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hidePivotFieldList="1"/>
  <mc:AlternateContent xmlns:mc="http://schemas.openxmlformats.org/markup-compatibility/2006">
    <mc:Choice Requires="x15">
      <x15ac:absPath xmlns:x15ac="http://schemas.microsoft.com/office/spreadsheetml/2010/11/ac" url="\\internal.apra.gov.au\users$\Sydney\cxglas\Desktop\CAR0002737 - 2020 Annual Superannuation Bulletin publication\"/>
    </mc:Choice>
  </mc:AlternateContent>
  <xr:revisionPtr revIDLastSave="0" documentId="8_{2C80A19A-2A9C-44FB-B762-9E86D1791AA6}" xr6:coauthVersionLast="36" xr6:coauthVersionMax="36" xr10:uidLastSave="{00000000-0000-0000-0000-000000000000}"/>
  <bookViews>
    <workbookView xWindow="0" yWindow="0" windowWidth="14400" windowHeight="5655" tabRatio="822" xr2:uid="{00000000-000D-0000-FFFF-FFFF00000000}"/>
  </bookViews>
  <sheets>
    <sheet name="Cover" sheetId="13" r:id="rId1"/>
    <sheet name="Notes" sheetId="54" r:id="rId2"/>
    <sheet name="Contents" sheetId="14" r:id="rId3"/>
    <sheet name="Important notice" sheetId="52" r:id="rId4"/>
    <sheet name="Charts" sheetId="50" r:id="rId5"/>
    <sheet name="Charts data" sheetId="53" state="hidden" r:id="rId6"/>
    <sheet name="Table 1" sheetId="1" r:id="rId7"/>
    <sheet name="Table 1a" sheetId="2" r:id="rId8"/>
    <sheet name="Table 2" sheetId="3" r:id="rId9"/>
    <sheet name="Tab_RSE2_Data" sheetId="46" state="hidden" r:id="rId10"/>
    <sheet name="Table 3" sheetId="4" r:id="rId11"/>
    <sheet name="Tab_RSE3_Data" sheetId="38" state="hidden" r:id="rId12"/>
    <sheet name="Table 4" sheetId="5" r:id="rId13"/>
    <sheet name="Tab_RSE4_Data" sheetId="45" state="hidden" r:id="rId14"/>
    <sheet name="Table 5" sheetId="6" r:id="rId15"/>
    <sheet name="Table 5a" sheetId="37" r:id="rId16"/>
    <sheet name="Tab_RSE5a_Data" sheetId="40" state="hidden" r:id="rId17"/>
    <sheet name="Table 6" sheetId="7" r:id="rId18"/>
    <sheet name="Table 7" sheetId="47" r:id="rId19"/>
    <sheet name="Table 7a" sheetId="31" r:id="rId20"/>
    <sheet name="Table_RSE7A_Data" sheetId="41" state="hidden" r:id="rId21"/>
    <sheet name="Table 7b" sheetId="11" r:id="rId22"/>
    <sheet name="Table_RSE7B_Data" sheetId="42" state="hidden" r:id="rId23"/>
    <sheet name="Table 7c" sheetId="34" r:id="rId24"/>
    <sheet name="Table_RSE7C_Data" sheetId="44" state="hidden" r:id="rId25"/>
    <sheet name="Table 7d" sheetId="35" r:id="rId26"/>
    <sheet name="Table 8" sheetId="17" r:id="rId27"/>
    <sheet name="Table 8a" sheetId="36" r:id="rId28"/>
    <sheet name="Table 9" sheetId="27" r:id="rId29"/>
    <sheet name="Table 9a" sheetId="30" r:id="rId30"/>
    <sheet name="Table_RSE9A_Data" sheetId="43" state="hidden" r:id="rId31"/>
    <sheet name="Table 10" sheetId="8" r:id="rId32"/>
    <sheet name="Revisions" sheetId="49" r:id="rId33"/>
    <sheet name="Explanatory Notes" sheetId="48" r:id="rId34"/>
    <sheet name="Filters control" sheetId="29" state="hidden" r:id="rId35"/>
  </sheets>
  <definedNames>
    <definedName name="_AMO_UniqueIdentifier" hidden="1">"'64900652-b77e-4768-9289-1a935d66f085'"</definedName>
    <definedName name="_xlnm._FilterDatabase" localSheetId="32" hidden="1">Revisions!$A$5:$K$44</definedName>
    <definedName name="_xlnm._FilterDatabase" localSheetId="9" hidden="1">Tab_RSE2_Data!$A$1:$K$258</definedName>
    <definedName name="_xlnm._FilterDatabase" localSheetId="11">Tab_RSE3_Data!$A$1:$L$460</definedName>
    <definedName name="_xlnm._FilterDatabase" localSheetId="13">Tab_RSE4_Data!$A$1:$M$271</definedName>
    <definedName name="_xlnm._FilterDatabase" localSheetId="16" hidden="1">Tab_RSE5a_Data!$A$1:$L$91</definedName>
    <definedName name="_xlnm._FilterDatabase" localSheetId="20">Table_RSE7A_Data!$A$1:$K$101</definedName>
    <definedName name="_xlnm._FilterDatabase" localSheetId="22">Table_RSE7B_Data!$A$1:$K$211</definedName>
    <definedName name="_xlnm._FilterDatabase" localSheetId="24" hidden="1">Table_RSE7C_Data!$A$1:$M$701</definedName>
    <definedName name="_xlnm._FilterDatabase" localSheetId="30" hidden="1">Table_RSE9A_Data!$A$1:$K$157</definedName>
    <definedName name="Tab_RSE1_1">'Table 1'!$B$6:$H$31</definedName>
    <definedName name="Tab_RSE1_2">'Table 1'!$B$35:$H$60</definedName>
    <definedName name="Tab_RSE1_3">'Table 1'!$B$64:$H$89</definedName>
    <definedName name="Tab_RSE1_4">'Table 1'!$B$93:$H$118</definedName>
    <definedName name="Tab_RSE1_5">'Table 1'!$B$122:$H$147</definedName>
    <definedName name="Tab_RSE10_1">'Table 10'!$B$7:$H$26</definedName>
    <definedName name="Tab_RSE10_2">'Table 10'!$B$31:$H$44</definedName>
    <definedName name="Tab_RSE10_3">'Table 10'!$B$49:$H$62</definedName>
    <definedName name="Tab_RSE10_4">'Table 10'!$B$67:$H$80</definedName>
    <definedName name="Tab_RSE1A_1">'Table 1a'!$B$6:$H$29</definedName>
    <definedName name="Tab_RSE1A_2">'Table 1a'!$B$33:$H$56</definedName>
    <definedName name="Tab_RSE1A_3">'Table 1a'!$B$60:$H$83</definedName>
    <definedName name="Tab_RSE2">Tab_RSE2_Data!$A$1:$K$258</definedName>
    <definedName name="Tab_RSE3">Tab_RSE3_Data!$A$1:$L$460</definedName>
    <definedName name="Tab_RSE4">Tab_RSE4_Data!$A$1:$M$271</definedName>
    <definedName name="Tab_RSE5_1">'Table 5'!$B$9:$I$30</definedName>
    <definedName name="Tab_RSE5_2">'Table 5'!$B$35:$I$53</definedName>
    <definedName name="Tab_RSE5A">Tab_RSE5a_Data!$A$1:$L$91</definedName>
    <definedName name="Tab_RSE6_1">'Table 6'!$B$5:$H$8</definedName>
    <definedName name="Tab_RSE6_2">'Table 6'!$B$11:$H$22</definedName>
    <definedName name="Tab_RSE6_3">'Table 6'!$B$25:$H$36</definedName>
    <definedName name="Tab_RSE6_4">'Table 6'!$B$39:$H$50</definedName>
    <definedName name="Tab_RSE7">'Table 7'!$B$5:$H$25</definedName>
    <definedName name="Tab_RSE7A">Table_RSE7A_Data!$A$1:$K$101</definedName>
    <definedName name="Tab_RSE7B">Table_RSE7B_Data!$A$1:$K$211</definedName>
    <definedName name="Tab_RSE7C">Table_RSE7C_Data!$A$1:$M$701</definedName>
    <definedName name="Tab_RSE7D_1">'Table 7d'!$C$8:$J$125</definedName>
    <definedName name="Tab_RSE7D_2">'Table 7d'!$C$130:$J$247</definedName>
    <definedName name="Tab_RSE8_1">'Table 8'!$B$6:$I$12</definedName>
    <definedName name="Tab_RSE8_2">'Table 8'!$B$14:$I$20</definedName>
    <definedName name="Tab_RSE8_3">'Table 8'!$B$22:$I$28</definedName>
    <definedName name="Tab_RSE8_4">'Table 8'!$B$30:$I$36</definedName>
    <definedName name="Tab_RSE8_5">'Table 8'!$B$38:$I$44</definedName>
    <definedName name="Tab_RSE8A_1">'Table 8a'!$C$8:$J$60</definedName>
    <definedName name="Tab_RSE8A_2">'Table 8a'!$C$65:$J$117</definedName>
    <definedName name="Tab_RSE8A_3">'Table 8a'!$C$122:$J$174</definedName>
    <definedName name="Tab_RSE9_1">'Table 9'!$B$6:$I$12</definedName>
    <definedName name="Tab_RSE9_2">'Table 9'!$B$15:$I$21</definedName>
    <definedName name="Tab_RSE9_3">'Table 9'!$B$23:$I$29</definedName>
    <definedName name="Tab_RSE9_4">'Table 9'!$B$31:$I$37</definedName>
    <definedName name="Tab_RSE9_5">'Table 9'!$B$39:$I$45</definedName>
    <definedName name="Tab_RSE9A">Table_RSE9A_Data!$A$1:$K$157</definedName>
  </definedNames>
  <calcPr calcId="191029"/>
  <pivotCaches>
    <pivotCache cacheId="8" r:id="rId36"/>
    <pivotCache cacheId="9" r:id="rId37"/>
    <pivotCache cacheId="10" r:id="rId38"/>
    <pivotCache cacheId="11" r:id="rId39"/>
  </pivotCaches>
</workbook>
</file>

<file path=xl/calcChain.xml><?xml version="1.0" encoding="utf-8"?>
<calcChain xmlns="http://schemas.openxmlformats.org/spreadsheetml/2006/main">
  <c r="D438" i="53" l="1"/>
  <c r="D141" i="1" l="1"/>
  <c r="D147" i="1" s="1"/>
  <c r="E141" i="1"/>
  <c r="E147" i="1" s="1"/>
  <c r="F141" i="1"/>
  <c r="F147" i="1" s="1"/>
  <c r="G141" i="1"/>
  <c r="G147" i="1" s="1"/>
  <c r="H141" i="1"/>
  <c r="H147" i="1" s="1"/>
  <c r="C141" i="1"/>
  <c r="C147" i="1" s="1"/>
  <c r="B112" i="53"/>
  <c r="D112" i="53" s="1"/>
  <c r="B60" i="53"/>
  <c r="B59" i="53"/>
  <c r="D40" i="53" l="1"/>
  <c r="D502" i="53" l="1"/>
  <c r="B7" i="3" l="1"/>
  <c r="C48" i="3" l="1"/>
  <c r="C15" i="3"/>
  <c r="G15" i="3"/>
  <c r="E15" i="3"/>
  <c r="H15" i="3"/>
  <c r="F15" i="3"/>
  <c r="D15" i="3"/>
  <c r="E49" i="3"/>
  <c r="G51" i="3"/>
  <c r="C53" i="3"/>
  <c r="E54" i="3"/>
  <c r="G55" i="3"/>
  <c r="H29" i="3"/>
  <c r="E20" i="3"/>
  <c r="D19" i="3"/>
  <c r="H16" i="3"/>
  <c r="F54" i="3"/>
  <c r="G29" i="3"/>
  <c r="F20" i="3"/>
  <c r="C19" i="3"/>
  <c r="G49" i="3"/>
  <c r="C52" i="3"/>
  <c r="E53" i="3"/>
  <c r="G54" i="3"/>
  <c r="H48" i="3"/>
  <c r="F29" i="3"/>
  <c r="C17" i="3"/>
  <c r="F16" i="3"/>
  <c r="H49" i="3"/>
  <c r="F53" i="3"/>
  <c r="H54" i="3"/>
  <c r="G48" i="3"/>
  <c r="E29" i="3"/>
  <c r="D17" i="3"/>
  <c r="E16" i="3"/>
  <c r="F51" i="3"/>
  <c r="F55" i="3"/>
  <c r="H17" i="3"/>
  <c r="F49" i="3"/>
  <c r="H51" i="3"/>
  <c r="D53" i="3"/>
  <c r="H55" i="3"/>
  <c r="G16" i="3"/>
  <c r="G20" i="3"/>
  <c r="D52" i="3"/>
  <c r="H20" i="3"/>
  <c r="D54" i="3"/>
  <c r="D20" i="3"/>
  <c r="C51" i="3"/>
  <c r="E52" i="3"/>
  <c r="G53" i="3"/>
  <c r="C55" i="3"/>
  <c r="F48" i="3"/>
  <c r="D29" i="3"/>
  <c r="H19" i="3"/>
  <c r="E17" i="3"/>
  <c r="D16" i="3"/>
  <c r="D51" i="3"/>
  <c r="F52" i="3"/>
  <c r="H53" i="3"/>
  <c r="D55" i="3"/>
  <c r="E48" i="3"/>
  <c r="C29" i="3"/>
  <c r="G19" i="3"/>
  <c r="F17" i="3"/>
  <c r="C16" i="3"/>
  <c r="C49" i="3"/>
  <c r="E51" i="3"/>
  <c r="G52" i="3"/>
  <c r="C54" i="3"/>
  <c r="E55" i="3"/>
  <c r="D48" i="3"/>
  <c r="C20" i="3"/>
  <c r="F19" i="3"/>
  <c r="G17" i="3"/>
  <c r="D49" i="3"/>
  <c r="H52" i="3"/>
  <c r="E19" i="3"/>
  <c r="D21" i="3"/>
  <c r="C40" i="3"/>
  <c r="E41" i="3"/>
  <c r="G42" i="3"/>
  <c r="C44" i="3"/>
  <c r="E45" i="3"/>
  <c r="D39" i="3"/>
  <c r="D44" i="3"/>
  <c r="F45" i="3"/>
  <c r="H14" i="3"/>
  <c r="E40" i="3"/>
  <c r="C43" i="3"/>
  <c r="E44" i="3"/>
  <c r="G45" i="3"/>
  <c r="F40" i="3"/>
  <c r="D43" i="3"/>
  <c r="H45" i="3"/>
  <c r="F39" i="3"/>
  <c r="E21" i="3"/>
  <c r="F42" i="3"/>
  <c r="E39" i="3"/>
  <c r="C21" i="3"/>
  <c r="D40" i="3"/>
  <c r="F41" i="3"/>
  <c r="H42" i="3"/>
  <c r="C39" i="3"/>
  <c r="G41" i="3"/>
  <c r="G14" i="3"/>
  <c r="H41" i="3"/>
  <c r="F44" i="3"/>
  <c r="C14" i="3"/>
  <c r="H43" i="3"/>
  <c r="H21" i="3"/>
  <c r="F14" i="3"/>
  <c r="G40" i="3"/>
  <c r="C42" i="3"/>
  <c r="E43" i="3"/>
  <c r="G44" i="3"/>
  <c r="H39" i="3"/>
  <c r="G21" i="3"/>
  <c r="E14" i="3"/>
  <c r="H40" i="3"/>
  <c r="D42" i="3"/>
  <c r="F43" i="3"/>
  <c r="H44" i="3"/>
  <c r="G39" i="3"/>
  <c r="F21" i="3"/>
  <c r="D14" i="3"/>
  <c r="C41" i="3"/>
  <c r="E42" i="3"/>
  <c r="G43" i="3"/>
  <c r="C45" i="3"/>
  <c r="D41" i="3"/>
  <c r="D45" i="3"/>
  <c r="D23" i="3"/>
  <c r="F23" i="3"/>
  <c r="C23" i="3"/>
  <c r="H23" i="3"/>
  <c r="G23" i="3"/>
  <c r="E23" i="3"/>
  <c r="C31" i="3"/>
  <c r="D31" i="3"/>
  <c r="H33" i="3"/>
  <c r="D30" i="3"/>
  <c r="D34" i="3"/>
  <c r="C27" i="3"/>
  <c r="C30" i="3"/>
  <c r="E31" i="3"/>
  <c r="C34" i="3"/>
  <c r="F31" i="3"/>
  <c r="C11" i="3"/>
  <c r="E30" i="3"/>
  <c r="G31" i="3"/>
  <c r="C33" i="3"/>
  <c r="E34" i="3"/>
  <c r="C12" i="3"/>
  <c r="C26" i="3"/>
  <c r="F30" i="3"/>
  <c r="H31" i="3"/>
  <c r="D33" i="3"/>
  <c r="F34" i="3"/>
  <c r="C13" i="3"/>
  <c r="G30" i="3"/>
  <c r="E33" i="3"/>
  <c r="G34" i="3"/>
  <c r="C25" i="3"/>
  <c r="C18" i="3"/>
  <c r="H30" i="3"/>
  <c r="F33" i="3"/>
  <c r="H34" i="3"/>
  <c r="C22" i="3"/>
  <c r="G33" i="3"/>
  <c r="C9" i="3"/>
  <c r="F27" i="3"/>
  <c r="D26" i="3"/>
  <c r="E22" i="3"/>
  <c r="E18" i="3"/>
  <c r="G11" i="3"/>
  <c r="F25" i="3"/>
  <c r="G13" i="3"/>
  <c r="G9" i="3"/>
  <c r="H27" i="3"/>
  <c r="E13" i="3"/>
  <c r="D9" i="3"/>
  <c r="E27" i="3"/>
  <c r="D22" i="3"/>
  <c r="D18" i="3"/>
  <c r="H12" i="3"/>
  <c r="F11" i="3"/>
  <c r="D25" i="3"/>
  <c r="D13" i="3"/>
  <c r="D27" i="3"/>
  <c r="H25" i="3"/>
  <c r="G12" i="3"/>
  <c r="E11" i="3"/>
  <c r="E12" i="3"/>
  <c r="G22" i="3"/>
  <c r="E26" i="3"/>
  <c r="F18" i="3"/>
  <c r="G25" i="3"/>
  <c r="H13" i="3"/>
  <c r="F12" i="3"/>
  <c r="D11" i="3"/>
  <c r="H9" i="3"/>
  <c r="H26" i="3"/>
  <c r="F26" i="3"/>
  <c r="G18" i="3"/>
  <c r="F22" i="3"/>
  <c r="H11" i="3"/>
  <c r="G26" i="3"/>
  <c r="E25" i="3"/>
  <c r="H22" i="3"/>
  <c r="H18" i="3"/>
  <c r="F13" i="3"/>
  <c r="D12" i="3"/>
  <c r="F9" i="3"/>
  <c r="E9" i="3"/>
  <c r="G27" i="3"/>
  <c r="C58" i="3"/>
  <c r="E58" i="3"/>
  <c r="G58" i="3"/>
  <c r="H58" i="3"/>
  <c r="D58" i="3"/>
  <c r="F58" i="3"/>
  <c r="L60" i="53"/>
  <c r="K60" i="53"/>
  <c r="L59" i="53"/>
  <c r="K59" i="53"/>
  <c r="I50" i="53"/>
  <c r="B57" i="50"/>
  <c r="O53" i="53"/>
  <c r="N53" i="53"/>
  <c r="M53" i="53"/>
  <c r="L53" i="53"/>
  <c r="K53" i="53"/>
  <c r="O41" i="53"/>
  <c r="N41" i="53"/>
  <c r="M41" i="53"/>
  <c r="L41" i="53"/>
  <c r="K41" i="53"/>
  <c r="B8" i="50"/>
  <c r="B33" i="50" l="1"/>
  <c r="B84" i="50"/>
  <c r="D17" i="53"/>
  <c r="B138" i="50" l="1"/>
  <c r="D138" i="50" s="1"/>
  <c r="B163" i="50"/>
  <c r="D163" i="50" s="1"/>
  <c r="B85" i="50"/>
  <c r="D85" i="50" s="1"/>
  <c r="B401" i="53" l="1"/>
  <c r="B531" i="53"/>
  <c r="B520" i="53"/>
  <c r="B446" i="53"/>
  <c r="A343" i="53"/>
  <c r="A328" i="53"/>
  <c r="B295" i="53"/>
  <c r="B30" i="53"/>
  <c r="B29" i="53"/>
  <c r="D309" i="53" l="1"/>
  <c r="D297" i="53" s="1"/>
  <c r="K58" i="53"/>
  <c r="L22" i="53"/>
  <c r="L21" i="53"/>
  <c r="L20" i="53"/>
  <c r="L19" i="53"/>
  <c r="L18" i="53"/>
  <c r="L17" i="53"/>
  <c r="K22" i="53"/>
  <c r="K21" i="53"/>
  <c r="K20" i="53"/>
  <c r="K19" i="53"/>
  <c r="K18" i="53"/>
  <c r="K17" i="53"/>
  <c r="E4" i="53"/>
  <c r="E34" i="53" s="1"/>
  <c r="I22" i="53"/>
  <c r="J22" i="53"/>
  <c r="H22" i="53"/>
  <c r="G22" i="53"/>
  <c r="F22" i="53"/>
  <c r="E22" i="53"/>
  <c r="D22" i="53"/>
  <c r="J21" i="53"/>
  <c r="I21" i="53"/>
  <c r="H21" i="53"/>
  <c r="G21" i="53"/>
  <c r="F21" i="53"/>
  <c r="E21" i="53"/>
  <c r="D21" i="53"/>
  <c r="J20" i="53"/>
  <c r="I20" i="53"/>
  <c r="H20" i="53"/>
  <c r="G20" i="53"/>
  <c r="F20" i="53"/>
  <c r="E20" i="53"/>
  <c r="D20" i="53"/>
  <c r="J19" i="53"/>
  <c r="I19" i="53"/>
  <c r="H19" i="53"/>
  <c r="G19" i="53"/>
  <c r="F19" i="53"/>
  <c r="E19" i="53"/>
  <c r="D19" i="53"/>
  <c r="J18" i="53"/>
  <c r="I18" i="53"/>
  <c r="H18" i="53"/>
  <c r="G18" i="53"/>
  <c r="F18" i="53"/>
  <c r="E18" i="53"/>
  <c r="D18" i="53"/>
  <c r="J17" i="53"/>
  <c r="I17" i="53"/>
  <c r="H17" i="53"/>
  <c r="G17" i="53"/>
  <c r="F17" i="53"/>
  <c r="E17" i="53"/>
  <c r="L10" i="53"/>
  <c r="K10" i="53"/>
  <c r="L9" i="53"/>
  <c r="K9" i="53"/>
  <c r="L8" i="53"/>
  <c r="K8" i="53"/>
  <c r="L7" i="53"/>
  <c r="K7" i="53"/>
  <c r="L6" i="53"/>
  <c r="K6" i="53"/>
  <c r="L5" i="53"/>
  <c r="K5" i="53"/>
  <c r="L4" i="53"/>
  <c r="K4" i="53"/>
  <c r="K27" i="53" s="1"/>
  <c r="J52" i="53"/>
  <c r="I52" i="53"/>
  <c r="H52" i="53"/>
  <c r="G52" i="53"/>
  <c r="F52" i="53"/>
  <c r="E52" i="53"/>
  <c r="D52" i="53"/>
  <c r="J51" i="53"/>
  <c r="I51" i="53"/>
  <c r="H51" i="53"/>
  <c r="G51" i="53"/>
  <c r="F51" i="53"/>
  <c r="E51" i="53"/>
  <c r="D51" i="53"/>
  <c r="J50" i="53"/>
  <c r="H50" i="53"/>
  <c r="G50" i="53"/>
  <c r="F50" i="53"/>
  <c r="E50" i="53"/>
  <c r="D50" i="53"/>
  <c r="J49" i="53"/>
  <c r="I49" i="53"/>
  <c r="H49" i="53"/>
  <c r="G49" i="53"/>
  <c r="F49" i="53"/>
  <c r="E49" i="53"/>
  <c r="D49" i="53"/>
  <c r="J48" i="53"/>
  <c r="I48" i="53"/>
  <c r="H48" i="53"/>
  <c r="G48" i="53"/>
  <c r="F48" i="53"/>
  <c r="E48" i="53"/>
  <c r="D48" i="53"/>
  <c r="J47" i="53"/>
  <c r="I47" i="53"/>
  <c r="H47" i="53"/>
  <c r="G47" i="53"/>
  <c r="F47" i="53"/>
  <c r="E47" i="53"/>
  <c r="D47" i="53"/>
  <c r="J40" i="53"/>
  <c r="I40" i="53"/>
  <c r="H40" i="53"/>
  <c r="G40" i="53"/>
  <c r="F40" i="53"/>
  <c r="E40" i="53"/>
  <c r="J39" i="53"/>
  <c r="I39" i="53"/>
  <c r="H39" i="53"/>
  <c r="G39" i="53"/>
  <c r="F39" i="53"/>
  <c r="E39" i="53"/>
  <c r="D39" i="53"/>
  <c r="J38" i="53"/>
  <c r="I38" i="53"/>
  <c r="H38" i="53"/>
  <c r="G38" i="53"/>
  <c r="F38" i="53"/>
  <c r="E38" i="53"/>
  <c r="D38" i="53"/>
  <c r="J37" i="53"/>
  <c r="I37" i="53"/>
  <c r="H37" i="53"/>
  <c r="G37" i="53"/>
  <c r="F37" i="53"/>
  <c r="E37" i="53"/>
  <c r="D37" i="53"/>
  <c r="J36" i="53"/>
  <c r="I36" i="53"/>
  <c r="H36" i="53"/>
  <c r="G36" i="53"/>
  <c r="F36" i="53"/>
  <c r="E36" i="53"/>
  <c r="D36" i="53"/>
  <c r="J35" i="53"/>
  <c r="I35" i="53"/>
  <c r="H35" i="53"/>
  <c r="G35" i="53"/>
  <c r="F35" i="53"/>
  <c r="E35" i="53"/>
  <c r="D35" i="53"/>
  <c r="J10" i="53"/>
  <c r="I10" i="53"/>
  <c r="H10" i="53"/>
  <c r="G10" i="53"/>
  <c r="F10" i="53"/>
  <c r="E10" i="53"/>
  <c r="D10" i="53"/>
  <c r="J9" i="53"/>
  <c r="I9" i="53"/>
  <c r="H9" i="53"/>
  <c r="G9" i="53"/>
  <c r="F9" i="53"/>
  <c r="E9" i="53"/>
  <c r="D9" i="53"/>
  <c r="J8" i="53"/>
  <c r="I8" i="53"/>
  <c r="H8" i="53"/>
  <c r="G8" i="53"/>
  <c r="F8" i="53"/>
  <c r="E8" i="53"/>
  <c r="D8" i="53"/>
  <c r="J7" i="53"/>
  <c r="I7" i="53"/>
  <c r="H7" i="53"/>
  <c r="G7" i="53"/>
  <c r="F7" i="53"/>
  <c r="E7" i="53"/>
  <c r="D7" i="53"/>
  <c r="J6" i="53"/>
  <c r="I6" i="53"/>
  <c r="H6" i="53"/>
  <c r="G6" i="53"/>
  <c r="F6" i="53"/>
  <c r="E6" i="53"/>
  <c r="D6" i="53"/>
  <c r="J5" i="53"/>
  <c r="I5" i="53"/>
  <c r="H5" i="53"/>
  <c r="G5" i="53"/>
  <c r="F5" i="53"/>
  <c r="E5" i="53"/>
  <c r="D5" i="53"/>
  <c r="J4" i="53"/>
  <c r="I4" i="53"/>
  <c r="I27" i="53" s="1"/>
  <c r="H4" i="53"/>
  <c r="H27" i="53" s="1"/>
  <c r="G4" i="53"/>
  <c r="G34" i="53" s="1"/>
  <c r="F4" i="53"/>
  <c r="F34" i="53" s="1"/>
  <c r="D4" i="53"/>
  <c r="D27" i="53" s="1"/>
  <c r="B113" i="50"/>
  <c r="D113" i="50" s="1"/>
  <c r="C528" i="53"/>
  <c r="C527" i="53"/>
  <c r="C526" i="53"/>
  <c r="C525" i="53"/>
  <c r="C524" i="53"/>
  <c r="C523" i="53"/>
  <c r="C522" i="53"/>
  <c r="C521" i="53"/>
  <c r="C520" i="53"/>
  <c r="I510" i="53"/>
  <c r="H510" i="53"/>
  <c r="G510" i="53"/>
  <c r="F510" i="53"/>
  <c r="E510" i="53"/>
  <c r="D510" i="53"/>
  <c r="C510" i="53"/>
  <c r="I509" i="53"/>
  <c r="H509" i="53"/>
  <c r="G509" i="53"/>
  <c r="F509" i="53"/>
  <c r="E509" i="53"/>
  <c r="D509" i="53"/>
  <c r="C509" i="53"/>
  <c r="I508" i="53"/>
  <c r="H508" i="53"/>
  <c r="G508" i="53"/>
  <c r="F508" i="53"/>
  <c r="E508" i="53"/>
  <c r="D508" i="53"/>
  <c r="C508" i="53"/>
  <c r="I507" i="53"/>
  <c r="H507" i="53"/>
  <c r="G507" i="53"/>
  <c r="F507" i="53"/>
  <c r="E507" i="53"/>
  <c r="D507" i="53"/>
  <c r="C507" i="53"/>
  <c r="I506" i="53"/>
  <c r="H506" i="53"/>
  <c r="G506" i="53"/>
  <c r="F506" i="53"/>
  <c r="E506" i="53"/>
  <c r="D506" i="53"/>
  <c r="C506" i="53"/>
  <c r="I505" i="53"/>
  <c r="H505" i="53"/>
  <c r="G505" i="53"/>
  <c r="F505" i="53"/>
  <c r="E505" i="53"/>
  <c r="D505" i="53"/>
  <c r="C505" i="53"/>
  <c r="I504" i="53"/>
  <c r="H504" i="53"/>
  <c r="G504" i="53"/>
  <c r="F504" i="53"/>
  <c r="E504" i="53"/>
  <c r="D504" i="53"/>
  <c r="C504" i="53"/>
  <c r="I503" i="53"/>
  <c r="H503" i="53"/>
  <c r="G503" i="53"/>
  <c r="F503" i="53"/>
  <c r="E503" i="53"/>
  <c r="D503" i="53"/>
  <c r="C503" i="53"/>
  <c r="I502" i="53"/>
  <c r="H502" i="53"/>
  <c r="G502" i="53"/>
  <c r="F502" i="53"/>
  <c r="E502" i="53"/>
  <c r="C502" i="53"/>
  <c r="B442" i="53"/>
  <c r="C442" i="53" s="1"/>
  <c r="B441" i="53"/>
  <c r="H441" i="53" s="1"/>
  <c r="B440" i="53"/>
  <c r="B439" i="53"/>
  <c r="H439" i="53" s="1"/>
  <c r="B438" i="53"/>
  <c r="G438" i="53" s="1"/>
  <c r="J402" i="53"/>
  <c r="F402" i="53"/>
  <c r="J401" i="53"/>
  <c r="I402" i="53"/>
  <c r="G402" i="53"/>
  <c r="I401" i="53"/>
  <c r="H401" i="53"/>
  <c r="F401" i="53"/>
  <c r="E401" i="53"/>
  <c r="C354" i="53"/>
  <c r="B354" i="53"/>
  <c r="C353" i="53"/>
  <c r="B353" i="53"/>
  <c r="C352" i="53"/>
  <c r="B352" i="53"/>
  <c r="C351" i="53"/>
  <c r="B351" i="53"/>
  <c r="C350" i="53"/>
  <c r="B350" i="53"/>
  <c r="C349" i="53"/>
  <c r="B349" i="53"/>
  <c r="C348" i="53"/>
  <c r="B348" i="53"/>
  <c r="C347" i="53"/>
  <c r="B347" i="53"/>
  <c r="C346" i="53"/>
  <c r="B346" i="53"/>
  <c r="C345" i="53"/>
  <c r="B345" i="53"/>
  <c r="C344" i="53"/>
  <c r="B344" i="53"/>
  <c r="C343" i="53"/>
  <c r="B343" i="53"/>
  <c r="B311" i="53"/>
  <c r="B312" i="53" s="1"/>
  <c r="B313" i="53" s="1"/>
  <c r="B314" i="53" s="1"/>
  <c r="B315" i="53" s="1"/>
  <c r="B316" i="53" s="1"/>
  <c r="B317" i="53" s="1"/>
  <c r="B318" i="53" s="1"/>
  <c r="B319" i="53" s="1"/>
  <c r="B320" i="53" s="1"/>
  <c r="B321" i="53" s="1"/>
  <c r="B322" i="53" s="1"/>
  <c r="B323" i="53" s="1"/>
  <c r="B324" i="53" s="1"/>
  <c r="D342" i="53" s="1"/>
  <c r="B296" i="53"/>
  <c r="B297" i="53" s="1"/>
  <c r="F309" i="53"/>
  <c r="F303" i="53" s="1"/>
  <c r="J114" i="53"/>
  <c r="H114" i="53"/>
  <c r="D114" i="53"/>
  <c r="I113" i="53"/>
  <c r="G113" i="53"/>
  <c r="E113" i="53"/>
  <c r="J112" i="53"/>
  <c r="H112" i="53"/>
  <c r="F112" i="53"/>
  <c r="I114" i="53"/>
  <c r="L58" i="53"/>
  <c r="J34" i="53"/>
  <c r="H34" i="53"/>
  <c r="H58" i="53" s="1"/>
  <c r="L27" i="53"/>
  <c r="J27" i="53"/>
  <c r="I34" i="53"/>
  <c r="I53" i="53" l="1"/>
  <c r="I60" i="53" s="1"/>
  <c r="L11" i="53"/>
  <c r="L29" i="53" s="1"/>
  <c r="G524" i="53"/>
  <c r="G533" i="53" s="1"/>
  <c r="J11" i="53"/>
  <c r="J29" i="53" s="1"/>
  <c r="H23" i="53"/>
  <c r="H30" i="53" s="1"/>
  <c r="E59" i="53"/>
  <c r="D23" i="53"/>
  <c r="E23" i="53"/>
  <c r="F23" i="53"/>
  <c r="G23" i="53"/>
  <c r="G30" i="53" s="1"/>
  <c r="L23" i="53"/>
  <c r="L30" i="53" s="1"/>
  <c r="I23" i="53"/>
  <c r="I30" i="53" s="1"/>
  <c r="K23" i="53"/>
  <c r="K30" i="53" s="1"/>
  <c r="J23" i="53"/>
  <c r="D41" i="53"/>
  <c r="G59" i="53"/>
  <c r="E41" i="53"/>
  <c r="D53" i="53"/>
  <c r="G53" i="53"/>
  <c r="G60" i="53" s="1"/>
  <c r="G11" i="53"/>
  <c r="G29" i="53" s="1"/>
  <c r="H11" i="53"/>
  <c r="H29" i="53" s="1"/>
  <c r="I11" i="53"/>
  <c r="I29" i="53" s="1"/>
  <c r="D11" i="53"/>
  <c r="D29" i="53" s="1"/>
  <c r="E11" i="53"/>
  <c r="E29" i="53" s="1"/>
  <c r="F11" i="53"/>
  <c r="F29" i="53" s="1"/>
  <c r="K11" i="53"/>
  <c r="K29" i="53" s="1"/>
  <c r="F41" i="53"/>
  <c r="I59" i="53"/>
  <c r="G41" i="53"/>
  <c r="H41" i="53"/>
  <c r="I41" i="53"/>
  <c r="J41" i="53"/>
  <c r="E53" i="53"/>
  <c r="E60" i="53" s="1"/>
  <c r="F53" i="53"/>
  <c r="F60" i="53" s="1"/>
  <c r="H53" i="53"/>
  <c r="J53" i="53"/>
  <c r="J60" i="53" s="1"/>
  <c r="H438" i="53"/>
  <c r="D523" i="53"/>
  <c r="G520" i="53"/>
  <c r="G531" i="53" s="1"/>
  <c r="E441" i="53"/>
  <c r="I520" i="53"/>
  <c r="I531" i="53" s="1"/>
  <c r="I528" i="53"/>
  <c r="E524" i="53"/>
  <c r="E533" i="53" s="1"/>
  <c r="H528" i="53"/>
  <c r="F527" i="53"/>
  <c r="G528" i="53"/>
  <c r="I522" i="53"/>
  <c r="C439" i="53"/>
  <c r="D442" i="53"/>
  <c r="G439" i="53"/>
  <c r="C441" i="53"/>
  <c r="F438" i="53"/>
  <c r="D441" i="53"/>
  <c r="H402" i="53"/>
  <c r="E27" i="53"/>
  <c r="H445" i="53"/>
  <c r="H519" i="53" s="1"/>
  <c r="H400" i="53"/>
  <c r="H111" i="53"/>
  <c r="H296" i="53" s="1"/>
  <c r="H311" i="53" s="1"/>
  <c r="H327" i="53" s="1"/>
  <c r="D34" i="53"/>
  <c r="F445" i="53"/>
  <c r="F519" i="53" s="1"/>
  <c r="F400" i="53"/>
  <c r="F111" i="53"/>
  <c r="F296" i="53" s="1"/>
  <c r="F311" i="53" s="1"/>
  <c r="F327" i="53" s="1"/>
  <c r="F58" i="53"/>
  <c r="H324" i="53"/>
  <c r="H318" i="53" s="1"/>
  <c r="D324" i="53"/>
  <c r="D315" i="53" s="1"/>
  <c r="E445" i="53"/>
  <c r="E519" i="53" s="1"/>
  <c r="E400" i="53"/>
  <c r="E111" i="53"/>
  <c r="E296" i="53" s="1"/>
  <c r="E311" i="53" s="1"/>
  <c r="E327" i="53" s="1"/>
  <c r="E58" i="53"/>
  <c r="I445" i="53"/>
  <c r="I519" i="53" s="1"/>
  <c r="I400" i="53"/>
  <c r="I111" i="53"/>
  <c r="I296" i="53" s="1"/>
  <c r="I311" i="53" s="1"/>
  <c r="I327" i="53" s="1"/>
  <c r="I324" i="53"/>
  <c r="I322" i="53" s="1"/>
  <c r="F305" i="53"/>
  <c r="F297" i="53"/>
  <c r="F301" i="53"/>
  <c r="G445" i="53"/>
  <c r="G519" i="53" s="1"/>
  <c r="G400" i="53"/>
  <c r="G111" i="53"/>
  <c r="G296" i="53" s="1"/>
  <c r="G311" i="53" s="1"/>
  <c r="G327" i="53" s="1"/>
  <c r="G58" i="53"/>
  <c r="J111" i="53"/>
  <c r="J445" i="53"/>
  <c r="J400" i="53"/>
  <c r="J58" i="53"/>
  <c r="I58" i="53"/>
  <c r="B298" i="53"/>
  <c r="E342" i="53"/>
  <c r="F525" i="53"/>
  <c r="F534" i="53" s="1"/>
  <c r="G526" i="53"/>
  <c r="H527" i="53"/>
  <c r="J30" i="53"/>
  <c r="H59" i="53"/>
  <c r="H60" i="53"/>
  <c r="I112" i="53"/>
  <c r="J113" i="53"/>
  <c r="F302" i="53"/>
  <c r="E309" i="53"/>
  <c r="E301" i="53" s="1"/>
  <c r="C440" i="53"/>
  <c r="E442" i="53"/>
  <c r="D522" i="53"/>
  <c r="E523" i="53"/>
  <c r="F524" i="53"/>
  <c r="F533" i="53" s="1"/>
  <c r="G525" i="53"/>
  <c r="G534" i="53" s="1"/>
  <c r="H526" i="53"/>
  <c r="I527" i="53"/>
  <c r="D440" i="53"/>
  <c r="F442" i="53"/>
  <c r="D521" i="53"/>
  <c r="D532" i="53" s="1"/>
  <c r="E522" i="53"/>
  <c r="F523" i="53"/>
  <c r="H525" i="53"/>
  <c r="H534" i="53" s="1"/>
  <c r="I526" i="53"/>
  <c r="F27" i="53"/>
  <c r="D30" i="53"/>
  <c r="J59" i="53"/>
  <c r="D113" i="53"/>
  <c r="E114" i="53"/>
  <c r="F300" i="53"/>
  <c r="F308" i="53"/>
  <c r="G309" i="53"/>
  <c r="G297" i="53" s="1"/>
  <c r="E324" i="53"/>
  <c r="E320" i="53" s="1"/>
  <c r="D402" i="53"/>
  <c r="C438" i="53"/>
  <c r="D439" i="53"/>
  <c r="E440" i="53"/>
  <c r="F441" i="53"/>
  <c r="G442" i="53"/>
  <c r="D520" i="53"/>
  <c r="D531" i="53" s="1"/>
  <c r="E521" i="53"/>
  <c r="E532" i="53" s="1"/>
  <c r="F522" i="53"/>
  <c r="G523" i="53"/>
  <c r="H524" i="53"/>
  <c r="H533" i="53" s="1"/>
  <c r="I525" i="53"/>
  <c r="I534" i="53" s="1"/>
  <c r="D528" i="53"/>
  <c r="G27" i="53"/>
  <c r="E30" i="53"/>
  <c r="F114" i="53"/>
  <c r="F299" i="53"/>
  <c r="F307" i="53"/>
  <c r="H309" i="53"/>
  <c r="H301" i="53" s="1"/>
  <c r="F324" i="53"/>
  <c r="F321" i="53" s="1"/>
  <c r="D401" i="53"/>
  <c r="E402" i="53"/>
  <c r="E439" i="53"/>
  <c r="F440" i="53"/>
  <c r="G441" i="53"/>
  <c r="H442" i="53"/>
  <c r="E520" i="53"/>
  <c r="E531" i="53" s="1"/>
  <c r="F521" i="53"/>
  <c r="F532" i="53" s="1"/>
  <c r="G522" i="53"/>
  <c r="H523" i="53"/>
  <c r="I524" i="53"/>
  <c r="I533" i="53" s="1"/>
  <c r="D527" i="53"/>
  <c r="E528" i="53"/>
  <c r="F30" i="53"/>
  <c r="D59" i="53"/>
  <c r="D60" i="53"/>
  <c r="E112" i="53"/>
  <c r="F113" i="53"/>
  <c r="G114" i="53"/>
  <c r="F298" i="53"/>
  <c r="F306" i="53"/>
  <c r="I309" i="53"/>
  <c r="I302" i="53" s="1"/>
  <c r="G324" i="53"/>
  <c r="G320" i="53" s="1"/>
  <c r="E438" i="53"/>
  <c r="F439" i="53"/>
  <c r="G440" i="53"/>
  <c r="A443" i="53"/>
  <c r="C443" i="53" s="1"/>
  <c r="D446" i="53" s="1"/>
  <c r="F520" i="53"/>
  <c r="F531" i="53" s="1"/>
  <c r="G521" i="53"/>
  <c r="G532" i="53" s="1"/>
  <c r="H522" i="53"/>
  <c r="I523" i="53"/>
  <c r="D526" i="53"/>
  <c r="E527" i="53"/>
  <c r="F528" i="53"/>
  <c r="H440" i="53"/>
  <c r="H521" i="53"/>
  <c r="H532" i="53" s="1"/>
  <c r="D525" i="53"/>
  <c r="D534" i="53" s="1"/>
  <c r="E526" i="53"/>
  <c r="F59" i="53"/>
  <c r="G112" i="53"/>
  <c r="H113" i="53"/>
  <c r="F304" i="53"/>
  <c r="G401" i="53"/>
  <c r="H520" i="53"/>
  <c r="H531" i="53" s="1"/>
  <c r="I521" i="53"/>
  <c r="I532" i="53" s="1"/>
  <c r="D524" i="53"/>
  <c r="D533" i="53" s="1"/>
  <c r="E525" i="53"/>
  <c r="E534" i="53" s="1"/>
  <c r="F526" i="53"/>
  <c r="G527" i="53"/>
  <c r="D322" i="53" l="1"/>
  <c r="D535" i="53"/>
  <c r="D313" i="53"/>
  <c r="D319" i="53"/>
  <c r="D306" i="53"/>
  <c r="D298" i="53"/>
  <c r="D329" i="53" s="1"/>
  <c r="D321" i="53"/>
  <c r="D308" i="53"/>
  <c r="D305" i="53"/>
  <c r="D300" i="53"/>
  <c r="D302" i="53"/>
  <c r="D304" i="53"/>
  <c r="E298" i="53"/>
  <c r="E312" i="53"/>
  <c r="E322" i="53"/>
  <c r="G322" i="53"/>
  <c r="G314" i="53"/>
  <c r="H306" i="53"/>
  <c r="I535" i="53"/>
  <c r="I318" i="53"/>
  <c r="F316" i="53"/>
  <c r="I316" i="53"/>
  <c r="H298" i="53"/>
  <c r="F315" i="53"/>
  <c r="D314" i="53"/>
  <c r="D317" i="53"/>
  <c r="I314" i="53"/>
  <c r="G308" i="53"/>
  <c r="D323" i="53"/>
  <c r="H308" i="53"/>
  <c r="F313" i="53"/>
  <c r="F329" i="53" s="1"/>
  <c r="I320" i="53"/>
  <c r="I307" i="53"/>
  <c r="F323" i="53"/>
  <c r="H300" i="53"/>
  <c r="H535" i="53"/>
  <c r="G535" i="53"/>
  <c r="G316" i="53"/>
  <c r="I312" i="53"/>
  <c r="I319" i="53"/>
  <c r="E306" i="53"/>
  <c r="E307" i="53"/>
  <c r="G303" i="53"/>
  <c r="E297" i="53"/>
  <c r="G305" i="53"/>
  <c r="G307" i="53"/>
  <c r="G301" i="53"/>
  <c r="G299" i="53"/>
  <c r="E303" i="53"/>
  <c r="E305" i="53"/>
  <c r="G300" i="53"/>
  <c r="F535" i="53"/>
  <c r="D443" i="53"/>
  <c r="E446" i="53" s="1"/>
  <c r="H443" i="53"/>
  <c r="I446" i="53" s="1"/>
  <c r="G443" i="53"/>
  <c r="H446" i="53" s="1"/>
  <c r="E443" i="53"/>
  <c r="F446" i="53" s="1"/>
  <c r="F443" i="53"/>
  <c r="G446" i="53" s="1"/>
  <c r="F322" i="53"/>
  <c r="F314" i="53"/>
  <c r="F318" i="53"/>
  <c r="F312" i="53"/>
  <c r="F328" i="53" s="1"/>
  <c r="F320" i="53"/>
  <c r="G306" i="53"/>
  <c r="G298" i="53"/>
  <c r="G302" i="53"/>
  <c r="G304" i="53"/>
  <c r="E299" i="53"/>
  <c r="H313" i="53"/>
  <c r="E321" i="53"/>
  <c r="E313" i="53"/>
  <c r="E317" i="53"/>
  <c r="E319" i="53"/>
  <c r="E323" i="53"/>
  <c r="H307" i="53"/>
  <c r="H299" i="53"/>
  <c r="H303" i="53"/>
  <c r="H305" i="53"/>
  <c r="H297" i="53"/>
  <c r="G312" i="53"/>
  <c r="H317" i="53"/>
  <c r="E535" i="53"/>
  <c r="H319" i="53"/>
  <c r="H321" i="53"/>
  <c r="E304" i="53"/>
  <c r="E308" i="53"/>
  <c r="E300" i="53"/>
  <c r="E302" i="53"/>
  <c r="G318" i="53"/>
  <c r="B299" i="53"/>
  <c r="I317" i="53"/>
  <c r="I323" i="53"/>
  <c r="I321" i="53"/>
  <c r="I313" i="53"/>
  <c r="I315" i="53"/>
  <c r="D303" i="53"/>
  <c r="D299" i="53"/>
  <c r="D307" i="53"/>
  <c r="D301" i="53"/>
  <c r="I308" i="53"/>
  <c r="I300" i="53"/>
  <c r="I304" i="53"/>
  <c r="I297" i="53"/>
  <c r="I306" i="53"/>
  <c r="I298" i="53"/>
  <c r="H315" i="53"/>
  <c r="F317" i="53"/>
  <c r="I303" i="53"/>
  <c r="F319" i="53"/>
  <c r="I305" i="53"/>
  <c r="H316" i="53"/>
  <c r="H320" i="53"/>
  <c r="H312" i="53"/>
  <c r="H314" i="53"/>
  <c r="H322" i="53"/>
  <c r="E315" i="53"/>
  <c r="H323" i="53"/>
  <c r="I299" i="53"/>
  <c r="G323" i="53"/>
  <c r="G315" i="53"/>
  <c r="G319" i="53"/>
  <c r="G313" i="53"/>
  <c r="G321" i="53"/>
  <c r="E314" i="53"/>
  <c r="I301" i="53"/>
  <c r="G317" i="53"/>
  <c r="E316" i="53"/>
  <c r="H302" i="53"/>
  <c r="E318" i="53"/>
  <c r="H304" i="53"/>
  <c r="D320" i="53"/>
  <c r="D312" i="53"/>
  <c r="D316" i="53"/>
  <c r="D318" i="53"/>
  <c r="D445" i="53"/>
  <c r="D519" i="53" s="1"/>
  <c r="D400" i="53"/>
  <c r="D111" i="53"/>
  <c r="D296" i="53" s="1"/>
  <c r="D58" i="53"/>
  <c r="B7" i="5"/>
  <c r="D328" i="53" l="1"/>
  <c r="G328" i="53"/>
  <c r="G11" i="5"/>
  <c r="H11" i="5"/>
  <c r="D13" i="5"/>
  <c r="F14" i="5"/>
  <c r="H15" i="5"/>
  <c r="D17" i="5"/>
  <c r="F18" i="5"/>
  <c r="C10" i="5"/>
  <c r="F13" i="5"/>
  <c r="D16" i="5"/>
  <c r="H18" i="5"/>
  <c r="E12" i="5"/>
  <c r="C15" i="5"/>
  <c r="G17" i="5"/>
  <c r="D11" i="5"/>
  <c r="H13" i="5"/>
  <c r="F16" i="5"/>
  <c r="G10" i="5"/>
  <c r="G12" i="5"/>
  <c r="E15" i="5"/>
  <c r="C18" i="5"/>
  <c r="F11" i="5"/>
  <c r="F15" i="5"/>
  <c r="D18" i="5"/>
  <c r="C13" i="5"/>
  <c r="C17" i="5"/>
  <c r="D10" i="5"/>
  <c r="C12" i="5"/>
  <c r="E13" i="5"/>
  <c r="G14" i="5"/>
  <c r="C16" i="5"/>
  <c r="E17" i="5"/>
  <c r="G18" i="5"/>
  <c r="D12" i="5"/>
  <c r="H14" i="5"/>
  <c r="F17" i="5"/>
  <c r="C11" i="5"/>
  <c r="G13" i="5"/>
  <c r="E16" i="5"/>
  <c r="H10" i="5"/>
  <c r="F12" i="5"/>
  <c r="D15" i="5"/>
  <c r="H17" i="5"/>
  <c r="E11" i="5"/>
  <c r="C14" i="5"/>
  <c r="G16" i="5"/>
  <c r="F10" i="5"/>
  <c r="H12" i="5"/>
  <c r="D14" i="5"/>
  <c r="H16" i="5"/>
  <c r="E10" i="5"/>
  <c r="E14" i="5"/>
  <c r="G15" i="5"/>
  <c r="E18" i="5"/>
  <c r="E329" i="53"/>
  <c r="I328" i="53"/>
  <c r="G329" i="53"/>
  <c r="I329" i="53"/>
  <c r="C22" i="5"/>
  <c r="E328" i="53"/>
  <c r="H329" i="53"/>
  <c r="H328" i="53"/>
  <c r="D311" i="53"/>
  <c r="E350" i="53"/>
  <c r="E344" i="53"/>
  <c r="E354" i="53"/>
  <c r="E347" i="53"/>
  <c r="E345" i="53"/>
  <c r="E343" i="53"/>
  <c r="E349" i="53"/>
  <c r="E348" i="53"/>
  <c r="E353" i="53"/>
  <c r="E352" i="53"/>
  <c r="E351" i="53"/>
  <c r="E346" i="53"/>
  <c r="I330" i="53"/>
  <c r="B300" i="53"/>
  <c r="D330" i="53"/>
  <c r="F330" i="53"/>
  <c r="H330" i="53"/>
  <c r="G330" i="53"/>
  <c r="E330" i="53"/>
  <c r="D22" i="5"/>
  <c r="B301" i="53" l="1"/>
  <c r="G331" i="53"/>
  <c r="F331" i="53"/>
  <c r="E331" i="53"/>
  <c r="H331" i="53"/>
  <c r="I331" i="53"/>
  <c r="D331" i="53"/>
  <c r="D346" i="53"/>
  <c r="D344" i="53"/>
  <c r="D348" i="53"/>
  <c r="D327" i="53"/>
  <c r="D352" i="53"/>
  <c r="D354" i="53"/>
  <c r="D350" i="53"/>
  <c r="D345" i="53"/>
  <c r="D347" i="53"/>
  <c r="D349" i="53"/>
  <c r="D351" i="53"/>
  <c r="D343" i="53"/>
  <c r="D353" i="53"/>
  <c r="H78" i="5"/>
  <c r="H77" i="5"/>
  <c r="H76" i="5"/>
  <c r="H75" i="5"/>
  <c r="H74" i="5"/>
  <c r="H73" i="5"/>
  <c r="H72" i="5"/>
  <c r="H71" i="5"/>
  <c r="H70" i="5"/>
  <c r="H66" i="5"/>
  <c r="H65" i="5"/>
  <c r="H64" i="5"/>
  <c r="H63" i="5"/>
  <c r="H62" i="5"/>
  <c r="H61" i="5"/>
  <c r="H60" i="5"/>
  <c r="H59" i="5"/>
  <c r="H58" i="5"/>
  <c r="H54" i="5"/>
  <c r="H53" i="5"/>
  <c r="H52" i="5"/>
  <c r="H51" i="5"/>
  <c r="H50" i="5"/>
  <c r="H49" i="5"/>
  <c r="H48" i="5"/>
  <c r="H47" i="5"/>
  <c r="H46" i="5"/>
  <c r="H42" i="5"/>
  <c r="H41" i="5"/>
  <c r="H40" i="5"/>
  <c r="H39" i="5"/>
  <c r="H38" i="5"/>
  <c r="H37" i="5"/>
  <c r="H36" i="5"/>
  <c r="H35" i="5"/>
  <c r="H34" i="5"/>
  <c r="H30" i="5"/>
  <c r="H29" i="5"/>
  <c r="H28" i="5"/>
  <c r="H27" i="5"/>
  <c r="H26" i="5"/>
  <c r="H25" i="5"/>
  <c r="H24" i="5"/>
  <c r="H23" i="5"/>
  <c r="H22" i="5"/>
  <c r="B302" i="53" l="1"/>
  <c r="E332" i="53"/>
  <c r="F332" i="53"/>
  <c r="I332" i="53"/>
  <c r="H332" i="53"/>
  <c r="D332" i="53"/>
  <c r="G332" i="53"/>
  <c r="C28" i="5"/>
  <c r="F40" i="5"/>
  <c r="F51" i="5"/>
  <c r="D64" i="5"/>
  <c r="C72" i="5"/>
  <c r="E23" i="5"/>
  <c r="C25" i="5"/>
  <c r="F26" i="5"/>
  <c r="D28" i="5"/>
  <c r="G29" i="5"/>
  <c r="E34" i="5"/>
  <c r="C36" i="5"/>
  <c r="F37" i="5"/>
  <c r="D39" i="5"/>
  <c r="G40" i="5"/>
  <c r="E42" i="5"/>
  <c r="C47" i="5"/>
  <c r="F48" i="5"/>
  <c r="D50" i="5"/>
  <c r="G51" i="5"/>
  <c r="E53" i="5"/>
  <c r="C58" i="5"/>
  <c r="F59" i="5"/>
  <c r="D61" i="5"/>
  <c r="G62" i="5"/>
  <c r="E64" i="5"/>
  <c r="C66" i="5"/>
  <c r="F70" i="5"/>
  <c r="D72" i="5"/>
  <c r="G73" i="5"/>
  <c r="E75" i="5"/>
  <c r="C77" i="5"/>
  <c r="F78" i="5"/>
  <c r="G24" i="5"/>
  <c r="G35" i="5"/>
  <c r="E48" i="5"/>
  <c r="C61" i="5"/>
  <c r="E70" i="5"/>
  <c r="D75" i="5"/>
  <c r="F23" i="5"/>
  <c r="D25" i="5"/>
  <c r="G26" i="5"/>
  <c r="E28" i="5"/>
  <c r="C30" i="5"/>
  <c r="F34" i="5"/>
  <c r="D36" i="5"/>
  <c r="G37" i="5"/>
  <c r="E39" i="5"/>
  <c r="C41" i="5"/>
  <c r="F42" i="5"/>
  <c r="D47" i="5"/>
  <c r="G48" i="5"/>
  <c r="E50" i="5"/>
  <c r="C52" i="5"/>
  <c r="F53" i="5"/>
  <c r="D58" i="5"/>
  <c r="G59" i="5"/>
  <c r="E61" i="5"/>
  <c r="C63" i="5"/>
  <c r="F64" i="5"/>
  <c r="D66" i="5"/>
  <c r="G70" i="5"/>
  <c r="E72" i="5"/>
  <c r="C74" i="5"/>
  <c r="F75" i="5"/>
  <c r="D77" i="5"/>
  <c r="G78" i="5"/>
  <c r="E26" i="5"/>
  <c r="C50" i="5"/>
  <c r="G76" i="5"/>
  <c r="C27" i="5"/>
  <c r="E36" i="5"/>
  <c r="F39" i="5"/>
  <c r="D41" i="5"/>
  <c r="G42" i="5"/>
  <c r="E47" i="5"/>
  <c r="C49" i="5"/>
  <c r="F50" i="5"/>
  <c r="D52" i="5"/>
  <c r="G53" i="5"/>
  <c r="E58" i="5"/>
  <c r="C60" i="5"/>
  <c r="F61" i="5"/>
  <c r="D63" i="5"/>
  <c r="G64" i="5"/>
  <c r="E66" i="5"/>
  <c r="C71" i="5"/>
  <c r="F72" i="5"/>
  <c r="D74" i="5"/>
  <c r="G75" i="5"/>
  <c r="E77" i="5"/>
  <c r="F29" i="5"/>
  <c r="D42" i="5"/>
  <c r="D53" i="5"/>
  <c r="G65" i="5"/>
  <c r="F73" i="5"/>
  <c r="G34" i="5"/>
  <c r="F25" i="5"/>
  <c r="D27" i="5"/>
  <c r="G28" i="5"/>
  <c r="E30" i="5"/>
  <c r="C35" i="5"/>
  <c r="F36" i="5"/>
  <c r="D38" i="5"/>
  <c r="G39" i="5"/>
  <c r="E41" i="5"/>
  <c r="C46" i="5"/>
  <c r="F47" i="5"/>
  <c r="D49" i="5"/>
  <c r="G50" i="5"/>
  <c r="E52" i="5"/>
  <c r="C54" i="5"/>
  <c r="F58" i="5"/>
  <c r="D60" i="5"/>
  <c r="G61" i="5"/>
  <c r="E63" i="5"/>
  <c r="C65" i="5"/>
  <c r="F66" i="5"/>
  <c r="D71" i="5"/>
  <c r="G72" i="5"/>
  <c r="E74" i="5"/>
  <c r="C76" i="5"/>
  <c r="F77" i="5"/>
  <c r="E37" i="5"/>
  <c r="G54" i="5"/>
  <c r="D30" i="5"/>
  <c r="E22" i="5"/>
  <c r="F22" i="5"/>
  <c r="D24" i="5"/>
  <c r="G25" i="5"/>
  <c r="E27" i="5"/>
  <c r="C29" i="5"/>
  <c r="F30" i="5"/>
  <c r="D35" i="5"/>
  <c r="G36" i="5"/>
  <c r="E38" i="5"/>
  <c r="C40" i="5"/>
  <c r="F41" i="5"/>
  <c r="D46" i="5"/>
  <c r="G47" i="5"/>
  <c r="E49" i="5"/>
  <c r="C51" i="5"/>
  <c r="F52" i="5"/>
  <c r="D54" i="5"/>
  <c r="G58" i="5"/>
  <c r="E60" i="5"/>
  <c r="C62" i="5"/>
  <c r="F63" i="5"/>
  <c r="D65" i="5"/>
  <c r="G66" i="5"/>
  <c r="E71" i="5"/>
  <c r="C73" i="5"/>
  <c r="F74" i="5"/>
  <c r="D76" i="5"/>
  <c r="G77" i="5"/>
  <c r="C39" i="5"/>
  <c r="E59" i="5"/>
  <c r="E78" i="5"/>
  <c r="G23" i="5"/>
  <c r="F28" i="5"/>
  <c r="C24" i="5"/>
  <c r="G22" i="5"/>
  <c r="E24" i="5"/>
  <c r="C26" i="5"/>
  <c r="F27" i="5"/>
  <c r="D29" i="5"/>
  <c r="G30" i="5"/>
  <c r="E35" i="5"/>
  <c r="C37" i="5"/>
  <c r="F38" i="5"/>
  <c r="D40" i="5"/>
  <c r="G41" i="5"/>
  <c r="E46" i="5"/>
  <c r="C48" i="5"/>
  <c r="F49" i="5"/>
  <c r="D51" i="5"/>
  <c r="G52" i="5"/>
  <c r="E54" i="5"/>
  <c r="C59" i="5"/>
  <c r="F60" i="5"/>
  <c r="D62" i="5"/>
  <c r="G63" i="5"/>
  <c r="E65" i="5"/>
  <c r="C70" i="5"/>
  <c r="F71" i="5"/>
  <c r="D73" i="5"/>
  <c r="G74" i="5"/>
  <c r="E76" i="5"/>
  <c r="C78" i="5"/>
  <c r="D23" i="5"/>
  <c r="D34" i="5"/>
  <c r="G46" i="5"/>
  <c r="F62" i="5"/>
  <c r="E25" i="5"/>
  <c r="C38" i="5"/>
  <c r="C23" i="5"/>
  <c r="F24" i="5"/>
  <c r="D26" i="5"/>
  <c r="G27" i="5"/>
  <c r="E29" i="5"/>
  <c r="C34" i="5"/>
  <c r="F35" i="5"/>
  <c r="D37" i="5"/>
  <c r="G38" i="5"/>
  <c r="E40" i="5"/>
  <c r="C42" i="5"/>
  <c r="F46" i="5"/>
  <c r="D48" i="5"/>
  <c r="G49" i="5"/>
  <c r="E51" i="5"/>
  <c r="C53" i="5"/>
  <c r="F54" i="5"/>
  <c r="D59" i="5"/>
  <c r="G60" i="5"/>
  <c r="E62" i="5"/>
  <c r="C64" i="5"/>
  <c r="F65" i="5"/>
  <c r="D70" i="5"/>
  <c r="G71" i="5"/>
  <c r="E73" i="5"/>
  <c r="C75" i="5"/>
  <c r="F76" i="5"/>
  <c r="D78" i="5"/>
  <c r="D6" i="34"/>
  <c r="B303" i="53" l="1"/>
  <c r="G333" i="53"/>
  <c r="E333" i="53"/>
  <c r="H333" i="53"/>
  <c r="I333" i="53"/>
  <c r="D333" i="53"/>
  <c r="F333" i="53"/>
  <c r="E10" i="34"/>
  <c r="E123" i="34"/>
  <c r="G124" i="34"/>
  <c r="I125" i="34"/>
  <c r="E127" i="34"/>
  <c r="G128" i="34"/>
  <c r="I129" i="34"/>
  <c r="E131" i="34"/>
  <c r="G132" i="34"/>
  <c r="I133" i="34"/>
  <c r="E135" i="34"/>
  <c r="G136" i="34"/>
  <c r="I137" i="34"/>
  <c r="E139" i="34"/>
  <c r="G140" i="34"/>
  <c r="I141" i="34"/>
  <c r="E143" i="34"/>
  <c r="G144" i="34"/>
  <c r="I145" i="34"/>
  <c r="E147" i="34"/>
  <c r="G148" i="34"/>
  <c r="I149" i="34"/>
  <c r="E151" i="34"/>
  <c r="G152" i="34"/>
  <c r="I153" i="34"/>
  <c r="E156" i="34"/>
  <c r="G157" i="34"/>
  <c r="F122" i="34"/>
  <c r="E68" i="34"/>
  <c r="G69" i="34"/>
  <c r="I70" i="34"/>
  <c r="E72" i="34"/>
  <c r="G73" i="34"/>
  <c r="I74" i="34"/>
  <c r="E76" i="34"/>
  <c r="G77" i="34"/>
  <c r="I78" i="34"/>
  <c r="E80" i="34"/>
  <c r="G81" i="34"/>
  <c r="I82" i="34"/>
  <c r="E84" i="34"/>
  <c r="G85" i="34"/>
  <c r="I86" i="34"/>
  <c r="E88" i="34"/>
  <c r="G89" i="34"/>
  <c r="I90" i="34"/>
  <c r="E92" i="34"/>
  <c r="G93" i="34"/>
  <c r="I94" i="34"/>
  <c r="E96" i="34"/>
  <c r="G97" i="34"/>
  <c r="I98" i="34"/>
  <c r="E100" i="34"/>
  <c r="G101" i="34"/>
  <c r="I102" i="34"/>
  <c r="E104" i="34"/>
  <c r="G105" i="34"/>
  <c r="I106" i="34"/>
  <c r="E108" i="34"/>
  <c r="G109" i="34"/>
  <c r="I110" i="34"/>
  <c r="E112" i="34"/>
  <c r="G113" i="34"/>
  <c r="I114" i="34"/>
  <c r="E116" i="34"/>
  <c r="G117" i="34"/>
  <c r="F66" i="34"/>
  <c r="H89" i="34"/>
  <c r="J94" i="34"/>
  <c r="H97" i="34"/>
  <c r="J98" i="34"/>
  <c r="H101" i="34"/>
  <c r="F104" i="34"/>
  <c r="J106" i="34"/>
  <c r="H109" i="34"/>
  <c r="F112" i="34"/>
  <c r="J114" i="34"/>
  <c r="H117" i="34"/>
  <c r="E66" i="34"/>
  <c r="H96" i="34"/>
  <c r="J105" i="34"/>
  <c r="F111" i="34"/>
  <c r="F115" i="34"/>
  <c r="F123" i="34"/>
  <c r="H124" i="34"/>
  <c r="J125" i="34"/>
  <c r="F127" i="34"/>
  <c r="H128" i="34"/>
  <c r="J129" i="34"/>
  <c r="F131" i="34"/>
  <c r="H132" i="34"/>
  <c r="J133" i="34"/>
  <c r="F135" i="34"/>
  <c r="H136" i="34"/>
  <c r="J137" i="34"/>
  <c r="F139" i="34"/>
  <c r="H140" i="34"/>
  <c r="J141" i="34"/>
  <c r="F143" i="34"/>
  <c r="H144" i="34"/>
  <c r="J145" i="34"/>
  <c r="F147" i="34"/>
  <c r="H148" i="34"/>
  <c r="J149" i="34"/>
  <c r="F151" i="34"/>
  <c r="H152" i="34"/>
  <c r="J153" i="34"/>
  <c r="F156" i="34"/>
  <c r="H157" i="34"/>
  <c r="E122" i="34"/>
  <c r="F68" i="34"/>
  <c r="H69" i="34"/>
  <c r="J70" i="34"/>
  <c r="F72" i="34"/>
  <c r="H73" i="34"/>
  <c r="J74" i="34"/>
  <c r="F76" i="34"/>
  <c r="H77" i="34"/>
  <c r="J78" i="34"/>
  <c r="F80" i="34"/>
  <c r="H81" i="34"/>
  <c r="J82" i="34"/>
  <c r="F84" i="34"/>
  <c r="H85" i="34"/>
  <c r="J86" i="34"/>
  <c r="F88" i="34"/>
  <c r="J90" i="34"/>
  <c r="F92" i="34"/>
  <c r="H93" i="34"/>
  <c r="F96" i="34"/>
  <c r="F100" i="34"/>
  <c r="J102" i="34"/>
  <c r="H105" i="34"/>
  <c r="F108" i="34"/>
  <c r="J110" i="34"/>
  <c r="H113" i="34"/>
  <c r="F116" i="34"/>
  <c r="F99" i="34"/>
  <c r="F107" i="34"/>
  <c r="H112" i="34"/>
  <c r="G123" i="34"/>
  <c r="I124" i="34"/>
  <c r="E126" i="34"/>
  <c r="G127" i="34"/>
  <c r="I128" i="34"/>
  <c r="E130" i="34"/>
  <c r="G131" i="34"/>
  <c r="I132" i="34"/>
  <c r="E134" i="34"/>
  <c r="G135" i="34"/>
  <c r="I136" i="34"/>
  <c r="E138" i="34"/>
  <c r="G139" i="34"/>
  <c r="I140" i="34"/>
  <c r="E142" i="34"/>
  <c r="G143" i="34"/>
  <c r="I144" i="34"/>
  <c r="E146" i="34"/>
  <c r="G147" i="34"/>
  <c r="I148" i="34"/>
  <c r="E150" i="34"/>
  <c r="G151" i="34"/>
  <c r="I152" i="34"/>
  <c r="E154" i="34"/>
  <c r="E155" i="34"/>
  <c r="G156" i="34"/>
  <c r="I157" i="34"/>
  <c r="E67" i="34"/>
  <c r="G68" i="34"/>
  <c r="I69" i="34"/>
  <c r="E71" i="34"/>
  <c r="G72" i="34"/>
  <c r="I73" i="34"/>
  <c r="E75" i="34"/>
  <c r="G76" i="34"/>
  <c r="I77" i="34"/>
  <c r="E79" i="34"/>
  <c r="G80" i="34"/>
  <c r="I81" i="34"/>
  <c r="E83" i="34"/>
  <c r="G84" i="34"/>
  <c r="I85" i="34"/>
  <c r="E87" i="34"/>
  <c r="G88" i="34"/>
  <c r="I89" i="34"/>
  <c r="E91" i="34"/>
  <c r="G92" i="34"/>
  <c r="I93" i="34"/>
  <c r="E95" i="34"/>
  <c r="G96" i="34"/>
  <c r="I97" i="34"/>
  <c r="E99" i="34"/>
  <c r="G100" i="34"/>
  <c r="I101" i="34"/>
  <c r="E103" i="34"/>
  <c r="G104" i="34"/>
  <c r="I105" i="34"/>
  <c r="E107" i="34"/>
  <c r="G108" i="34"/>
  <c r="I109" i="34"/>
  <c r="E111" i="34"/>
  <c r="G112" i="34"/>
  <c r="I113" i="34"/>
  <c r="E115" i="34"/>
  <c r="G116" i="34"/>
  <c r="I117" i="34"/>
  <c r="H68" i="34"/>
  <c r="J81" i="34"/>
  <c r="H88" i="34"/>
  <c r="H92" i="34"/>
  <c r="F95" i="34"/>
  <c r="H100" i="34"/>
  <c r="F103" i="34"/>
  <c r="H108" i="34"/>
  <c r="J113" i="34"/>
  <c r="H123" i="34"/>
  <c r="J124" i="34"/>
  <c r="F126" i="34"/>
  <c r="H127" i="34"/>
  <c r="J128" i="34"/>
  <c r="F130" i="34"/>
  <c r="H131" i="34"/>
  <c r="J132" i="34"/>
  <c r="F134" i="34"/>
  <c r="H135" i="34"/>
  <c r="J136" i="34"/>
  <c r="F138" i="34"/>
  <c r="H139" i="34"/>
  <c r="J140" i="34"/>
  <c r="F142" i="34"/>
  <c r="H143" i="34"/>
  <c r="J144" i="34"/>
  <c r="F146" i="34"/>
  <c r="H147" i="34"/>
  <c r="J148" i="34"/>
  <c r="F150" i="34"/>
  <c r="H151" i="34"/>
  <c r="J152" i="34"/>
  <c r="F154" i="34"/>
  <c r="F155" i="34"/>
  <c r="H156" i="34"/>
  <c r="J157" i="34"/>
  <c r="F67" i="34"/>
  <c r="J69" i="34"/>
  <c r="F71" i="34"/>
  <c r="H72" i="34"/>
  <c r="J73" i="34"/>
  <c r="F75" i="34"/>
  <c r="H76" i="34"/>
  <c r="J77" i="34"/>
  <c r="F79" i="34"/>
  <c r="H80" i="34"/>
  <c r="F83" i="34"/>
  <c r="H84" i="34"/>
  <c r="J85" i="34"/>
  <c r="F87" i="34"/>
  <c r="J89" i="34"/>
  <c r="F91" i="34"/>
  <c r="J93" i="34"/>
  <c r="J97" i="34"/>
  <c r="J101" i="34"/>
  <c r="H104" i="34"/>
  <c r="J109" i="34"/>
  <c r="I123" i="34"/>
  <c r="E125" i="34"/>
  <c r="G126" i="34"/>
  <c r="I127" i="34"/>
  <c r="E129" i="34"/>
  <c r="G130" i="34"/>
  <c r="I131" i="34"/>
  <c r="E133" i="34"/>
  <c r="G134" i="34"/>
  <c r="I135" i="34"/>
  <c r="E137" i="34"/>
  <c r="G138" i="34"/>
  <c r="I139" i="34"/>
  <c r="E141" i="34"/>
  <c r="G142" i="34"/>
  <c r="I143" i="34"/>
  <c r="E145" i="34"/>
  <c r="G146" i="34"/>
  <c r="I147" i="34"/>
  <c r="E149" i="34"/>
  <c r="G150" i="34"/>
  <c r="I151" i="34"/>
  <c r="E153" i="34"/>
  <c r="G154" i="34"/>
  <c r="G155" i="34"/>
  <c r="I156" i="34"/>
  <c r="J122" i="34"/>
  <c r="G67" i="34"/>
  <c r="I68" i="34"/>
  <c r="E70" i="34"/>
  <c r="G71" i="34"/>
  <c r="I72" i="34"/>
  <c r="E74" i="34"/>
  <c r="G75" i="34"/>
  <c r="I76" i="34"/>
  <c r="E78" i="34"/>
  <c r="G79" i="34"/>
  <c r="I80" i="34"/>
  <c r="E82" i="34"/>
  <c r="G83" i="34"/>
  <c r="I84" i="34"/>
  <c r="E86" i="34"/>
  <c r="G87" i="34"/>
  <c r="I88" i="34"/>
  <c r="E90" i="34"/>
  <c r="G91" i="34"/>
  <c r="I92" i="34"/>
  <c r="E94" i="34"/>
  <c r="G95" i="34"/>
  <c r="I96" i="34"/>
  <c r="J123" i="34"/>
  <c r="F125" i="34"/>
  <c r="H126" i="34"/>
  <c r="J127" i="34"/>
  <c r="F129" i="34"/>
  <c r="H130" i="34"/>
  <c r="J131" i="34"/>
  <c r="F133" i="34"/>
  <c r="H134" i="34"/>
  <c r="J135" i="34"/>
  <c r="F137" i="34"/>
  <c r="H138" i="34"/>
  <c r="J139" i="34"/>
  <c r="F141" i="34"/>
  <c r="H142" i="34"/>
  <c r="J143" i="34"/>
  <c r="F145" i="34"/>
  <c r="H146" i="34"/>
  <c r="J147" i="34"/>
  <c r="F149" i="34"/>
  <c r="H150" i="34"/>
  <c r="J151" i="34"/>
  <c r="F153" i="34"/>
  <c r="H154" i="34"/>
  <c r="H155" i="34"/>
  <c r="J156" i="34"/>
  <c r="I122" i="34"/>
  <c r="H67" i="34"/>
  <c r="J68" i="34"/>
  <c r="F70" i="34"/>
  <c r="H71" i="34"/>
  <c r="J72" i="34"/>
  <c r="F74" i="34"/>
  <c r="H75" i="34"/>
  <c r="J76" i="34"/>
  <c r="F78" i="34"/>
  <c r="H79" i="34"/>
  <c r="J80" i="34"/>
  <c r="F82" i="34"/>
  <c r="E124" i="34"/>
  <c r="G125" i="34"/>
  <c r="I126" i="34"/>
  <c r="E128" i="34"/>
  <c r="G129" i="34"/>
  <c r="I130" i="34"/>
  <c r="E132" i="34"/>
  <c r="G133" i="34"/>
  <c r="I134" i="34"/>
  <c r="E136" i="34"/>
  <c r="G137" i="34"/>
  <c r="I138" i="34"/>
  <c r="E140" i="34"/>
  <c r="G141" i="34"/>
  <c r="I142" i="34"/>
  <c r="E144" i="34"/>
  <c r="G145" i="34"/>
  <c r="I146" i="34"/>
  <c r="E148" i="34"/>
  <c r="G149" i="34"/>
  <c r="I150" i="34"/>
  <c r="E152" i="34"/>
  <c r="G153" i="34"/>
  <c r="I154" i="34"/>
  <c r="I155" i="34"/>
  <c r="E157" i="34"/>
  <c r="H122" i="34"/>
  <c r="I67" i="34"/>
  <c r="E69" i="34"/>
  <c r="G70" i="34"/>
  <c r="I71" i="34"/>
  <c r="E73" i="34"/>
  <c r="G74" i="34"/>
  <c r="I75" i="34"/>
  <c r="E77" i="34"/>
  <c r="G78" i="34"/>
  <c r="I79" i="34"/>
  <c r="E81" i="34"/>
  <c r="G82" i="34"/>
  <c r="I83" i="34"/>
  <c r="E85" i="34"/>
  <c r="G86" i="34"/>
  <c r="I87" i="34"/>
  <c r="E89" i="34"/>
  <c r="G90" i="34"/>
  <c r="I91" i="34"/>
  <c r="F124" i="34"/>
  <c r="J134" i="34"/>
  <c r="H145" i="34"/>
  <c r="J71" i="34"/>
  <c r="H82" i="34"/>
  <c r="J87" i="34"/>
  <c r="E93" i="34"/>
  <c r="J96" i="34"/>
  <c r="H99" i="34"/>
  <c r="F102" i="34"/>
  <c r="J104" i="34"/>
  <c r="H107" i="34"/>
  <c r="F110" i="34"/>
  <c r="J112" i="34"/>
  <c r="H115" i="34"/>
  <c r="J117" i="34"/>
  <c r="I108" i="34"/>
  <c r="H66" i="34"/>
  <c r="H111" i="34"/>
  <c r="J116" i="34"/>
  <c r="J79" i="34"/>
  <c r="H98" i="34"/>
  <c r="H106" i="34"/>
  <c r="H125" i="34"/>
  <c r="F136" i="34"/>
  <c r="J146" i="34"/>
  <c r="F73" i="34"/>
  <c r="H83" i="34"/>
  <c r="J88" i="34"/>
  <c r="F93" i="34"/>
  <c r="E97" i="34"/>
  <c r="I99" i="34"/>
  <c r="G102" i="34"/>
  <c r="E105" i="34"/>
  <c r="I107" i="34"/>
  <c r="G110" i="34"/>
  <c r="E113" i="34"/>
  <c r="I115" i="34"/>
  <c r="J66" i="34"/>
  <c r="G103" i="34"/>
  <c r="G111" i="34"/>
  <c r="F114" i="34"/>
  <c r="G114" i="34"/>
  <c r="F69" i="34"/>
  <c r="H114" i="34"/>
  <c r="J126" i="34"/>
  <c r="H137" i="34"/>
  <c r="F148" i="34"/>
  <c r="J155" i="34"/>
  <c r="H74" i="34"/>
  <c r="J83" i="34"/>
  <c r="F89" i="34"/>
  <c r="F94" i="34"/>
  <c r="F97" i="34"/>
  <c r="J99" i="34"/>
  <c r="H102" i="34"/>
  <c r="F105" i="34"/>
  <c r="J107" i="34"/>
  <c r="H110" i="34"/>
  <c r="F113" i="34"/>
  <c r="J115" i="34"/>
  <c r="I66" i="34"/>
  <c r="I100" i="34"/>
  <c r="E114" i="34"/>
  <c r="I116" i="34"/>
  <c r="I111" i="34"/>
  <c r="H153" i="34"/>
  <c r="F128" i="34"/>
  <c r="J138" i="34"/>
  <c r="H149" i="34"/>
  <c r="F157" i="34"/>
  <c r="J75" i="34"/>
  <c r="J84" i="34"/>
  <c r="F90" i="34"/>
  <c r="G94" i="34"/>
  <c r="E98" i="34"/>
  <c r="E106" i="34"/>
  <c r="H116" i="34"/>
  <c r="G106" i="34"/>
  <c r="H86" i="34"/>
  <c r="F109" i="34"/>
  <c r="H129" i="34"/>
  <c r="F140" i="34"/>
  <c r="J150" i="34"/>
  <c r="G122" i="34"/>
  <c r="F77" i="34"/>
  <c r="F85" i="34"/>
  <c r="H90" i="34"/>
  <c r="H94" i="34"/>
  <c r="F98" i="34"/>
  <c r="J100" i="34"/>
  <c r="H103" i="34"/>
  <c r="F106" i="34"/>
  <c r="J108" i="34"/>
  <c r="G66" i="34"/>
  <c r="F132" i="34"/>
  <c r="J130" i="34"/>
  <c r="H141" i="34"/>
  <c r="F152" i="34"/>
  <c r="J67" i="34"/>
  <c r="H78" i="34"/>
  <c r="F86" i="34"/>
  <c r="H91" i="34"/>
  <c r="H95" i="34"/>
  <c r="G98" i="34"/>
  <c r="E101" i="34"/>
  <c r="I103" i="34"/>
  <c r="E109" i="34"/>
  <c r="J142" i="34"/>
  <c r="I95" i="34"/>
  <c r="J103" i="34"/>
  <c r="E117" i="34"/>
  <c r="H133" i="34"/>
  <c r="F144" i="34"/>
  <c r="J154" i="34"/>
  <c r="H70" i="34"/>
  <c r="F81" i="34"/>
  <c r="H87" i="34"/>
  <c r="J92" i="34"/>
  <c r="J95" i="34"/>
  <c r="G99" i="34"/>
  <c r="E102" i="34"/>
  <c r="I104" i="34"/>
  <c r="G107" i="34"/>
  <c r="E110" i="34"/>
  <c r="I112" i="34"/>
  <c r="G115" i="34"/>
  <c r="F117" i="34"/>
  <c r="J91" i="34"/>
  <c r="F101" i="34"/>
  <c r="J111" i="34"/>
  <c r="J11" i="34"/>
  <c r="J19" i="34"/>
  <c r="J27" i="34"/>
  <c r="J35" i="34"/>
  <c r="J43" i="34"/>
  <c r="J51" i="34"/>
  <c r="J59" i="34"/>
  <c r="I15" i="34"/>
  <c r="I23" i="34"/>
  <c r="I31" i="34"/>
  <c r="I39" i="34"/>
  <c r="I47" i="34"/>
  <c r="I55" i="34"/>
  <c r="H11" i="34"/>
  <c r="H19" i="34"/>
  <c r="H27" i="34"/>
  <c r="H35" i="34"/>
  <c r="H43" i="34"/>
  <c r="H51" i="34"/>
  <c r="H59" i="34"/>
  <c r="G15" i="34"/>
  <c r="G23" i="34"/>
  <c r="G31" i="34"/>
  <c r="G39" i="34"/>
  <c r="G47" i="34"/>
  <c r="G55" i="34"/>
  <c r="F18" i="34"/>
  <c r="F26" i="34"/>
  <c r="F34" i="34"/>
  <c r="F42" i="34"/>
  <c r="F50" i="34"/>
  <c r="F58" i="34"/>
  <c r="F15" i="34"/>
  <c r="E22" i="34"/>
  <c r="E30" i="34"/>
  <c r="E38" i="34"/>
  <c r="E46" i="34"/>
  <c r="E54" i="34"/>
  <c r="E14" i="34"/>
  <c r="J42" i="34"/>
  <c r="H26" i="34"/>
  <c r="G54" i="34"/>
  <c r="E21" i="34"/>
  <c r="J12" i="34"/>
  <c r="J20" i="34"/>
  <c r="J28" i="34"/>
  <c r="J36" i="34"/>
  <c r="J44" i="34"/>
  <c r="J52" i="34"/>
  <c r="J60" i="34"/>
  <c r="I16" i="34"/>
  <c r="I24" i="34"/>
  <c r="I32" i="34"/>
  <c r="I40" i="34"/>
  <c r="I48" i="34"/>
  <c r="I56" i="34"/>
  <c r="H12" i="34"/>
  <c r="H20" i="34"/>
  <c r="H28" i="34"/>
  <c r="H36" i="34"/>
  <c r="H44" i="34"/>
  <c r="H52" i="34"/>
  <c r="H60" i="34"/>
  <c r="G16" i="34"/>
  <c r="G24" i="34"/>
  <c r="G32" i="34"/>
  <c r="G40" i="34"/>
  <c r="G48" i="34"/>
  <c r="G56" i="34"/>
  <c r="F19" i="34"/>
  <c r="F27" i="34"/>
  <c r="F35" i="34"/>
  <c r="F43" i="34"/>
  <c r="F51" i="34"/>
  <c r="F59" i="34"/>
  <c r="F16" i="34"/>
  <c r="E23" i="34"/>
  <c r="E31" i="34"/>
  <c r="E39" i="34"/>
  <c r="E47" i="34"/>
  <c r="E55" i="34"/>
  <c r="E15" i="34"/>
  <c r="J26" i="34"/>
  <c r="I38" i="34"/>
  <c r="H58" i="34"/>
  <c r="F33" i="34"/>
  <c r="E53" i="34"/>
  <c r="J13" i="34"/>
  <c r="J21" i="34"/>
  <c r="J29" i="34"/>
  <c r="J37" i="34"/>
  <c r="J45" i="34"/>
  <c r="J53" i="34"/>
  <c r="J61" i="34"/>
  <c r="I17" i="34"/>
  <c r="I25" i="34"/>
  <c r="I33" i="34"/>
  <c r="I41" i="34"/>
  <c r="I49" i="34"/>
  <c r="I57" i="34"/>
  <c r="H13" i="34"/>
  <c r="H21" i="34"/>
  <c r="H29" i="34"/>
  <c r="H37" i="34"/>
  <c r="H45" i="34"/>
  <c r="H53" i="34"/>
  <c r="H61" i="34"/>
  <c r="G17" i="34"/>
  <c r="G25" i="34"/>
  <c r="G33" i="34"/>
  <c r="G41" i="34"/>
  <c r="G49" i="34"/>
  <c r="G57" i="34"/>
  <c r="F20" i="34"/>
  <c r="F28" i="34"/>
  <c r="F36" i="34"/>
  <c r="F44" i="34"/>
  <c r="F52" i="34"/>
  <c r="F60" i="34"/>
  <c r="F17" i="34"/>
  <c r="E24" i="34"/>
  <c r="E32" i="34"/>
  <c r="E40" i="34"/>
  <c r="E48" i="34"/>
  <c r="E56" i="34"/>
  <c r="E16" i="34"/>
  <c r="J58" i="34"/>
  <c r="I30" i="34"/>
  <c r="H34" i="34"/>
  <c r="G14" i="34"/>
  <c r="G10" i="34"/>
  <c r="F41" i="34"/>
  <c r="E29" i="34"/>
  <c r="J14" i="34"/>
  <c r="J22" i="34"/>
  <c r="J30" i="34"/>
  <c r="J38" i="34"/>
  <c r="J46" i="34"/>
  <c r="J54" i="34"/>
  <c r="J10" i="34"/>
  <c r="I18" i="34"/>
  <c r="I26" i="34"/>
  <c r="I34" i="34"/>
  <c r="I42" i="34"/>
  <c r="I50" i="34"/>
  <c r="I58" i="34"/>
  <c r="H14" i="34"/>
  <c r="H22" i="34"/>
  <c r="H30" i="34"/>
  <c r="H38" i="34"/>
  <c r="H46" i="34"/>
  <c r="H54" i="34"/>
  <c r="H10" i="34"/>
  <c r="G18" i="34"/>
  <c r="G26" i="34"/>
  <c r="G34" i="34"/>
  <c r="G42" i="34"/>
  <c r="G50" i="34"/>
  <c r="G58" i="34"/>
  <c r="F21" i="34"/>
  <c r="F29" i="34"/>
  <c r="F37" i="34"/>
  <c r="F45" i="34"/>
  <c r="F53" i="34"/>
  <c r="F61" i="34"/>
  <c r="F10" i="34"/>
  <c r="E25" i="34"/>
  <c r="E33" i="34"/>
  <c r="E41" i="34"/>
  <c r="E49" i="34"/>
  <c r="E57" i="34"/>
  <c r="E17" i="34"/>
  <c r="J50" i="34"/>
  <c r="H18" i="34"/>
  <c r="G46" i="34"/>
  <c r="E37" i="34"/>
  <c r="J15" i="34"/>
  <c r="J23" i="34"/>
  <c r="J31" i="34"/>
  <c r="J39" i="34"/>
  <c r="J47" i="34"/>
  <c r="J55" i="34"/>
  <c r="I11" i="34"/>
  <c r="I19" i="34"/>
  <c r="I27" i="34"/>
  <c r="I35" i="34"/>
  <c r="I43" i="34"/>
  <c r="I51" i="34"/>
  <c r="I59" i="34"/>
  <c r="H15" i="34"/>
  <c r="H23" i="34"/>
  <c r="H31" i="34"/>
  <c r="H39" i="34"/>
  <c r="H47" i="34"/>
  <c r="H55" i="34"/>
  <c r="G11" i="34"/>
  <c r="G19" i="34"/>
  <c r="G27" i="34"/>
  <c r="G35" i="34"/>
  <c r="G43" i="34"/>
  <c r="G51" i="34"/>
  <c r="G59" i="34"/>
  <c r="F22" i="34"/>
  <c r="F30" i="34"/>
  <c r="F38" i="34"/>
  <c r="F46" i="34"/>
  <c r="F54" i="34"/>
  <c r="F11" i="34"/>
  <c r="E18" i="34"/>
  <c r="E26" i="34"/>
  <c r="E34" i="34"/>
  <c r="E42" i="34"/>
  <c r="E50" i="34"/>
  <c r="E58" i="34"/>
  <c r="E11" i="34"/>
  <c r="J34" i="34"/>
  <c r="I10" i="34"/>
  <c r="G30" i="34"/>
  <c r="F57" i="34"/>
  <c r="J16" i="34"/>
  <c r="J24" i="34"/>
  <c r="J32" i="34"/>
  <c r="J40" i="34"/>
  <c r="J48" i="34"/>
  <c r="J56" i="34"/>
  <c r="I12" i="34"/>
  <c r="I20" i="34"/>
  <c r="I28" i="34"/>
  <c r="I36" i="34"/>
  <c r="I44" i="34"/>
  <c r="I52" i="34"/>
  <c r="I60" i="34"/>
  <c r="H16" i="34"/>
  <c r="H24" i="34"/>
  <c r="H32" i="34"/>
  <c r="H40" i="34"/>
  <c r="H48" i="34"/>
  <c r="H56" i="34"/>
  <c r="G12" i="34"/>
  <c r="G20" i="34"/>
  <c r="G28" i="34"/>
  <c r="G36" i="34"/>
  <c r="G44" i="34"/>
  <c r="G52" i="34"/>
  <c r="G60" i="34"/>
  <c r="F23" i="34"/>
  <c r="F31" i="34"/>
  <c r="F39" i="34"/>
  <c r="F47" i="34"/>
  <c r="F55" i="34"/>
  <c r="F12" i="34"/>
  <c r="E19" i="34"/>
  <c r="E27" i="34"/>
  <c r="E35" i="34"/>
  <c r="E43" i="34"/>
  <c r="E51" i="34"/>
  <c r="E59" i="34"/>
  <c r="E12" i="34"/>
  <c r="J18" i="34"/>
  <c r="I54" i="34"/>
  <c r="G22" i="34"/>
  <c r="F49" i="34"/>
  <c r="E61" i="34"/>
  <c r="J17" i="34"/>
  <c r="J25" i="34"/>
  <c r="J33" i="34"/>
  <c r="J41" i="34"/>
  <c r="J49" i="34"/>
  <c r="J57" i="34"/>
  <c r="I13" i="34"/>
  <c r="I21" i="34"/>
  <c r="I29" i="34"/>
  <c r="I37" i="34"/>
  <c r="I45" i="34"/>
  <c r="I53" i="34"/>
  <c r="I61" i="34"/>
  <c r="H17" i="34"/>
  <c r="H25" i="34"/>
  <c r="H33" i="34"/>
  <c r="H41" i="34"/>
  <c r="H49" i="34"/>
  <c r="H57" i="34"/>
  <c r="G13" i="34"/>
  <c r="G21" i="34"/>
  <c r="G29" i="34"/>
  <c r="G37" i="34"/>
  <c r="G45" i="34"/>
  <c r="G53" i="34"/>
  <c r="G61" i="34"/>
  <c r="F24" i="34"/>
  <c r="F32" i="34"/>
  <c r="F40" i="34"/>
  <c r="F48" i="34"/>
  <c r="F56" i="34"/>
  <c r="F13" i="34"/>
  <c r="E20" i="34"/>
  <c r="E28" i="34"/>
  <c r="E36" i="34"/>
  <c r="E44" i="34"/>
  <c r="E52" i="34"/>
  <c r="E60" i="34"/>
  <c r="E13" i="34"/>
  <c r="I14" i="34"/>
  <c r="I22" i="34"/>
  <c r="I46" i="34"/>
  <c r="H42" i="34"/>
  <c r="H50" i="34"/>
  <c r="G38" i="34"/>
  <c r="F25" i="34"/>
  <c r="F14" i="34"/>
  <c r="E45" i="34"/>
  <c r="B7" i="30"/>
  <c r="D10" i="30" l="1"/>
  <c r="D11" i="30"/>
  <c r="D38" i="30"/>
  <c r="D36" i="30"/>
  <c r="C9" i="30"/>
  <c r="D12" i="30"/>
  <c r="D39" i="30"/>
  <c r="D13" i="30"/>
  <c r="D15" i="30"/>
  <c r="D37" i="30"/>
  <c r="D16" i="30"/>
  <c r="D40" i="30"/>
  <c r="D14" i="30"/>
  <c r="D41" i="30"/>
  <c r="D9" i="30"/>
  <c r="C36" i="30"/>
  <c r="H43" i="30"/>
  <c r="F42" i="30"/>
  <c r="H39" i="30"/>
  <c r="F38" i="30"/>
  <c r="H34" i="30"/>
  <c r="F33" i="30"/>
  <c r="D32" i="30"/>
  <c r="H30" i="30"/>
  <c r="F29" i="30"/>
  <c r="D28" i="30"/>
  <c r="H25" i="30"/>
  <c r="F24" i="30"/>
  <c r="D23" i="30"/>
  <c r="H21" i="30"/>
  <c r="F20" i="30"/>
  <c r="D19" i="30"/>
  <c r="H16" i="30"/>
  <c r="F15" i="30"/>
  <c r="H12" i="30"/>
  <c r="F11" i="30"/>
  <c r="F43" i="30"/>
  <c r="D33" i="30"/>
  <c r="H27" i="30"/>
  <c r="F21" i="30"/>
  <c r="H9" i="30"/>
  <c r="C43" i="30"/>
  <c r="G37" i="30"/>
  <c r="C34" i="30"/>
  <c r="C30" i="30"/>
  <c r="E27" i="30"/>
  <c r="E22" i="30"/>
  <c r="E18" i="30"/>
  <c r="E13" i="30"/>
  <c r="H42" i="30"/>
  <c r="F37" i="30"/>
  <c r="F32" i="30"/>
  <c r="F28" i="30"/>
  <c r="D22" i="30"/>
  <c r="D18" i="30"/>
  <c r="F14" i="30"/>
  <c r="F10" i="30"/>
  <c r="G42" i="30"/>
  <c r="E37" i="30"/>
  <c r="E32" i="30"/>
  <c r="G29" i="30"/>
  <c r="G24" i="30"/>
  <c r="E19" i="30"/>
  <c r="C13" i="30"/>
  <c r="G43" i="30"/>
  <c r="E42" i="30"/>
  <c r="C41" i="30"/>
  <c r="G39" i="30"/>
  <c r="E38" i="30"/>
  <c r="C37" i="30"/>
  <c r="G34" i="30"/>
  <c r="E33" i="30"/>
  <c r="C32" i="30"/>
  <c r="G30" i="30"/>
  <c r="E29" i="30"/>
  <c r="C28" i="30"/>
  <c r="G25" i="30"/>
  <c r="E24" i="30"/>
  <c r="C23" i="30"/>
  <c r="G21" i="30"/>
  <c r="E20" i="30"/>
  <c r="C19" i="30"/>
  <c r="G16" i="30"/>
  <c r="E15" i="30"/>
  <c r="C14" i="30"/>
  <c r="G12" i="30"/>
  <c r="E11" i="30"/>
  <c r="C10" i="30"/>
  <c r="D42" i="30"/>
  <c r="H40" i="30"/>
  <c r="F39" i="30"/>
  <c r="H36" i="30"/>
  <c r="F34" i="30"/>
  <c r="H31" i="30"/>
  <c r="F30" i="30"/>
  <c r="D29" i="30"/>
  <c r="F25" i="30"/>
  <c r="D24" i="30"/>
  <c r="H22" i="30"/>
  <c r="D20" i="30"/>
  <c r="H18" i="30"/>
  <c r="F16" i="30"/>
  <c r="H13" i="30"/>
  <c r="F12" i="30"/>
  <c r="F22" i="30"/>
  <c r="F13" i="30"/>
  <c r="E40" i="30"/>
  <c r="G32" i="30"/>
  <c r="C25" i="30"/>
  <c r="C21" i="30"/>
  <c r="C16" i="30"/>
  <c r="C12" i="30"/>
  <c r="G10" i="30"/>
  <c r="F41" i="30"/>
  <c r="D31" i="30"/>
  <c r="D27" i="30"/>
  <c r="H24" i="30"/>
  <c r="H20" i="30"/>
  <c r="C40" i="30"/>
  <c r="G33" i="30"/>
  <c r="C27" i="30"/>
  <c r="C22" i="30"/>
  <c r="C18" i="30"/>
  <c r="E14" i="30"/>
  <c r="G11" i="30"/>
  <c r="E43" i="30"/>
  <c r="C42" i="30"/>
  <c r="G40" i="30"/>
  <c r="E39" i="30"/>
  <c r="C38" i="30"/>
  <c r="G36" i="30"/>
  <c r="E34" i="30"/>
  <c r="C33" i="30"/>
  <c r="G31" i="30"/>
  <c r="E30" i="30"/>
  <c r="C29" i="30"/>
  <c r="G27" i="30"/>
  <c r="E25" i="30"/>
  <c r="C24" i="30"/>
  <c r="G22" i="30"/>
  <c r="E21" i="30"/>
  <c r="C20" i="30"/>
  <c r="G18" i="30"/>
  <c r="E16" i="30"/>
  <c r="C15" i="30"/>
  <c r="G13" i="30"/>
  <c r="E12" i="30"/>
  <c r="C11" i="30"/>
  <c r="G9" i="30"/>
  <c r="D43" i="30"/>
  <c r="H41" i="30"/>
  <c r="F40" i="30"/>
  <c r="H37" i="30"/>
  <c r="F36" i="30"/>
  <c r="D34" i="30"/>
  <c r="H32" i="30"/>
  <c r="F31" i="30"/>
  <c r="D30" i="30"/>
  <c r="H28" i="30"/>
  <c r="F27" i="30"/>
  <c r="D25" i="30"/>
  <c r="H23" i="30"/>
  <c r="D21" i="30"/>
  <c r="H19" i="30"/>
  <c r="F18" i="30"/>
  <c r="H14" i="30"/>
  <c r="H10" i="30"/>
  <c r="F9" i="30"/>
  <c r="G41" i="30"/>
  <c r="C39" i="30"/>
  <c r="E36" i="30"/>
  <c r="E31" i="30"/>
  <c r="G28" i="30"/>
  <c r="G23" i="30"/>
  <c r="G19" i="30"/>
  <c r="G14" i="30"/>
  <c r="E9" i="30"/>
  <c r="H38" i="30"/>
  <c r="H33" i="30"/>
  <c r="H29" i="30"/>
  <c r="F23" i="30"/>
  <c r="F19" i="30"/>
  <c r="H15" i="30"/>
  <c r="H11" i="30"/>
  <c r="E41" i="30"/>
  <c r="G38" i="30"/>
  <c r="C31" i="30"/>
  <c r="E28" i="30"/>
  <c r="E23" i="30"/>
  <c r="G20" i="30"/>
  <c r="G15" i="30"/>
  <c r="E10" i="30"/>
  <c r="I334" i="53"/>
  <c r="B304" i="53"/>
  <c r="G334" i="53"/>
  <c r="E334" i="53"/>
  <c r="H334" i="53"/>
  <c r="D334" i="53"/>
  <c r="F334" i="53"/>
  <c r="B305" i="53" l="1"/>
  <c r="E335" i="53"/>
  <c r="I335" i="53"/>
  <c r="H335" i="53"/>
  <c r="D335" i="53"/>
  <c r="G335" i="53"/>
  <c r="F335" i="53"/>
  <c r="B6" i="11"/>
  <c r="C15" i="11" s="1"/>
  <c r="B6" i="31"/>
  <c r="B306" i="53" l="1"/>
  <c r="E336" i="53"/>
  <c r="G336" i="53"/>
  <c r="D336" i="53"/>
  <c r="F336" i="53"/>
  <c r="I336" i="53"/>
  <c r="H336" i="53"/>
  <c r="C10" i="11"/>
  <c r="F22" i="11"/>
  <c r="C11" i="11"/>
  <c r="E25" i="31"/>
  <c r="C9" i="31"/>
  <c r="H27" i="31"/>
  <c r="H31" i="31"/>
  <c r="H12" i="31"/>
  <c r="H9" i="31"/>
  <c r="G19" i="31"/>
  <c r="G28" i="31"/>
  <c r="G32" i="31"/>
  <c r="H13" i="31"/>
  <c r="G10" i="31"/>
  <c r="G20" i="31"/>
  <c r="H32" i="31"/>
  <c r="H15" i="31"/>
  <c r="G12" i="31"/>
  <c r="H25" i="31"/>
  <c r="H30" i="31"/>
  <c r="G24" i="31"/>
  <c r="H19" i="31"/>
  <c r="G17" i="31"/>
  <c r="H28" i="31"/>
  <c r="G9" i="31"/>
  <c r="G29" i="31"/>
  <c r="G33" i="31"/>
  <c r="H16" i="31"/>
  <c r="G13" i="31"/>
  <c r="H29" i="31"/>
  <c r="H33" i="31"/>
  <c r="H17" i="31"/>
  <c r="G15" i="31"/>
  <c r="G25" i="31"/>
  <c r="G30" i="31"/>
  <c r="H24" i="31"/>
  <c r="H18" i="31"/>
  <c r="G16" i="31"/>
  <c r="G27" i="31"/>
  <c r="H20" i="31"/>
  <c r="G31" i="31"/>
  <c r="H10" i="31"/>
  <c r="G18" i="31"/>
  <c r="H17" i="11"/>
  <c r="H10" i="11"/>
  <c r="G20" i="11"/>
  <c r="F12" i="11"/>
  <c r="E15" i="11"/>
  <c r="E25" i="11"/>
  <c r="D17" i="11"/>
  <c r="D10" i="11"/>
  <c r="H62" i="11"/>
  <c r="G55" i="11"/>
  <c r="G66" i="11"/>
  <c r="F59" i="11"/>
  <c r="E53" i="11"/>
  <c r="E63" i="11"/>
  <c r="D57" i="11"/>
  <c r="D67" i="11"/>
  <c r="C61" i="11"/>
  <c r="G52" i="11"/>
  <c r="H32" i="11"/>
  <c r="H34" i="11"/>
  <c r="H37" i="11"/>
  <c r="H40" i="11"/>
  <c r="H42" i="11"/>
  <c r="H45" i="11"/>
  <c r="H47" i="11"/>
  <c r="D45" i="11"/>
  <c r="C34" i="11"/>
  <c r="C45" i="11"/>
  <c r="C31" i="11"/>
  <c r="E19" i="11"/>
  <c r="F53" i="11"/>
  <c r="E57" i="11"/>
  <c r="C54" i="11"/>
  <c r="D52" i="11"/>
  <c r="G36" i="11"/>
  <c r="G41" i="11"/>
  <c r="D38" i="11"/>
  <c r="C38" i="11"/>
  <c r="H43" i="11"/>
  <c r="H19" i="11"/>
  <c r="G11" i="11"/>
  <c r="G21" i="11"/>
  <c r="F13" i="11"/>
  <c r="F24" i="11"/>
  <c r="E16" i="11"/>
  <c r="E26" i="11"/>
  <c r="D19" i="11"/>
  <c r="H53" i="11"/>
  <c r="H63" i="11"/>
  <c r="G57" i="11"/>
  <c r="G67" i="11"/>
  <c r="F61" i="11"/>
  <c r="E54" i="11"/>
  <c r="E64" i="11"/>
  <c r="D58" i="11"/>
  <c r="D68" i="11"/>
  <c r="C62" i="11"/>
  <c r="F52" i="11"/>
  <c r="E33" i="11"/>
  <c r="E36" i="11"/>
  <c r="E38" i="11"/>
  <c r="E41" i="11"/>
  <c r="E43" i="11"/>
  <c r="E46" i="11"/>
  <c r="D36" i="11"/>
  <c r="D46" i="11"/>
  <c r="C36" i="11"/>
  <c r="C46" i="11"/>
  <c r="H20" i="11"/>
  <c r="G22" i="11"/>
  <c r="F15" i="11"/>
  <c r="F25" i="11"/>
  <c r="E17" i="11"/>
  <c r="E10" i="11"/>
  <c r="H54" i="11"/>
  <c r="H64" i="11"/>
  <c r="G58" i="11"/>
  <c r="F62" i="11"/>
  <c r="E55" i="11"/>
  <c r="E66" i="11"/>
  <c r="D59" i="11"/>
  <c r="C63" i="11"/>
  <c r="E52" i="11"/>
  <c r="F33" i="11"/>
  <c r="F36" i="11"/>
  <c r="F41" i="11"/>
  <c r="F43" i="11"/>
  <c r="D37" i="11"/>
  <c r="D47" i="11"/>
  <c r="C47" i="11"/>
  <c r="D11" i="11"/>
  <c r="D61" i="11"/>
  <c r="G46" i="11"/>
  <c r="H33" i="11"/>
  <c r="H15" i="11"/>
  <c r="H25" i="11"/>
  <c r="G17" i="11"/>
  <c r="G10" i="11"/>
  <c r="F20" i="11"/>
  <c r="E12" i="11"/>
  <c r="E22" i="11"/>
  <c r="D15" i="11"/>
  <c r="D25" i="11"/>
  <c r="H59" i="11"/>
  <c r="G53" i="11"/>
  <c r="G63" i="11"/>
  <c r="F57" i="11"/>
  <c r="F67" i="11"/>
  <c r="G12" i="11"/>
  <c r="D20" i="11"/>
  <c r="G68" i="11"/>
  <c r="C53" i="11"/>
  <c r="F38" i="11"/>
  <c r="F46" i="11"/>
  <c r="C37" i="11"/>
  <c r="H11" i="11"/>
  <c r="H21" i="11"/>
  <c r="G13" i="11"/>
  <c r="G24" i="11"/>
  <c r="F16" i="11"/>
  <c r="F26" i="11"/>
  <c r="D21" i="11"/>
  <c r="H55" i="11"/>
  <c r="G59" i="11"/>
  <c r="F63" i="11"/>
  <c r="E67" i="11"/>
  <c r="C64" i="11"/>
  <c r="G33" i="11"/>
  <c r="G38" i="11"/>
  <c r="G43" i="11"/>
  <c r="D34" i="11"/>
  <c r="H31" i="11"/>
  <c r="D22" i="11"/>
  <c r="D62" i="11"/>
  <c r="H38" i="11"/>
  <c r="H46" i="11"/>
  <c r="C40" i="11"/>
  <c r="H66" i="11"/>
  <c r="H12" i="11"/>
  <c r="H22" i="11"/>
  <c r="G15" i="11"/>
  <c r="G25" i="11"/>
  <c r="F17" i="11"/>
  <c r="F10" i="11"/>
  <c r="E20" i="11"/>
  <c r="D12" i="11"/>
  <c r="H57" i="11"/>
  <c r="H67" i="11"/>
  <c r="G61" i="11"/>
  <c r="F54" i="11"/>
  <c r="F64" i="11"/>
  <c r="E58" i="11"/>
  <c r="E68" i="11"/>
  <c r="C55" i="11"/>
  <c r="C66" i="11"/>
  <c r="C52" i="11"/>
  <c r="H36" i="11"/>
  <c r="H41" i="11"/>
  <c r="D40" i="11"/>
  <c r="D33" i="11"/>
  <c r="G31" i="11"/>
  <c r="H13" i="11"/>
  <c r="H24" i="11"/>
  <c r="G16" i="11"/>
  <c r="G26" i="11"/>
  <c r="F19" i="11"/>
  <c r="E11" i="11"/>
  <c r="E21" i="11"/>
  <c r="D13" i="11"/>
  <c r="D24" i="11"/>
  <c r="H58" i="11"/>
  <c r="H68" i="11"/>
  <c r="G62" i="11"/>
  <c r="F55" i="11"/>
  <c r="F66" i="11"/>
  <c r="E59" i="11"/>
  <c r="D53" i="11"/>
  <c r="D63" i="11"/>
  <c r="C57" i="11"/>
  <c r="C67" i="11"/>
  <c r="E32" i="11"/>
  <c r="E34" i="11"/>
  <c r="E37" i="11"/>
  <c r="E40" i="11"/>
  <c r="E42" i="11"/>
  <c r="E45" i="11"/>
  <c r="E47" i="11"/>
  <c r="D41" i="11"/>
  <c r="D32" i="11"/>
  <c r="C41" i="11"/>
  <c r="F31" i="11"/>
  <c r="F11" i="11"/>
  <c r="G64" i="11"/>
  <c r="D66" i="11"/>
  <c r="G34" i="11"/>
  <c r="G45" i="11"/>
  <c r="C43" i="11"/>
  <c r="G37" i="11"/>
  <c r="G47" i="11"/>
  <c r="D42" i="11"/>
  <c r="D43" i="11"/>
  <c r="D54" i="11"/>
  <c r="H26" i="11"/>
  <c r="C33" i="11"/>
  <c r="F21" i="11"/>
  <c r="F58" i="11"/>
  <c r="C58" i="11"/>
  <c r="F37" i="11"/>
  <c r="F47" i="11"/>
  <c r="E31" i="11"/>
  <c r="C59" i="11"/>
  <c r="D31" i="11"/>
  <c r="E24" i="11"/>
  <c r="F40" i="11"/>
  <c r="E62" i="11"/>
  <c r="H16" i="11"/>
  <c r="C32" i="11"/>
  <c r="G32" i="11"/>
  <c r="E13" i="11"/>
  <c r="F68" i="11"/>
  <c r="E61" i="11"/>
  <c r="H52" i="11"/>
  <c r="D26" i="11"/>
  <c r="D55" i="11"/>
  <c r="C68" i="11"/>
  <c r="F32" i="11"/>
  <c r="H61" i="11"/>
  <c r="D16" i="11"/>
  <c r="G40" i="11"/>
  <c r="F42" i="11"/>
  <c r="G42" i="11"/>
  <c r="G19" i="11"/>
  <c r="G54" i="11"/>
  <c r="D64" i="11"/>
  <c r="F34" i="11"/>
  <c r="F45" i="11"/>
  <c r="C42" i="11"/>
  <c r="C21" i="11"/>
  <c r="C13" i="11"/>
  <c r="C26" i="11"/>
  <c r="C12" i="11"/>
  <c r="C22" i="11"/>
  <c r="C24" i="11"/>
  <c r="C16" i="11"/>
  <c r="C17" i="11"/>
  <c r="C19" i="11"/>
  <c r="C25" i="11"/>
  <c r="C20" i="11"/>
  <c r="E32" i="31"/>
  <c r="C25" i="31"/>
  <c r="E13" i="31"/>
  <c r="C31" i="31"/>
  <c r="F20" i="31"/>
  <c r="D13" i="31"/>
  <c r="F32" i="31"/>
  <c r="D29" i="31"/>
  <c r="F17" i="31"/>
  <c r="F24" i="31"/>
  <c r="C16" i="31"/>
  <c r="D25" i="31"/>
  <c r="D19" i="31"/>
  <c r="E29" i="31"/>
  <c r="C19" i="31"/>
  <c r="F10" i="31"/>
  <c r="E17" i="31"/>
  <c r="F27" i="31"/>
  <c r="E20" i="31"/>
  <c r="D17" i="31"/>
  <c r="F15" i="31"/>
  <c r="C13" i="31"/>
  <c r="E10" i="31"/>
  <c r="D32" i="31"/>
  <c r="F30" i="31"/>
  <c r="C29" i="31"/>
  <c r="E27" i="31"/>
  <c r="D20" i="31"/>
  <c r="F18" i="31"/>
  <c r="C17" i="31"/>
  <c r="E15" i="31"/>
  <c r="D10" i="31"/>
  <c r="F33" i="31"/>
  <c r="C32" i="31"/>
  <c r="E30" i="31"/>
  <c r="D27" i="31"/>
  <c r="E18" i="31"/>
  <c r="D15" i="31"/>
  <c r="E33" i="31"/>
  <c r="F28" i="31"/>
  <c r="F16" i="31"/>
  <c r="E12" i="31"/>
  <c r="F31" i="31"/>
  <c r="E28" i="31"/>
  <c r="F9" i="31"/>
  <c r="F19" i="31"/>
  <c r="C18" i="31"/>
  <c r="E16" i="31"/>
  <c r="D12" i="31"/>
  <c r="D24" i="31"/>
  <c r="C33" i="31"/>
  <c r="E31" i="31"/>
  <c r="D28" i="31"/>
  <c r="F25" i="31"/>
  <c r="D9" i="31"/>
  <c r="C20" i="31"/>
  <c r="F12" i="31"/>
  <c r="C10" i="31"/>
  <c r="D30" i="31"/>
  <c r="C27" i="31"/>
  <c r="E9" i="31"/>
  <c r="D18" i="31"/>
  <c r="C15" i="31"/>
  <c r="C24" i="31"/>
  <c r="D33" i="31"/>
  <c r="C30" i="31"/>
  <c r="E19" i="31"/>
  <c r="D16" i="31"/>
  <c r="F13" i="31"/>
  <c r="C12" i="31"/>
  <c r="E24" i="31"/>
  <c r="D31" i="31"/>
  <c r="F29" i="31"/>
  <c r="C28" i="31"/>
  <c r="B307" i="53" l="1"/>
  <c r="G337" i="53"/>
  <c r="F337" i="53"/>
  <c r="E337" i="53"/>
  <c r="D337" i="53"/>
  <c r="H337" i="53"/>
  <c r="I337" i="53"/>
  <c r="B6" i="37"/>
  <c r="H25" i="37" l="1"/>
  <c r="F20" i="37"/>
  <c r="D15" i="37"/>
  <c r="E24" i="37"/>
  <c r="E16" i="37"/>
  <c r="F12" i="37"/>
  <c r="C20" i="37"/>
  <c r="G14" i="37"/>
  <c r="F25" i="37"/>
  <c r="D24" i="37"/>
  <c r="H22" i="37"/>
  <c r="F21" i="37"/>
  <c r="D20" i="37"/>
  <c r="H18" i="37"/>
  <c r="F17" i="37"/>
  <c r="D16" i="37"/>
  <c r="H14" i="37"/>
  <c r="E21" i="37"/>
  <c r="E12" i="37"/>
  <c r="D25" i="37"/>
  <c r="H23" i="37"/>
  <c r="F22" i="37"/>
  <c r="D21" i="37"/>
  <c r="H19" i="37"/>
  <c r="F18" i="37"/>
  <c r="D17" i="37"/>
  <c r="H15" i="37"/>
  <c r="F14" i="37"/>
  <c r="D12" i="37"/>
  <c r="H10" i="37"/>
  <c r="F9" i="37"/>
  <c r="C22" i="37"/>
  <c r="C18" i="37"/>
  <c r="C14" i="37"/>
  <c r="D23" i="37"/>
  <c r="F16" i="37"/>
  <c r="D10" i="37"/>
  <c r="C23" i="37"/>
  <c r="C19" i="37"/>
  <c r="G12" i="37"/>
  <c r="E25" i="37"/>
  <c r="G18" i="37"/>
  <c r="G9" i="37"/>
  <c r="C25" i="37"/>
  <c r="G23" i="37"/>
  <c r="E22" i="37"/>
  <c r="C21" i="37"/>
  <c r="G19" i="37"/>
  <c r="E18" i="37"/>
  <c r="C17" i="37"/>
  <c r="G15" i="37"/>
  <c r="E14" i="37"/>
  <c r="C12" i="37"/>
  <c r="G10" i="37"/>
  <c r="E9" i="37"/>
  <c r="E23" i="37"/>
  <c r="G20" i="37"/>
  <c r="E15" i="37"/>
  <c r="E10" i="37"/>
  <c r="C9" i="37"/>
  <c r="H21" i="37"/>
  <c r="D19" i="37"/>
  <c r="H12" i="37"/>
  <c r="C13" i="37"/>
  <c r="G21" i="37"/>
  <c r="G17" i="37"/>
  <c r="E11" i="37"/>
  <c r="D11" i="37"/>
  <c r="G22" i="37"/>
  <c r="E17" i="37"/>
  <c r="C11" i="37"/>
  <c r="H24" i="37"/>
  <c r="F23" i="37"/>
  <c r="D22" i="37"/>
  <c r="H20" i="37"/>
  <c r="F19" i="37"/>
  <c r="D18" i="37"/>
  <c r="H16" i="37"/>
  <c r="F15" i="37"/>
  <c r="D14" i="37"/>
  <c r="H11" i="37"/>
  <c r="F10" i="37"/>
  <c r="D9" i="37"/>
  <c r="G24" i="37"/>
  <c r="E19" i="37"/>
  <c r="G16" i="37"/>
  <c r="G11" i="37"/>
  <c r="F24" i="37"/>
  <c r="H17" i="37"/>
  <c r="F11" i="37"/>
  <c r="G25" i="37"/>
  <c r="E20" i="37"/>
  <c r="C15" i="37"/>
  <c r="C10" i="37"/>
  <c r="H9" i="37"/>
  <c r="C24" i="37"/>
  <c r="C16" i="37"/>
  <c r="D13" i="37"/>
  <c r="H13" i="37"/>
  <c r="E13" i="37"/>
  <c r="F13" i="37"/>
  <c r="G13" i="37"/>
  <c r="C26" i="37"/>
  <c r="I338" i="53"/>
  <c r="B308" i="53"/>
  <c r="F338" i="53"/>
  <c r="G338" i="53"/>
  <c r="E338" i="53"/>
  <c r="H338" i="53"/>
  <c r="D338" i="53"/>
  <c r="G26" i="37"/>
  <c r="F26" i="37"/>
  <c r="E26" i="37"/>
  <c r="D26" i="37"/>
  <c r="H26" i="37"/>
  <c r="B6" i="4"/>
  <c r="C117" i="4" l="1"/>
  <c r="E118" i="4"/>
  <c r="G119" i="4"/>
  <c r="C121" i="4"/>
  <c r="E122" i="4"/>
  <c r="G123" i="4"/>
  <c r="C125" i="4"/>
  <c r="E126" i="4"/>
  <c r="G127" i="4"/>
  <c r="C129" i="4"/>
  <c r="E130" i="4"/>
  <c r="G131" i="4"/>
  <c r="H116" i="4"/>
  <c r="E96" i="4"/>
  <c r="G97" i="4"/>
  <c r="C99" i="4"/>
  <c r="E100" i="4"/>
  <c r="G101" i="4"/>
  <c r="C103" i="4"/>
  <c r="E104" i="4"/>
  <c r="G105" i="4"/>
  <c r="C107" i="4"/>
  <c r="E108" i="4"/>
  <c r="G109" i="4"/>
  <c r="C111" i="4"/>
  <c r="F95" i="4"/>
  <c r="G75" i="4"/>
  <c r="C77" i="4"/>
  <c r="E78" i="4"/>
  <c r="G79" i="4"/>
  <c r="C81" i="4"/>
  <c r="E82" i="4"/>
  <c r="G83" i="4"/>
  <c r="C85" i="4"/>
  <c r="E86" i="4"/>
  <c r="G87" i="4"/>
  <c r="C89" i="4"/>
  <c r="E90" i="4"/>
  <c r="D74" i="4"/>
  <c r="C54" i="4"/>
  <c r="E55" i="4"/>
  <c r="G56" i="4"/>
  <c r="C58" i="4"/>
  <c r="E59" i="4"/>
  <c r="G60" i="4"/>
  <c r="C62" i="4"/>
  <c r="E63" i="4"/>
  <c r="G64" i="4"/>
  <c r="C66" i="4"/>
  <c r="E67" i="4"/>
  <c r="G68" i="4"/>
  <c r="D32" i="4"/>
  <c r="G33" i="4"/>
  <c r="E35" i="4"/>
  <c r="H36" i="4"/>
  <c r="F38" i="4"/>
  <c r="D40" i="4"/>
  <c r="D117" i="4"/>
  <c r="F118" i="4"/>
  <c r="H119" i="4"/>
  <c r="D121" i="4"/>
  <c r="F122" i="4"/>
  <c r="H123" i="4"/>
  <c r="D125" i="4"/>
  <c r="F126" i="4"/>
  <c r="H127" i="4"/>
  <c r="D129" i="4"/>
  <c r="F130" i="4"/>
  <c r="H131" i="4"/>
  <c r="G116" i="4"/>
  <c r="F96" i="4"/>
  <c r="H97" i="4"/>
  <c r="D99" i="4"/>
  <c r="F100" i="4"/>
  <c r="H101" i="4"/>
  <c r="D103" i="4"/>
  <c r="F104" i="4"/>
  <c r="H105" i="4"/>
  <c r="D107" i="4"/>
  <c r="F108" i="4"/>
  <c r="H109" i="4"/>
  <c r="D111" i="4"/>
  <c r="E95" i="4"/>
  <c r="H75" i="4"/>
  <c r="D77" i="4"/>
  <c r="F78" i="4"/>
  <c r="H79" i="4"/>
  <c r="D81" i="4"/>
  <c r="F82" i="4"/>
  <c r="H83" i="4"/>
  <c r="D85" i="4"/>
  <c r="F86" i="4"/>
  <c r="H87" i="4"/>
  <c r="D89" i="4"/>
  <c r="F90" i="4"/>
  <c r="C74" i="4"/>
  <c r="D54" i="4"/>
  <c r="F55" i="4"/>
  <c r="H56" i="4"/>
  <c r="D58" i="4"/>
  <c r="F59" i="4"/>
  <c r="H60" i="4"/>
  <c r="D62" i="4"/>
  <c r="F63" i="4"/>
  <c r="H64" i="4"/>
  <c r="D66" i="4"/>
  <c r="F67" i="4"/>
  <c r="H68" i="4"/>
  <c r="E32" i="4"/>
  <c r="H33" i="4"/>
  <c r="F35" i="4"/>
  <c r="D37" i="4"/>
  <c r="G38" i="4"/>
  <c r="E40" i="4"/>
  <c r="H41" i="4"/>
  <c r="F43" i="4"/>
  <c r="D45" i="4"/>
  <c r="G46" i="4"/>
  <c r="G31" i="4"/>
  <c r="C36" i="4"/>
  <c r="C44" i="4"/>
  <c r="F11" i="4"/>
  <c r="H12" i="4"/>
  <c r="D14" i="4"/>
  <c r="F15" i="4"/>
  <c r="H16" i="4"/>
  <c r="D18" i="4"/>
  <c r="F19" i="4"/>
  <c r="H20" i="4"/>
  <c r="D22" i="4"/>
  <c r="F23" i="4"/>
  <c r="H24" i="4"/>
  <c r="D26" i="4"/>
  <c r="E10" i="4"/>
  <c r="G78" i="4"/>
  <c r="E66" i="4"/>
  <c r="F32" i="4"/>
  <c r="G35" i="4"/>
  <c r="H38" i="4"/>
  <c r="D42" i="4"/>
  <c r="E45" i="4"/>
  <c r="E117" i="4"/>
  <c r="G118" i="4"/>
  <c r="C120" i="4"/>
  <c r="E121" i="4"/>
  <c r="G122" i="4"/>
  <c r="C124" i="4"/>
  <c r="E125" i="4"/>
  <c r="G126" i="4"/>
  <c r="C128" i="4"/>
  <c r="E129" i="4"/>
  <c r="G130" i="4"/>
  <c r="C132" i="4"/>
  <c r="F116" i="4"/>
  <c r="G96" i="4"/>
  <c r="C98" i="4"/>
  <c r="E99" i="4"/>
  <c r="G100" i="4"/>
  <c r="C102" i="4"/>
  <c r="E103" i="4"/>
  <c r="G104" i="4"/>
  <c r="C106" i="4"/>
  <c r="E107" i="4"/>
  <c r="G108" i="4"/>
  <c r="C110" i="4"/>
  <c r="E111" i="4"/>
  <c r="D95" i="4"/>
  <c r="C76" i="4"/>
  <c r="E77" i="4"/>
  <c r="C80" i="4"/>
  <c r="E81" i="4"/>
  <c r="G82" i="4"/>
  <c r="C84" i="4"/>
  <c r="E85" i="4"/>
  <c r="G86" i="4"/>
  <c r="C88" i="4"/>
  <c r="E89" i="4"/>
  <c r="G90" i="4"/>
  <c r="C53" i="4"/>
  <c r="E54" i="4"/>
  <c r="G55" i="4"/>
  <c r="C57" i="4"/>
  <c r="E58" i="4"/>
  <c r="G59" i="4"/>
  <c r="C61" i="4"/>
  <c r="E62" i="4"/>
  <c r="G63" i="4"/>
  <c r="C65" i="4"/>
  <c r="G67" i="4"/>
  <c r="H52" i="4"/>
  <c r="D34" i="4"/>
  <c r="E37" i="4"/>
  <c r="F40" i="4"/>
  <c r="G43" i="4"/>
  <c r="H46" i="4"/>
  <c r="F117" i="4"/>
  <c r="H118" i="4"/>
  <c r="D120" i="4"/>
  <c r="F121" i="4"/>
  <c r="H122" i="4"/>
  <c r="D124" i="4"/>
  <c r="F125" i="4"/>
  <c r="H126" i="4"/>
  <c r="D128" i="4"/>
  <c r="F129" i="4"/>
  <c r="H130" i="4"/>
  <c r="D132" i="4"/>
  <c r="E116" i="4"/>
  <c r="H96" i="4"/>
  <c r="D98" i="4"/>
  <c r="F99" i="4"/>
  <c r="H100" i="4"/>
  <c r="D102" i="4"/>
  <c r="F103" i="4"/>
  <c r="H104" i="4"/>
  <c r="D106" i="4"/>
  <c r="F107" i="4"/>
  <c r="H108" i="4"/>
  <c r="D110" i="4"/>
  <c r="F111" i="4"/>
  <c r="C95" i="4"/>
  <c r="D76" i="4"/>
  <c r="F77" i="4"/>
  <c r="H78" i="4"/>
  <c r="D80" i="4"/>
  <c r="F81" i="4"/>
  <c r="H82" i="4"/>
  <c r="D84" i="4"/>
  <c r="F85" i="4"/>
  <c r="H86" i="4"/>
  <c r="D88" i="4"/>
  <c r="F89" i="4"/>
  <c r="H90" i="4"/>
  <c r="D53" i="4"/>
  <c r="F54" i="4"/>
  <c r="H55" i="4"/>
  <c r="D57" i="4"/>
  <c r="F58" i="4"/>
  <c r="H59" i="4"/>
  <c r="D61" i="4"/>
  <c r="F62" i="4"/>
  <c r="H63" i="4"/>
  <c r="D65" i="4"/>
  <c r="F66" i="4"/>
  <c r="H67" i="4"/>
  <c r="G52" i="4"/>
  <c r="G32" i="4"/>
  <c r="E34" i="4"/>
  <c r="H35" i="4"/>
  <c r="F37" i="4"/>
  <c r="D39" i="4"/>
  <c r="G40" i="4"/>
  <c r="E42" i="4"/>
  <c r="H43" i="4"/>
  <c r="F45" i="4"/>
  <c r="D47" i="4"/>
  <c r="E31" i="4"/>
  <c r="C38" i="4"/>
  <c r="C46" i="4"/>
  <c r="H11" i="4"/>
  <c r="D13" i="4"/>
  <c r="F14" i="4"/>
  <c r="H15" i="4"/>
  <c r="D17" i="4"/>
  <c r="F18" i="4"/>
  <c r="H19" i="4"/>
  <c r="D21" i="4"/>
  <c r="F22" i="4"/>
  <c r="H23" i="4"/>
  <c r="D25" i="4"/>
  <c r="F26" i="4"/>
  <c r="C10" i="4"/>
  <c r="G18" i="4"/>
  <c r="C24" i="4"/>
  <c r="G26" i="4"/>
  <c r="G117" i="4"/>
  <c r="C119" i="4"/>
  <c r="E120" i="4"/>
  <c r="G121" i="4"/>
  <c r="C123" i="4"/>
  <c r="E124" i="4"/>
  <c r="G125" i="4"/>
  <c r="C127" i="4"/>
  <c r="E128" i="4"/>
  <c r="G129" i="4"/>
  <c r="C131" i="4"/>
  <c r="E132" i="4"/>
  <c r="D116" i="4"/>
  <c r="C97" i="4"/>
  <c r="E98" i="4"/>
  <c r="G99" i="4"/>
  <c r="C101" i="4"/>
  <c r="E102" i="4"/>
  <c r="G103" i="4"/>
  <c r="C105" i="4"/>
  <c r="E106" i="4"/>
  <c r="G107" i="4"/>
  <c r="C109" i="4"/>
  <c r="E110" i="4"/>
  <c r="G111" i="4"/>
  <c r="C75" i="4"/>
  <c r="E76" i="4"/>
  <c r="G77" i="4"/>
  <c r="C79" i="4"/>
  <c r="E80" i="4"/>
  <c r="G81" i="4"/>
  <c r="C83" i="4"/>
  <c r="E84" i="4"/>
  <c r="G85" i="4"/>
  <c r="C87" i="4"/>
  <c r="E88" i="4"/>
  <c r="G89" i="4"/>
  <c r="H74" i="4"/>
  <c r="E53" i="4"/>
  <c r="G54" i="4"/>
  <c r="C56" i="4"/>
  <c r="E57" i="4"/>
  <c r="G58" i="4"/>
  <c r="C60" i="4"/>
  <c r="E61" i="4"/>
  <c r="G62" i="4"/>
  <c r="C64" i="4"/>
  <c r="E65" i="4"/>
  <c r="G66" i="4"/>
  <c r="C68" i="4"/>
  <c r="F52" i="4"/>
  <c r="H32" i="4"/>
  <c r="F34" i="4"/>
  <c r="D36" i="4"/>
  <c r="G37" i="4"/>
  <c r="E39" i="4"/>
  <c r="H40" i="4"/>
  <c r="F42" i="4"/>
  <c r="D44" i="4"/>
  <c r="G45" i="4"/>
  <c r="E47" i="4"/>
  <c r="D31" i="4"/>
  <c r="C39" i="4"/>
  <c r="C47" i="4"/>
  <c r="C12" i="4"/>
  <c r="E13" i="4"/>
  <c r="G14" i="4"/>
  <c r="C16" i="4"/>
  <c r="E17" i="4"/>
  <c r="C20" i="4"/>
  <c r="E21" i="4"/>
  <c r="G22" i="4"/>
  <c r="E25" i="4"/>
  <c r="H117" i="4"/>
  <c r="D119" i="4"/>
  <c r="F120" i="4"/>
  <c r="H121" i="4"/>
  <c r="D123" i="4"/>
  <c r="F124" i="4"/>
  <c r="H125" i="4"/>
  <c r="D127" i="4"/>
  <c r="F128" i="4"/>
  <c r="H129" i="4"/>
  <c r="D131" i="4"/>
  <c r="F132" i="4"/>
  <c r="C116" i="4"/>
  <c r="D97" i="4"/>
  <c r="F98" i="4"/>
  <c r="H99" i="4"/>
  <c r="D101" i="4"/>
  <c r="F102" i="4"/>
  <c r="H103" i="4"/>
  <c r="D105" i="4"/>
  <c r="F106" i="4"/>
  <c r="H107" i="4"/>
  <c r="D109" i="4"/>
  <c r="F110" i="4"/>
  <c r="H111" i="4"/>
  <c r="D75" i="4"/>
  <c r="F76" i="4"/>
  <c r="H77" i="4"/>
  <c r="D79" i="4"/>
  <c r="F80" i="4"/>
  <c r="H81" i="4"/>
  <c r="D83" i="4"/>
  <c r="F84" i="4"/>
  <c r="H85" i="4"/>
  <c r="D87" i="4"/>
  <c r="F88" i="4"/>
  <c r="H89" i="4"/>
  <c r="G74" i="4"/>
  <c r="F53" i="4"/>
  <c r="H54" i="4"/>
  <c r="D56" i="4"/>
  <c r="F57" i="4"/>
  <c r="H58" i="4"/>
  <c r="D60" i="4"/>
  <c r="F61" i="4"/>
  <c r="H62" i="4"/>
  <c r="D64" i="4"/>
  <c r="F65" i="4"/>
  <c r="H66" i="4"/>
  <c r="D68" i="4"/>
  <c r="E52" i="4"/>
  <c r="D33" i="4"/>
  <c r="G34" i="4"/>
  <c r="E36" i="4"/>
  <c r="H37" i="4"/>
  <c r="F39" i="4"/>
  <c r="D41" i="4"/>
  <c r="G42" i="4"/>
  <c r="E44" i="4"/>
  <c r="H45" i="4"/>
  <c r="F47" i="4"/>
  <c r="C32" i="4"/>
  <c r="C40" i="4"/>
  <c r="C31" i="4"/>
  <c r="D12" i="4"/>
  <c r="F13" i="4"/>
  <c r="H14" i="4"/>
  <c r="D16" i="4"/>
  <c r="F17" i="4"/>
  <c r="H18" i="4"/>
  <c r="D20" i="4"/>
  <c r="F21" i="4"/>
  <c r="H22" i="4"/>
  <c r="D24" i="4"/>
  <c r="F25" i="4"/>
  <c r="H26" i="4"/>
  <c r="E20" i="4"/>
  <c r="G21" i="4"/>
  <c r="C23" i="4"/>
  <c r="E24" i="4"/>
  <c r="G25" i="4"/>
  <c r="H10" i="4"/>
  <c r="D118" i="4"/>
  <c r="D122" i="4"/>
  <c r="F123" i="4"/>
  <c r="C118" i="4"/>
  <c r="E119" i="4"/>
  <c r="G120" i="4"/>
  <c r="C122" i="4"/>
  <c r="E123" i="4"/>
  <c r="G124" i="4"/>
  <c r="C126" i="4"/>
  <c r="E127" i="4"/>
  <c r="G128" i="4"/>
  <c r="C130" i="4"/>
  <c r="E131" i="4"/>
  <c r="G132" i="4"/>
  <c r="C96" i="4"/>
  <c r="E97" i="4"/>
  <c r="G98" i="4"/>
  <c r="C100" i="4"/>
  <c r="E101" i="4"/>
  <c r="G102" i="4"/>
  <c r="C104" i="4"/>
  <c r="E105" i="4"/>
  <c r="G106" i="4"/>
  <c r="C108" i="4"/>
  <c r="E109" i="4"/>
  <c r="G110" i="4"/>
  <c r="H95" i="4"/>
  <c r="E75" i="4"/>
  <c r="G76" i="4"/>
  <c r="C78" i="4"/>
  <c r="E79" i="4"/>
  <c r="G80" i="4"/>
  <c r="C82" i="4"/>
  <c r="E83" i="4"/>
  <c r="G84" i="4"/>
  <c r="C86" i="4"/>
  <c r="E87" i="4"/>
  <c r="G88" i="4"/>
  <c r="C90" i="4"/>
  <c r="F74" i="4"/>
  <c r="G53" i="4"/>
  <c r="C55" i="4"/>
  <c r="E56" i="4"/>
  <c r="G57" i="4"/>
  <c r="C59" i="4"/>
  <c r="E60" i="4"/>
  <c r="G61" i="4"/>
  <c r="C63" i="4"/>
  <c r="E64" i="4"/>
  <c r="G65" i="4"/>
  <c r="C67" i="4"/>
  <c r="E68" i="4"/>
  <c r="D52" i="4"/>
  <c r="E33" i="4"/>
  <c r="H34" i="4"/>
  <c r="F36" i="4"/>
  <c r="D38" i="4"/>
  <c r="G39" i="4"/>
  <c r="E41" i="4"/>
  <c r="H42" i="4"/>
  <c r="F44" i="4"/>
  <c r="D46" i="4"/>
  <c r="G47" i="4"/>
  <c r="C33" i="4"/>
  <c r="C41" i="4"/>
  <c r="C11" i="4"/>
  <c r="E12" i="4"/>
  <c r="G13" i="4"/>
  <c r="C15" i="4"/>
  <c r="E16" i="4"/>
  <c r="G17" i="4"/>
  <c r="C19" i="4"/>
  <c r="F119" i="4"/>
  <c r="H132" i="4"/>
  <c r="F105" i="4"/>
  <c r="D78" i="4"/>
  <c r="H88" i="4"/>
  <c r="F60" i="4"/>
  <c r="F33" i="4"/>
  <c r="E43" i="4"/>
  <c r="C34" i="4"/>
  <c r="G11" i="4"/>
  <c r="E15" i="4"/>
  <c r="D19" i="4"/>
  <c r="E22" i="4"/>
  <c r="C26" i="4"/>
  <c r="D63" i="4"/>
  <c r="C37" i="4"/>
  <c r="F16" i="4"/>
  <c r="E23" i="4"/>
  <c r="D126" i="4"/>
  <c r="D82" i="4"/>
  <c r="E38" i="4"/>
  <c r="C42" i="4"/>
  <c r="G16" i="4"/>
  <c r="G23" i="4"/>
  <c r="H110" i="4"/>
  <c r="H39" i="4"/>
  <c r="F24" i="4"/>
  <c r="H84" i="4"/>
  <c r="D67" i="4"/>
  <c r="H17" i="4"/>
  <c r="C25" i="4"/>
  <c r="F131" i="4"/>
  <c r="D43" i="4"/>
  <c r="C22" i="4"/>
  <c r="H120" i="4"/>
  <c r="D96" i="4"/>
  <c r="H106" i="4"/>
  <c r="F79" i="4"/>
  <c r="D90" i="4"/>
  <c r="H61" i="4"/>
  <c r="D35" i="4"/>
  <c r="G44" i="4"/>
  <c r="C35" i="4"/>
  <c r="F12" i="4"/>
  <c r="G15" i="4"/>
  <c r="E19" i="4"/>
  <c r="D23" i="4"/>
  <c r="E26" i="4"/>
  <c r="G36" i="4"/>
  <c r="H44" i="4"/>
  <c r="G12" i="4"/>
  <c r="G19" i="4"/>
  <c r="G10" i="4"/>
  <c r="H98" i="4"/>
  <c r="F109" i="4"/>
  <c r="H53" i="4"/>
  <c r="E46" i="4"/>
  <c r="C13" i="4"/>
  <c r="F20" i="4"/>
  <c r="D100" i="4"/>
  <c r="F46" i="4"/>
  <c r="H128" i="4"/>
  <c r="F56" i="4"/>
  <c r="C14" i="4"/>
  <c r="C18" i="4"/>
  <c r="F87" i="4"/>
  <c r="E11" i="4"/>
  <c r="H124" i="4"/>
  <c r="F97" i="4"/>
  <c r="D108" i="4"/>
  <c r="H80" i="4"/>
  <c r="E74" i="4"/>
  <c r="D55" i="4"/>
  <c r="C43" i="4"/>
  <c r="G20" i="4"/>
  <c r="G95" i="4"/>
  <c r="F41" i="4"/>
  <c r="C21" i="4"/>
  <c r="E14" i="4"/>
  <c r="H76" i="4"/>
  <c r="F31" i="4"/>
  <c r="E18" i="4"/>
  <c r="F64" i="4"/>
  <c r="F10" i="4"/>
  <c r="H65" i="4"/>
  <c r="H13" i="4"/>
  <c r="D10" i="4"/>
  <c r="F101" i="4"/>
  <c r="H47" i="4"/>
  <c r="G24" i="4"/>
  <c r="D11" i="4"/>
  <c r="D59" i="4"/>
  <c r="D15" i="4"/>
  <c r="F127" i="4"/>
  <c r="F83" i="4"/>
  <c r="C17" i="4"/>
  <c r="C45" i="4"/>
  <c r="H21" i="4"/>
  <c r="D104" i="4"/>
  <c r="D130" i="4"/>
  <c r="H102" i="4"/>
  <c r="F75" i="4"/>
  <c r="D86" i="4"/>
  <c r="H57" i="4"/>
  <c r="F68" i="4"/>
  <c r="G41" i="4"/>
  <c r="H31" i="4"/>
  <c r="C52" i="4"/>
  <c r="H25" i="4"/>
  <c r="B309" i="53"/>
  <c r="I339" i="53"/>
  <c r="F339" i="53"/>
  <c r="H339" i="53"/>
  <c r="G339" i="53"/>
  <c r="E339" i="53"/>
  <c r="D339" i="53"/>
</calcChain>
</file>

<file path=xl/sharedStrings.xml><?xml version="1.0" encoding="utf-8"?>
<sst xmlns="http://schemas.openxmlformats.org/spreadsheetml/2006/main" count="19461" uniqueCount="851">
  <si>
    <t>Jun 2015</t>
  </si>
  <si>
    <t>Jun 2016</t>
  </si>
  <si>
    <t>Jun 2017</t>
  </si>
  <si>
    <t>Jun 2018</t>
  </si>
  <si>
    <t>Jun 2019</t>
  </si>
  <si>
    <t>Pooled superannuation trusts</t>
  </si>
  <si>
    <t>Balance of life office statutory funds</t>
  </si>
  <si>
    <t>By regulatory classification</t>
  </si>
  <si>
    <t xml:space="preserve">APRA-regulated </t>
  </si>
  <si>
    <t>Public offer superannuation funds</t>
  </si>
  <si>
    <t>Non-public offer superannuation funds</t>
  </si>
  <si>
    <t>Eligible rollover funds</t>
  </si>
  <si>
    <t>Multi-member approved deposit funds</t>
  </si>
  <si>
    <t>Small APRA funds</t>
  </si>
  <si>
    <r>
      <rPr>
        <i/>
        <sz val="10"/>
        <rFont val="Trebuchet MS"/>
        <family val="2"/>
      </rPr>
      <t xml:space="preserve">of which: </t>
    </r>
    <r>
      <rPr>
        <sz val="10"/>
        <rFont val="Trebuchet MS"/>
        <family val="2"/>
      </rPr>
      <t>single member approved deposit funds</t>
    </r>
  </si>
  <si>
    <r>
      <t xml:space="preserve">Total APRA-regulated </t>
    </r>
    <r>
      <rPr>
        <b/>
        <vertAlign val="superscript"/>
        <sz val="10"/>
        <rFont val="Trebuchet MS"/>
        <family val="2"/>
      </rPr>
      <t>b</t>
    </r>
  </si>
  <si>
    <t>ATO-regulated</t>
  </si>
  <si>
    <t>Self-managed superannuation funds</t>
  </si>
  <si>
    <t>Other regulated</t>
  </si>
  <si>
    <t>Exempt public sector superannuation schemes</t>
  </si>
  <si>
    <t>By fund type</t>
  </si>
  <si>
    <t>Number of entities offering MySuper products</t>
  </si>
  <si>
    <r>
      <rPr>
        <vertAlign val="superscript"/>
        <sz val="10"/>
        <rFont val="Trebuchet MS"/>
        <family val="2"/>
      </rPr>
      <t>b</t>
    </r>
    <r>
      <rPr>
        <sz val="10"/>
        <rFont val="Trebuchet MS"/>
        <family val="2"/>
      </rPr>
      <t xml:space="preserve"> Pooled superannuation trusts are not included in total assets as their assets are captured in other superannuation entity categories.</t>
    </r>
  </si>
  <si>
    <t>Number of entities</t>
  </si>
  <si>
    <t>PST</t>
  </si>
  <si>
    <t>Public offer super funds</t>
  </si>
  <si>
    <t>Total</t>
  </si>
  <si>
    <t>ATO regulated</t>
  </si>
  <si>
    <t>Non public offer super funds</t>
  </si>
  <si>
    <t>Total contributions</t>
  </si>
  <si>
    <t>Employer</t>
  </si>
  <si>
    <t>Member</t>
  </si>
  <si>
    <t>Contribution tax and surcharge</t>
  </si>
  <si>
    <t>Net benefit transfers</t>
  </si>
  <si>
    <t>Benefit payments</t>
  </si>
  <si>
    <t>Lump sums</t>
  </si>
  <si>
    <t xml:space="preserve">Pensions </t>
  </si>
  <si>
    <t>Net contribution flows</t>
  </si>
  <si>
    <t>Net insurance flows</t>
  </si>
  <si>
    <t>Investment income</t>
  </si>
  <si>
    <t>Investment expenses</t>
  </si>
  <si>
    <t>Net investment income</t>
  </si>
  <si>
    <t>Operating income</t>
  </si>
  <si>
    <t>Administration and operating expenses</t>
  </si>
  <si>
    <t>Other changes</t>
  </si>
  <si>
    <t>Net growth</t>
  </si>
  <si>
    <t>Total assets at the end of the financial year</t>
  </si>
  <si>
    <t xml:space="preserve">Number of entities </t>
  </si>
  <si>
    <t>Entities with more than four members</t>
  </si>
  <si>
    <t>Operating expense ratio (%)</t>
  </si>
  <si>
    <t>Investment expense ratio (%)</t>
  </si>
  <si>
    <t>Rate of Return (%)</t>
  </si>
  <si>
    <t>Five year average annualised rate of return (%)</t>
  </si>
  <si>
    <t>Ten year average annualised rate of return (%)</t>
  </si>
  <si>
    <t xml:space="preserve">Table 1  Funds profile </t>
  </si>
  <si>
    <t>Table 1a Changes in number of superannuation entities</t>
  </si>
  <si>
    <t>Table 3  Members’ benefit payments by condition of release</t>
  </si>
  <si>
    <t>Retirement condition of release</t>
  </si>
  <si>
    <t>Attaining age 65 condition of release</t>
  </si>
  <si>
    <t>Attaining preservation age condition of release</t>
  </si>
  <si>
    <t xml:space="preserve">Death condition of release </t>
  </si>
  <si>
    <t>Terminal medical condition condition of release</t>
  </si>
  <si>
    <t>Permanent incapacity condition of release</t>
  </si>
  <si>
    <t>Temporary incapacity condition of release</t>
  </si>
  <si>
    <t>Termination condition of release</t>
  </si>
  <si>
    <t>Termination with less than $200 condition of release</t>
  </si>
  <si>
    <t>Unclaimed money and lost member condition of release</t>
  </si>
  <si>
    <t>Lost member who is found condition of release</t>
  </si>
  <si>
    <t>Compassionate grounds condition of release</t>
  </si>
  <si>
    <t>Severe financial hardship condition of release</t>
  </si>
  <si>
    <t>Excess contributions tax condition of release</t>
  </si>
  <si>
    <t>Other conditions of release</t>
  </si>
  <si>
    <t>Release of unrestricted non-preserved benefits</t>
  </si>
  <si>
    <t>Total lump sum benefit payments</t>
  </si>
  <si>
    <t>Total pension benefit payments</t>
  </si>
  <si>
    <r>
      <rPr>
        <vertAlign val="superscript"/>
        <sz val="10"/>
        <rFont val="Trebuchet MS"/>
        <family val="2"/>
      </rPr>
      <t>a</t>
    </r>
    <r>
      <rPr>
        <sz val="10"/>
        <rFont val="Trebuchet MS"/>
        <family val="2"/>
      </rPr>
      <t xml:space="preserve"> Represents accounts from which a lump sum benefit payment was made and the value of lump sum benefits paid in the year.</t>
    </r>
  </si>
  <si>
    <r>
      <rPr>
        <vertAlign val="superscript"/>
        <sz val="10"/>
        <rFont val="Trebuchet MS"/>
        <family val="2"/>
      </rPr>
      <t>b</t>
    </r>
    <r>
      <rPr>
        <sz val="10"/>
        <rFont val="Trebuchet MS"/>
        <family val="2"/>
      </rPr>
      <t xml:space="preserve"> Represents the number of member accounts from which a pension benefit account was opened and the value of pension benefit payments paid in the year from those accounts.</t>
    </r>
  </si>
  <si>
    <t xml:space="preserve">Table 4 Fees paid by source of payment </t>
  </si>
  <si>
    <t>By fee type</t>
  </si>
  <si>
    <t>($ million)</t>
  </si>
  <si>
    <t>Administration</t>
  </si>
  <si>
    <t>Advice</t>
  </si>
  <si>
    <t>Exit</t>
  </si>
  <si>
    <t>Insurance</t>
  </si>
  <si>
    <t>Investment</t>
  </si>
  <si>
    <t>Switching</t>
  </si>
  <si>
    <t>Activity</t>
  </si>
  <si>
    <t>Other</t>
  </si>
  <si>
    <t>Total fees</t>
  </si>
  <si>
    <t>Employer sponsor</t>
  </si>
  <si>
    <t xml:space="preserve">Reserve </t>
  </si>
  <si>
    <t xml:space="preserve">RSE Licensee </t>
  </si>
  <si>
    <t xml:space="preserve">Other </t>
  </si>
  <si>
    <t xml:space="preserve">Total </t>
  </si>
  <si>
    <t>By service role type</t>
  </si>
  <si>
    <t>External service provider</t>
  </si>
  <si>
    <t>Accountant</t>
  </si>
  <si>
    <t>Administrator</t>
  </si>
  <si>
    <t>Asset consultant</t>
  </si>
  <si>
    <t>Custodian</t>
  </si>
  <si>
    <t>Financial advisor: employer</t>
  </si>
  <si>
    <t>Financial advisor: member</t>
  </si>
  <si>
    <t>Implemented consultant</t>
  </si>
  <si>
    <t>Professional indemnity insurer</t>
  </si>
  <si>
    <t>Internal auditor</t>
  </si>
  <si>
    <t>Investment manager</t>
  </si>
  <si>
    <t>IT service provider</t>
  </si>
  <si>
    <t>Lawyer</t>
  </si>
  <si>
    <t>Platform provider</t>
  </si>
  <si>
    <t>Promoter</t>
  </si>
  <si>
    <t>RSE actuary</t>
  </si>
  <si>
    <t>RSE auditor</t>
  </si>
  <si>
    <t>Total service provider expenses</t>
  </si>
  <si>
    <r>
      <rPr>
        <i/>
        <sz val="10"/>
        <rFont val="Trebuchet MS"/>
        <family val="2"/>
      </rPr>
      <t xml:space="preserve"> of which: </t>
    </r>
    <r>
      <rPr>
        <sz val="10"/>
        <rFont val="Trebuchet MS"/>
        <family val="2"/>
      </rPr>
      <t>offshoring</t>
    </r>
  </si>
  <si>
    <t>Associated external service provider</t>
  </si>
  <si>
    <t>Non-associated external service provider</t>
  </si>
  <si>
    <t>Internal service provider</t>
  </si>
  <si>
    <t>Investments</t>
  </si>
  <si>
    <t>Table 8</t>
  </si>
  <si>
    <t>Other assets</t>
  </si>
  <si>
    <t>Gross Domestic Product (GDP)</t>
  </si>
  <si>
    <t>Total superannuation assets as a proportion of GDP</t>
  </si>
  <si>
    <t>Public offer</t>
  </si>
  <si>
    <t>Total liabilities</t>
  </si>
  <si>
    <t>Liability for members' benefits</t>
  </si>
  <si>
    <t>Defined contribution members' benefits</t>
  </si>
  <si>
    <t>Defined benefit members' benefits</t>
  </si>
  <si>
    <t>Unallocated benefits</t>
  </si>
  <si>
    <t>Reserves</t>
  </si>
  <si>
    <t>Surplus/deficit in net assets</t>
  </si>
  <si>
    <t>Net assets available to pay members' benefits</t>
  </si>
  <si>
    <r>
      <rPr>
        <vertAlign val="superscript"/>
        <sz val="10"/>
        <rFont val="Trebuchet MS"/>
        <family val="2"/>
      </rPr>
      <t>b</t>
    </r>
    <r>
      <rPr>
        <sz val="10"/>
        <rFont val="Trebuchet MS"/>
        <family val="2"/>
      </rPr>
      <t xml:space="preserve"> Changes in this item reflect the adoption of AASB1056 from the June 2017 annual reporting period.</t>
    </r>
  </si>
  <si>
    <t>Members' benefits flows in</t>
  </si>
  <si>
    <t xml:space="preserve"> of which:</t>
  </si>
  <si>
    <t>Employer contributions</t>
  </si>
  <si>
    <t>Member contributions</t>
  </si>
  <si>
    <t>Defined benefit contributions</t>
  </si>
  <si>
    <t>Members' benefits flows out</t>
  </si>
  <si>
    <t>Repatriation to employer sponsor</t>
  </si>
  <si>
    <t>Net members' benefit flows</t>
  </si>
  <si>
    <t>Investment income and gains/losses</t>
  </si>
  <si>
    <t>Total investment expenses</t>
  </si>
  <si>
    <t>Total administration and operating expenses</t>
  </si>
  <si>
    <t>Advice expenses</t>
  </si>
  <si>
    <t>By age brackets</t>
  </si>
  <si>
    <t>&lt;25</t>
  </si>
  <si>
    <t>25 to 34</t>
  </si>
  <si>
    <t>35 to 44</t>
  </si>
  <si>
    <t>45 to 49</t>
  </si>
  <si>
    <t>50 to 54</t>
  </si>
  <si>
    <t>55 to 59</t>
  </si>
  <si>
    <t>60 to 64</t>
  </si>
  <si>
    <t>65 to 69</t>
  </si>
  <si>
    <t>70 to 74</t>
  </si>
  <si>
    <t>75 to 84</t>
  </si>
  <si>
    <t>85+</t>
  </si>
  <si>
    <t>Age information not available</t>
  </si>
  <si>
    <t>Average account balance ($)</t>
  </si>
  <si>
    <t>Number of member accounts at beginning of the period</t>
  </si>
  <si>
    <t>Number of new member accounts</t>
  </si>
  <si>
    <t>Inward rollovers</t>
  </si>
  <si>
    <t>Successor fund transfer</t>
  </si>
  <si>
    <r>
      <t xml:space="preserve">Number of closed member accounts
</t>
    </r>
    <r>
      <rPr>
        <i/>
        <sz val="10"/>
        <rFont val="Trebuchet MS"/>
        <family val="2"/>
      </rPr>
      <t>of which:</t>
    </r>
  </si>
  <si>
    <t>Consolidation of accounts</t>
  </si>
  <si>
    <t>Outward rollovers</t>
  </si>
  <si>
    <t>Satisfying a condition of release</t>
  </si>
  <si>
    <t>Members' benefits ($ million)</t>
  </si>
  <si>
    <t>Members' benefits by type of account movement</t>
  </si>
  <si>
    <t>Members' benefits of new member accounts</t>
  </si>
  <si>
    <t>Members' benefits of closed accounts</t>
  </si>
  <si>
    <r>
      <rPr>
        <b/>
        <i/>
        <sz val="10"/>
        <rFont val="Trebuchet MS"/>
        <family val="2"/>
      </rPr>
      <t>By regulatory classification</t>
    </r>
    <r>
      <rPr>
        <sz val="10"/>
        <rFont val="Trebuchet MS"/>
        <family val="2"/>
      </rPr>
      <t xml:space="preserve">
APRA-regulated </t>
    </r>
  </si>
  <si>
    <t>Non-public offer</t>
  </si>
  <si>
    <r>
      <rPr>
        <vertAlign val="superscript"/>
        <sz val="10"/>
        <rFont val="Trebuchet MS"/>
        <family val="2"/>
      </rPr>
      <t>a</t>
    </r>
    <r>
      <rPr>
        <sz val="10"/>
        <rFont val="Trebuchet MS"/>
        <family val="2"/>
      </rPr>
      <t xml:space="preserve"> Self-managed superannuation funds and small APRA funds, including single member approved deposit funds.</t>
    </r>
  </si>
  <si>
    <t>By interest</t>
  </si>
  <si>
    <t>Defined benefit interest</t>
  </si>
  <si>
    <t>Defined contribution interest</t>
  </si>
  <si>
    <t>Both defined benefits and defined contribution benefits interest</t>
  </si>
  <si>
    <t>MySuper interest</t>
  </si>
  <si>
    <t>as a result of member investment choice</t>
  </si>
  <si>
    <t>not as a result of member investment choice</t>
  </si>
  <si>
    <t>By member account status</t>
  </si>
  <si>
    <t>Active member account</t>
  </si>
  <si>
    <t>Inactive member account</t>
  </si>
  <si>
    <t>Lost member account</t>
  </si>
  <si>
    <t>By existence of TFN</t>
  </si>
  <si>
    <t>Member account with a TFN</t>
  </si>
  <si>
    <t>Member account without a TFN</t>
  </si>
  <si>
    <t>Female</t>
  </si>
  <si>
    <t>Male</t>
  </si>
  <si>
    <t>Statistics</t>
  </si>
  <si>
    <t>Contents</t>
  </si>
  <si>
    <t>Important notice</t>
  </si>
  <si>
    <t>Funds profile</t>
  </si>
  <si>
    <t>Table 1</t>
  </si>
  <si>
    <t>Changes in number of superannuation entities</t>
  </si>
  <si>
    <t>Table 1a</t>
  </si>
  <si>
    <t xml:space="preserve">Financial performance </t>
  </si>
  <si>
    <t>Table 2</t>
  </si>
  <si>
    <t>Table 3</t>
  </si>
  <si>
    <t>Table 4</t>
  </si>
  <si>
    <t>Table 5</t>
  </si>
  <si>
    <t>Financial position</t>
  </si>
  <si>
    <t>Table 6</t>
  </si>
  <si>
    <t>Table 7</t>
  </si>
  <si>
    <t>Membership Profile - Number of member accounts</t>
  </si>
  <si>
    <t>Member profile by account type</t>
  </si>
  <si>
    <t>Table 8a</t>
  </si>
  <si>
    <t>Pension membership profile by pension type</t>
  </si>
  <si>
    <t>Table 9</t>
  </si>
  <si>
    <t>Pension membership profile by gender and age</t>
  </si>
  <si>
    <t>Table 9a</t>
  </si>
  <si>
    <t>Insurance premiums</t>
  </si>
  <si>
    <t>Table 10</t>
  </si>
  <si>
    <t>Insurance claims and member accounts by insurance type</t>
  </si>
  <si>
    <t>Revisions</t>
  </si>
  <si>
    <t>Explanatory notes</t>
  </si>
  <si>
    <t>&lt; $1,000</t>
  </si>
  <si>
    <t>$100,000 to $199,999</t>
  </si>
  <si>
    <t>$200,000 to $499,999</t>
  </si>
  <si>
    <t>$500,000 to $999,999</t>
  </si>
  <si>
    <t>$1,000,000 +</t>
  </si>
  <si>
    <t>Average member balance ($)</t>
  </si>
  <si>
    <t>Account based pension</t>
  </si>
  <si>
    <t>Allocated pension</t>
  </si>
  <si>
    <t>Annuity</t>
  </si>
  <si>
    <t>Other pension benefit</t>
  </si>
  <si>
    <t>Transition to retirement pension</t>
  </si>
  <si>
    <t>Average pension members' benefits ($)</t>
  </si>
  <si>
    <t>Total pensions</t>
  </si>
  <si>
    <t>Average pension benefit payment ($)</t>
  </si>
  <si>
    <t>Insurance premiums collected for current period</t>
  </si>
  <si>
    <t>Insurance premium payment to insurers</t>
  </si>
  <si>
    <t>Value paid by RSE licensee</t>
  </si>
  <si>
    <t>Value paid by an employer sponsor</t>
  </si>
  <si>
    <t>Insurance premium rebate received for current period</t>
  </si>
  <si>
    <r>
      <rPr>
        <i/>
        <sz val="10"/>
        <rFont val="Trebuchet MS"/>
        <family val="2"/>
      </rPr>
      <t>of which:</t>
    </r>
    <r>
      <rPr>
        <sz val="10"/>
        <rFont val="Trebuchet MS"/>
        <family val="2"/>
      </rPr>
      <t xml:space="preserve">
   Value paid by RSE</t>
    </r>
  </si>
  <si>
    <t>Life insurance</t>
  </si>
  <si>
    <t>Value of claims paid, admitted this year ($m)</t>
  </si>
  <si>
    <t>Value of claims paid, admitted in previous years ($m)</t>
  </si>
  <si>
    <t>Total and permanent disability insurance</t>
  </si>
  <si>
    <t>Income protection</t>
  </si>
  <si>
    <t>Other insurance</t>
  </si>
  <si>
    <t>Benefit payments ($ million)</t>
  </si>
  <si>
    <t>Average benefit payment per member account ($)</t>
  </si>
  <si>
    <t>($ billion)</t>
  </si>
  <si>
    <t>Total assets</t>
  </si>
  <si>
    <r>
      <rPr>
        <vertAlign val="superscript"/>
        <sz val="10"/>
        <rFont val="Trebuchet MS"/>
        <family val="2"/>
      </rPr>
      <t>a</t>
    </r>
    <r>
      <rPr>
        <sz val="10"/>
        <rFont val="Trebuchet MS"/>
        <family val="2"/>
      </rPr>
      <t xml:space="preserve"> Data for each year are for financial years ended in the reference period to June, includes total assets for Balance of life office statutory funds </t>
    </r>
  </si>
  <si>
    <t>Fees paid by source of payment by fund type</t>
  </si>
  <si>
    <t>Members’ benefit payments by condition of release by fund type</t>
  </si>
  <si>
    <t>Expenses by service provider role and by fund type</t>
  </si>
  <si>
    <t>Table 8a Pension membership profile by gender and age</t>
  </si>
  <si>
    <t>Table 7a</t>
  </si>
  <si>
    <t>Table 7b</t>
  </si>
  <si>
    <t>Table 7c</t>
  </si>
  <si>
    <t>Table 9a  Insurance claims and member accounts by insurance type and fund type</t>
  </si>
  <si>
    <t>Table 9 Insurance premiums by fund type</t>
  </si>
  <si>
    <t>Table 8 Pension membership profile by pension type</t>
  </si>
  <si>
    <t xml:space="preserve">Table 7  Number of member accounts </t>
  </si>
  <si>
    <t>Table 7a Changes in membership profile by fund type</t>
  </si>
  <si>
    <t>Change in membership profile</t>
  </si>
  <si>
    <t>Claims admitted ($m)</t>
  </si>
  <si>
    <t>Gender</t>
  </si>
  <si>
    <t>$1,000 to $24,999</t>
  </si>
  <si>
    <t>$25,000 to $49,000</t>
  </si>
  <si>
    <t>$50,000 to $99,999</t>
  </si>
  <si>
    <t>Table 7d Membership profile by age and members' benefit bracket</t>
  </si>
  <si>
    <t>Table 7c Membership profile by age, gender and fund type</t>
  </si>
  <si>
    <t>Pension members' benefits ($ million)</t>
  </si>
  <si>
    <t>Pension benefit payments ($ million)</t>
  </si>
  <si>
    <t>Membership profile by age, gender and fund type</t>
  </si>
  <si>
    <t>Membership profile by age and members' benefit bracket</t>
  </si>
  <si>
    <t>Table 7d</t>
  </si>
  <si>
    <t>Table 5a  Expenses by type of service provider role and fund type</t>
  </si>
  <si>
    <t>Expenses by service provider</t>
  </si>
  <si>
    <t>Table 5a</t>
  </si>
  <si>
    <t>Retirement</t>
  </si>
  <si>
    <t>Benefit payments - Pension - Total</t>
  </si>
  <si>
    <t>Attaining age 65</t>
  </si>
  <si>
    <t>Attaining preservation age</t>
  </si>
  <si>
    <t>Death</t>
  </si>
  <si>
    <t>Terminal medical condition</t>
  </si>
  <si>
    <t>Permanent incapacity</t>
  </si>
  <si>
    <t>Temporary incapacity</t>
  </si>
  <si>
    <t>Termination</t>
  </si>
  <si>
    <t>Unclaimed mon and lost mem</t>
  </si>
  <si>
    <t>Lost member who is found</t>
  </si>
  <si>
    <t>Compassionate grounds</t>
  </si>
  <si>
    <t>Severe financial hardship</t>
  </si>
  <si>
    <t>Excess contributions tax</t>
  </si>
  <si>
    <t>Release of unrestricted</t>
  </si>
  <si>
    <t>TOTAL</t>
  </si>
  <si>
    <t>Member accounts - Pension - Total</t>
  </si>
  <si>
    <t>Average benefit payment per member account - Pension - Total</t>
  </si>
  <si>
    <t>Benefit payments - Lump sum - Total</t>
  </si>
  <si>
    <t>Terminat with less than $200</t>
  </si>
  <si>
    <t>Member accounts - Lump sum - Total</t>
  </si>
  <si>
    <t>Average benefit payment per member account - Lump sum - Total</t>
  </si>
  <si>
    <t>Asset_consultant</t>
  </si>
  <si>
    <t>Financial_advisor:_employer</t>
  </si>
  <si>
    <t>Financial_advisor:_member</t>
  </si>
  <si>
    <t>Implemented_consultant</t>
  </si>
  <si>
    <t>Professional_indemnity_insurer</t>
  </si>
  <si>
    <t>Internal_auditor</t>
  </si>
  <si>
    <t>Investment_manager</t>
  </si>
  <si>
    <t>IT_service_provider</t>
  </si>
  <si>
    <t>Platform_provider</t>
  </si>
  <si>
    <t>RSE_actuary</t>
  </si>
  <si>
    <t>RSE_auditor</t>
  </si>
  <si>
    <t>Jun 2020</t>
  </si>
  <si>
    <t>Number of new member accounts - Inward rollovers</t>
  </si>
  <si>
    <t>Number of new member accounts - SFT</t>
  </si>
  <si>
    <t>Number of closed member accounts</t>
  </si>
  <si>
    <t>Number of closed member accounts - Consolidation</t>
  </si>
  <si>
    <t>Number of closed member accounts - Outward rollovers</t>
  </si>
  <si>
    <t>Number of closed member accounts - SFT</t>
  </si>
  <si>
    <t>Number of closed member accounts - Condition of release</t>
  </si>
  <si>
    <t>Number of closed member accounts - Other</t>
  </si>
  <si>
    <t>Number of member accounts at the end of the period</t>
  </si>
  <si>
    <t>Members' benefits at beginning of the year</t>
  </si>
  <si>
    <t>Members' benefits at the end of the year</t>
  </si>
  <si>
    <t>Members' benefits of new accounts</t>
  </si>
  <si>
    <t>Members' benefits of closed accounts - Consolidation</t>
  </si>
  <si>
    <t>Members' benefits of closed accounts - Outward rollovers</t>
  </si>
  <si>
    <t>Members' benefits of closed accounts - SFT</t>
  </si>
  <si>
    <t>Members' benefits of closed accounts - Condition of release</t>
  </si>
  <si>
    <t>Members' benefits of closed accounts - Other</t>
  </si>
  <si>
    <t>DB member accounts</t>
  </si>
  <si>
    <t>DC member accounts</t>
  </si>
  <si>
    <t>DB and DC member accounts</t>
  </si>
  <si>
    <t>Active member accounts</t>
  </si>
  <si>
    <t>Inactive member accounts</t>
  </si>
  <si>
    <t>Lost member accounts</t>
  </si>
  <si>
    <t>Member accounts with a TFN</t>
  </si>
  <si>
    <t>Member accounts without a TFN</t>
  </si>
  <si>
    <t>DB member benefits</t>
  </si>
  <si>
    <t>DC member benefits</t>
  </si>
  <si>
    <t>DB and DC member benefits</t>
  </si>
  <si>
    <t>MySuper interest - member benefits</t>
  </si>
  <si>
    <t>MySuper interest inv choice - member benefits</t>
  </si>
  <si>
    <t>MySuper interest non inv choice - member benefits</t>
  </si>
  <si>
    <t>Active member account benefits</t>
  </si>
  <si>
    <t>Inactive member account benefits</t>
  </si>
  <si>
    <t>Lost member account benefits</t>
  </si>
  <si>
    <t>Member accounts with a TFN - Member benefits</t>
  </si>
  <si>
    <t>Member accounts without a TFN - Member benefits</t>
  </si>
  <si>
    <t>DB member accounts - AAB</t>
  </si>
  <si>
    <t>DC member accounts - AAB</t>
  </si>
  <si>
    <t>DB and DC member accounts - AAB</t>
  </si>
  <si>
    <t>MySuper interest - AAB</t>
  </si>
  <si>
    <t>MySuper interest inv choice - AAB</t>
  </si>
  <si>
    <t>MySuper interest non inv choice - AAB</t>
  </si>
  <si>
    <t>Active member accounts - AAB</t>
  </si>
  <si>
    <t>Inactive member accounts - AAB</t>
  </si>
  <si>
    <t>Lost member accounts - AAB</t>
  </si>
  <si>
    <t>Member accounts with a TFN - AAB</t>
  </si>
  <si>
    <t>Member accounts without a TFN - AAB</t>
  </si>
  <si>
    <t>Life insurance - Number of claims reported</t>
  </si>
  <si>
    <t>Life insurance - Number of claims admitted</t>
  </si>
  <si>
    <t>Life insurance - Number of claims paid, admitted this year</t>
  </si>
  <si>
    <t>Life insurance - Value of claims paid, admitted this year</t>
  </si>
  <si>
    <t>Life insurance - Number of claims paid, admitted in previous years</t>
  </si>
  <si>
    <t>Life insurance - Value of claims paid, admitted in previous years</t>
  </si>
  <si>
    <t>Total and permanent disability insurance - Number of claims reported</t>
  </si>
  <si>
    <t>Total and permanent disability insurance - Number of claims admitted</t>
  </si>
  <si>
    <t>Total and permanent disability insurance - Number of claims paid, admitted this year</t>
  </si>
  <si>
    <t>Total and permanent disability insurance - Value of claims paid, admitted this years</t>
  </si>
  <si>
    <t>Total and permanent disability insurance - Number of claims paid, admitted in previous years</t>
  </si>
  <si>
    <t>Total and permanent disability insurance - Value of claims paid, admitted in previous years</t>
  </si>
  <si>
    <t>Income protection insurance - Number of claims admitted</t>
  </si>
  <si>
    <t>Income protection insurance - Number of claims reported</t>
  </si>
  <si>
    <t>Income protection insurance - Number of claims paid, admitted this year</t>
  </si>
  <si>
    <t>Income protection insurance - Value of claims paid, admitted this years</t>
  </si>
  <si>
    <t>Income protection insurance - Number of claims paid, admitted in previous years</t>
  </si>
  <si>
    <t>Income protection insurance - Value of claims paid, admitted in previous years</t>
  </si>
  <si>
    <t>Other insurance - Number of claims reported</t>
  </si>
  <si>
    <t>Other insurance - Number of claims admitted</t>
  </si>
  <si>
    <t>Other insurance - Number of claims paid, admitted this year</t>
  </si>
  <si>
    <t>Other insurance - Value of claims paid, admitted this years</t>
  </si>
  <si>
    <t>Other insurance - Number of claims paid, admitted in previous years</t>
  </si>
  <si>
    <t>Other insurance - Value of claims paid, admitted in previous years</t>
  </si>
  <si>
    <t>Life insurance - Number of member accounts</t>
  </si>
  <si>
    <t>Life insurance - Claims admitted value</t>
  </si>
  <si>
    <t>Income protection insurance - Number of member accounts</t>
  </si>
  <si>
    <t>Income protection insurance - Claims admitted value</t>
  </si>
  <si>
    <t>Other insurance - Number of member accounts</t>
  </si>
  <si>
    <t>Other insurance - Claims admitted value</t>
  </si>
  <si>
    <t>aLT25</t>
  </si>
  <si>
    <t>Number of member accounts</t>
  </si>
  <si>
    <t>Gender_NA</t>
  </si>
  <si>
    <t>a25_to_34</t>
  </si>
  <si>
    <t>a35_to_44</t>
  </si>
  <si>
    <t>a45_to_49</t>
  </si>
  <si>
    <t>a50_to_54</t>
  </si>
  <si>
    <t>a55_to_59</t>
  </si>
  <si>
    <t>a60_to_64</t>
  </si>
  <si>
    <t>a65_to_69</t>
  </si>
  <si>
    <t>a70_to_74</t>
  </si>
  <si>
    <t>a75_to_84</t>
  </si>
  <si>
    <t>aGT85</t>
  </si>
  <si>
    <t>Age_not_available</t>
  </si>
  <si>
    <t>Administration_fee</t>
  </si>
  <si>
    <t>Employer_sponsor</t>
  </si>
  <si>
    <t>Reserve</t>
  </si>
  <si>
    <t>RSE_licensee</t>
  </si>
  <si>
    <t>Advice_fee</t>
  </si>
  <si>
    <t>Exit_fee</t>
  </si>
  <si>
    <t>Insurance_fee</t>
  </si>
  <si>
    <t>Investment_fee</t>
  </si>
  <si>
    <t>Switching_fee</t>
  </si>
  <si>
    <t>Activity_fee</t>
  </si>
  <si>
    <t>Other_fee</t>
  </si>
  <si>
    <t>Total assets at beginning of the financial year</t>
  </si>
  <si>
    <t>Inward benefit transfers</t>
  </si>
  <si>
    <t>Outward benefit transfers</t>
  </si>
  <si>
    <t>Lump sum benefit payments</t>
  </si>
  <si>
    <t>Pension benefit payments</t>
  </si>
  <si>
    <t>Other members' benefit flows</t>
  </si>
  <si>
    <t>Admin and operating expenses</t>
  </si>
  <si>
    <t>Total assets at end of the financial year</t>
  </si>
  <si>
    <t>Members' benefits</t>
  </si>
  <si>
    <t>Average member balance</t>
  </si>
  <si>
    <t>Defined benefit sub-funds financial performance and membership profile by age</t>
  </si>
  <si>
    <t>Explanatory Notes</t>
  </si>
  <si>
    <t>Background</t>
  </si>
  <si>
    <r>
      <t xml:space="preserve">The </t>
    </r>
    <r>
      <rPr>
        <i/>
        <sz val="10"/>
        <color theme="1"/>
        <rFont val="Trebuchet MS"/>
        <family val="2"/>
      </rPr>
      <t>Annual Superannuation Bulletin</t>
    </r>
    <r>
      <rPr>
        <sz val="10"/>
        <color theme="1"/>
        <rFont val="Trebuchet MS"/>
        <family val="2"/>
      </rPr>
      <t xml:space="preserve"> was revised to incorporate changes to the superannuation reporting framework arising from the Stronger Super reporting reforms, with the enhanced publication released in February 2016. Details of the consultation on the changes, including APRA's response to submissions, can be found on APRA's website at:</t>
    </r>
  </si>
  <si>
    <t>https://www.apra.gov.au/superannuation-consultation-packages</t>
  </si>
  <si>
    <t>Source</t>
  </si>
  <si>
    <t xml:space="preserve">The statistics in this publication have been prepared from the following sources: </t>
  </si>
  <si>
    <t>•  superannuation returns submitted to APRA under the Financial Sector (Collection of Data) Act 2001 and by exempt public sector schemes that report to APRA under a Heads of Government agreement between the Commonwealth and each of the State and Territory Governments;</t>
  </si>
  <si>
    <r>
      <t xml:space="preserve">•  returns submitted to APRA under the </t>
    </r>
    <r>
      <rPr>
        <i/>
        <sz val="10"/>
        <color theme="1"/>
        <rFont val="Trebuchet MS"/>
        <family val="2"/>
      </rPr>
      <t xml:space="preserve">Life Insurance Act 1995 </t>
    </r>
    <r>
      <rPr>
        <sz val="10"/>
        <color theme="1"/>
        <rFont val="Trebuchet MS"/>
        <family val="2"/>
      </rPr>
      <t>by registered life companies in Australia</t>
    </r>
    <r>
      <rPr>
        <i/>
        <sz val="10"/>
        <color theme="1"/>
        <rFont val="Trebuchet MS"/>
        <family val="2"/>
      </rPr>
      <t>.</t>
    </r>
  </si>
  <si>
    <t>Gross Domestic Product information is sourced from the Australian Bureau of Statistics.</t>
  </si>
  <si>
    <t>Fund type</t>
  </si>
  <si>
    <r>
      <t xml:space="preserve">The </t>
    </r>
    <r>
      <rPr>
        <i/>
        <sz val="10"/>
        <color theme="1"/>
        <rFont val="Trebuchet MS"/>
        <family val="2"/>
      </rPr>
      <t xml:space="preserve">Annual Superannuation Bulletin </t>
    </r>
    <r>
      <rPr>
        <sz val="10"/>
        <color theme="1"/>
        <rFont val="Trebuchet MS"/>
        <family val="2"/>
      </rPr>
      <t xml:space="preserve">includes segmentation of certain statistics by fund type. For more information refer to the paper </t>
    </r>
    <r>
      <rPr>
        <i/>
        <sz val="10"/>
        <color theme="1"/>
        <rFont val="Trebuchet MS"/>
        <family val="2"/>
      </rPr>
      <t>Segmentation of superannuation entities</t>
    </r>
    <r>
      <rPr>
        <sz val="10"/>
        <color theme="1"/>
        <rFont val="Trebuchet MS"/>
        <family val="2"/>
      </rPr>
      <t xml:space="preserve"> on APRA's website: </t>
    </r>
  </si>
  <si>
    <t>https://www.apra.gov.au/publications/annual-superannuation-bulletin</t>
  </si>
  <si>
    <r>
      <t xml:space="preserve">Comparison with </t>
    </r>
    <r>
      <rPr>
        <b/>
        <i/>
        <sz val="10"/>
        <color theme="1"/>
        <rFont val="Trebuchet MS"/>
        <family val="2"/>
      </rPr>
      <t>Annual Fund-level Superannuation Statistics</t>
    </r>
  </si>
  <si>
    <r>
      <t xml:space="preserve">APRA's </t>
    </r>
    <r>
      <rPr>
        <i/>
        <sz val="10"/>
        <color theme="1"/>
        <rFont val="Trebuchet MS"/>
        <family val="2"/>
      </rPr>
      <t xml:space="preserve">Annual Fund-level Superannuation Statistics </t>
    </r>
    <r>
      <rPr>
        <sz val="10"/>
        <color theme="1"/>
        <rFont val="Trebuchet MS"/>
        <family val="2"/>
      </rPr>
      <t xml:space="preserve">report provides fund-level information on APRA-regulated superannuation funds and the trustees of these funds. That report excludes pooled superannuation trusts, exempt public sector superannuation schemes, small APRA funds and single-member approved deposit funds. The report is therefore not directly comparable to the </t>
    </r>
    <r>
      <rPr>
        <i/>
        <sz val="10"/>
        <color theme="1"/>
        <rFont val="Trebuchet MS"/>
        <family val="2"/>
      </rPr>
      <t>Annual Superannuation Bulletin.</t>
    </r>
  </si>
  <si>
    <r>
      <t xml:space="preserve">Comparison with </t>
    </r>
    <r>
      <rPr>
        <b/>
        <i/>
        <sz val="10"/>
        <color theme="1"/>
        <rFont val="Trebuchet MS"/>
        <family val="2"/>
      </rPr>
      <t>Quarterly Superannuation Performance</t>
    </r>
  </si>
  <si>
    <r>
      <t xml:space="preserve">APRA's </t>
    </r>
    <r>
      <rPr>
        <i/>
        <sz val="10"/>
        <color theme="1"/>
        <rFont val="Trebuchet MS"/>
        <family val="2"/>
      </rPr>
      <t xml:space="preserve">Quarterly Superannuation Performance </t>
    </r>
    <r>
      <rPr>
        <sz val="10"/>
        <color theme="1"/>
        <rFont val="Trebuchet MS"/>
        <family val="2"/>
      </rPr>
      <t xml:space="preserve">publication includes financial performance and financial position information for entities with more than four members, as well as key statistics for the superannuation industry.
Figures published in the </t>
    </r>
    <r>
      <rPr>
        <i/>
        <sz val="10"/>
        <color theme="1"/>
        <rFont val="Trebuchet MS"/>
        <family val="2"/>
      </rPr>
      <t xml:space="preserve">Quarterly Superannuation Performance </t>
    </r>
    <r>
      <rPr>
        <sz val="10"/>
        <color theme="1"/>
        <rFont val="Trebuchet MS"/>
        <family val="2"/>
      </rPr>
      <t xml:space="preserve">publication and </t>
    </r>
    <r>
      <rPr>
        <i/>
        <sz val="10"/>
        <color theme="1"/>
        <rFont val="Trebuchet MS"/>
        <family val="2"/>
      </rPr>
      <t xml:space="preserve">Annual Superannuation Bulletin </t>
    </r>
    <r>
      <rPr>
        <sz val="10"/>
        <color theme="1"/>
        <rFont val="Trebuchet MS"/>
        <family val="2"/>
      </rPr>
      <t>will generally be relatively close but will not match for the following reasons:</t>
    </r>
  </si>
  <si>
    <r>
      <rPr>
        <b/>
        <sz val="10"/>
        <rFont val="Trebuchet MS"/>
        <family val="2"/>
      </rPr>
      <t>Different fund reporting periods -</t>
    </r>
    <r>
      <rPr>
        <sz val="10"/>
        <rFont val="Trebuchet MS"/>
        <family val="2"/>
      </rPr>
      <t xml:space="preserve"> not all funds have the same end date for their year of income, although for the majority of funds it is 30 June. The </t>
    </r>
    <r>
      <rPr>
        <i/>
        <sz val="10"/>
        <rFont val="Trebuchet MS"/>
        <family val="2"/>
      </rPr>
      <t>Annual Superannuation Bulletin</t>
    </r>
    <r>
      <rPr>
        <sz val="10"/>
        <rFont val="Trebuchet MS"/>
        <family val="2"/>
      </rPr>
      <t xml:space="preserve"> uses audited annual accounts that correspond to the funds' year of income. The </t>
    </r>
    <r>
      <rPr>
        <i/>
        <sz val="10"/>
        <rFont val="Trebuchet MS"/>
        <family val="2"/>
      </rPr>
      <t>Quarterly Superannuation Performance</t>
    </r>
    <r>
      <rPr>
        <sz val="10"/>
        <rFont val="Trebuchet MS"/>
        <family val="2"/>
      </rPr>
      <t xml:space="preserve"> publication uses funds' year to date data as at the end of each quarter. The time periods these two publications cover are not perfectly matched yet are similar since the majority of funds have the same end date for their year of income.</t>
    </r>
  </si>
  <si>
    <r>
      <rPr>
        <b/>
        <sz val="10"/>
        <rFont val="Trebuchet MS"/>
        <family val="2"/>
      </rPr>
      <t>Fund classifications –</t>
    </r>
    <r>
      <rPr>
        <sz val="10"/>
        <rFont val="Trebuchet MS"/>
        <family val="2"/>
      </rPr>
      <t xml:space="preserve"> a fund’s functional classification may change over time. The publications use funds' functional classifications as at the end of the reporting period. Therefore the classification used in the </t>
    </r>
    <r>
      <rPr>
        <i/>
        <sz val="10"/>
        <rFont val="Trebuchet MS"/>
        <family val="2"/>
      </rPr>
      <t>Annual Superannuation Bulletin</t>
    </r>
    <r>
      <rPr>
        <sz val="10"/>
        <rFont val="Trebuchet MS"/>
        <family val="2"/>
      </rPr>
      <t xml:space="preserve"> may not match the classification in all four quarters of the year in the </t>
    </r>
    <r>
      <rPr>
        <i/>
        <sz val="10"/>
        <rFont val="Trebuchet MS"/>
        <family val="2"/>
      </rPr>
      <t xml:space="preserve">Quarterly Superannuation Performance </t>
    </r>
    <r>
      <rPr>
        <sz val="10"/>
        <rFont val="Trebuchet MS"/>
        <family val="2"/>
      </rPr>
      <t>publication.</t>
    </r>
  </si>
  <si>
    <t>Rate of return (ROR)</t>
  </si>
  <si>
    <t>ROR is calculated as net earnings after tax over cash flow adjusted net assets. Five and ten year RORs are calculated as the geometric average of the most recent five and ten year periods.
For example, the five year annualised rate of return is calculated as:</t>
  </si>
  <si>
    <r>
      <t xml:space="preserve">where </t>
    </r>
    <r>
      <rPr>
        <i/>
        <sz val="10"/>
        <rFont val="Trebuchet MS"/>
        <family val="2"/>
      </rPr>
      <t>t</t>
    </r>
    <r>
      <rPr>
        <sz val="10"/>
        <rFont val="Trebuchet MS"/>
        <family val="2"/>
      </rPr>
      <t xml:space="preserve"> equals the current year-end.</t>
    </r>
  </si>
  <si>
    <t>Information on fees, expenses and taxes</t>
  </si>
  <si>
    <t xml:space="preserve">Information on fees, expenses and taxes included in this publication should be used for indicative purposes only. Information may reflect inconsistencies in reporting that should be considered when using the data provided. 
Expenses are generally understated within this publication for the following reasons:
• indirect investment expenses are generally not reported as this information is not separately identifiable in most cases;
• not all entities are able to provide complete information; and
• data collected may not adequately capture some expenses.
Entities also adopt different approaches to recognise future tax liabilities and assets. 
</t>
  </si>
  <si>
    <t>Other notes</t>
  </si>
  <si>
    <t>Pooled superannuation trusts have not been included in financial aggregates because their assets are from other superannuation funds and are reported elsewhere.</t>
  </si>
  <si>
    <t>The adoption of AASB 1056 Superannuation Entities (AASB 1056) effective 1 July 2016, has seen receivables include employer sponsor receivables recognised for the first time by applicable Public Sector entities in line with the requirements of the new standard.</t>
  </si>
  <si>
    <t>Data revisions</t>
  </si>
  <si>
    <t xml:space="preserve"> </t>
  </si>
  <si>
    <t>Table and item</t>
  </si>
  <si>
    <t>Segmentation of funds</t>
  </si>
  <si>
    <t>Period(s) impacted</t>
  </si>
  <si>
    <t>Cause of revision</t>
  </si>
  <si>
    <t xml:space="preserve">      June 2020 (Issued 29 January 2021)</t>
  </si>
  <si>
    <t>Total member accounts - by interest</t>
  </si>
  <si>
    <t>MySuper interest - member accounts</t>
  </si>
  <si>
    <t>MySuper interest inv choice - member accounts</t>
  </si>
  <si>
    <t>MySuper interest non inv choice - member accounts</t>
  </si>
  <si>
    <t>Total member accounts - by member account status</t>
  </si>
  <si>
    <t>Total member accounts - by existence of TFN</t>
  </si>
  <si>
    <t>Total member benefits - by interest</t>
  </si>
  <si>
    <t>Total member benefits - by member account status</t>
  </si>
  <si>
    <t>Total member benefits - by existence of TFN</t>
  </si>
  <si>
    <t>Total member accounts - AAB - by interest</t>
  </si>
  <si>
    <t>Total member accounts - AAB - by member account status</t>
  </si>
  <si>
    <t>Total member accounts - AAB - by existence of TFN</t>
  </si>
  <si>
    <t>Total assets ($ billion)</t>
  </si>
  <si>
    <t>Members' benefits ($ billion)</t>
  </si>
  <si>
    <t xml:space="preserve">Total assets at the beginning of the financial year </t>
  </si>
  <si>
    <t>CLICK BELOW TO SELECT FUND TYPE</t>
  </si>
  <si>
    <t>Rate of Return - 25th percentile (%)</t>
  </si>
  <si>
    <t>Rate of Return - 75th percentile (%)</t>
  </si>
  <si>
    <t>Net assets at beginning of the period</t>
  </si>
  <si>
    <t>Cash flow adjusted net assets</t>
  </si>
  <si>
    <t>Net cash flows</t>
  </si>
  <si>
    <t xml:space="preserve">Tax expense on earnings </t>
  </si>
  <si>
    <t>Net earnings</t>
  </si>
  <si>
    <t xml:space="preserve">Net earnings after tax </t>
  </si>
  <si>
    <t>Net assets at end of the period</t>
  </si>
  <si>
    <t>Important Notice</t>
  </si>
  <si>
    <t>Using the published data</t>
  </si>
  <si>
    <t xml:space="preserve">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</si>
  <si>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FUNDTYPE_ALL</t>
  </si>
  <si>
    <t>SOURCE_OF_PAYMENT</t>
  </si>
  <si>
    <t>TYPE_OF_FEE</t>
  </si>
  <si>
    <t>Fees paid to funds by source of payment - Total</t>
  </si>
  <si>
    <t>RSE_MEMBER_AGE</t>
  </si>
  <si>
    <t>RSE_MEMBER_GENDER</t>
  </si>
  <si>
    <t>Net assets at beginning of year</t>
  </si>
  <si>
    <t>Income tax expense/benefit</t>
  </si>
  <si>
    <t>Net earnings after tax</t>
  </si>
  <si>
    <t>Net assets</t>
  </si>
  <si>
    <t>Administration and operating expenses ratio</t>
  </si>
  <si>
    <t>Investment expenses ratio</t>
  </si>
  <si>
    <t>Rate of return</t>
  </si>
  <si>
    <t>ROR 10yr</t>
  </si>
  <si>
    <t>ROR Percentile 75th</t>
  </si>
  <si>
    <t>ROR Percentile 25th</t>
  </si>
  <si>
    <t>Chart 1</t>
  </si>
  <si>
    <t>Total assets vs number of entities</t>
  </si>
  <si>
    <t>APRA regulated</t>
  </si>
  <si>
    <t>Link to the Chart filter</t>
  </si>
  <si>
    <t>Chart 3</t>
  </si>
  <si>
    <t>Member benefits vs number of member accounts</t>
  </si>
  <si>
    <t>Member benefits</t>
  </si>
  <si>
    <t>Number of member accounts (RHS)</t>
  </si>
  <si>
    <t>Chart 2</t>
  </si>
  <si>
    <t>Values</t>
  </si>
  <si>
    <t>Sum of Jun 2015</t>
  </si>
  <si>
    <t>Sum of Jun 2016</t>
  </si>
  <si>
    <t>Sum of Jun 2017</t>
  </si>
  <si>
    <t>Sum of Jun 2018</t>
  </si>
  <si>
    <t>Sum of Jun 2019</t>
  </si>
  <si>
    <t>Sum of Jun 2020</t>
  </si>
  <si>
    <t>Link to chart filter</t>
  </si>
  <si>
    <t>Net contribution flows (RHS)</t>
  </si>
  <si>
    <t>Chart 4 and 5</t>
  </si>
  <si>
    <t>Grand Total</t>
  </si>
  <si>
    <t>Link to the chart filter</t>
  </si>
  <si>
    <t>Age profile</t>
  </si>
  <si>
    <t>&gt;85</t>
  </si>
  <si>
    <t>Chart 6</t>
  </si>
  <si>
    <t>ROR</t>
  </si>
  <si>
    <t>Annual rate of return</t>
  </si>
  <si>
    <t>Five year average annualised rate of return</t>
  </si>
  <si>
    <t>Chart6</t>
  </si>
  <si>
    <t>Fees paid by members</t>
  </si>
  <si>
    <t>Row Labels</t>
  </si>
  <si>
    <t>(All)</t>
  </si>
  <si>
    <t>% of account balance</t>
  </si>
  <si>
    <t>Total fees paid to member account balance (RHS)</t>
  </si>
  <si>
    <t>Other includes: Advice, exit, switching and other</t>
  </si>
  <si>
    <t>CLICK BELOW TO SELECT A FUND TYPE</t>
  </si>
  <si>
    <t>CLICK BELOW TO SELECT A DATA ITEM</t>
  </si>
  <si>
    <t>CLICK BELOW TO SELECT A YEAR</t>
  </si>
  <si>
    <t>ROR 5yr</t>
  </si>
  <si>
    <t>Total and permanent disability insurance - Number of member accounts</t>
  </si>
  <si>
    <t>Total and permanent disability insurance - Claims admitted value</t>
  </si>
  <si>
    <t>Table 7b  Membership profile by account type and fund type</t>
  </si>
  <si>
    <t>Table 10 Defined benefit sub-funds</t>
  </si>
  <si>
    <r>
      <rPr>
        <vertAlign val="superscript"/>
        <sz val="10"/>
        <rFont val="Trebuchet MS"/>
        <family val="2"/>
      </rPr>
      <t>a</t>
    </r>
    <r>
      <rPr>
        <sz val="10"/>
        <rFont val="Trebuchet MS"/>
        <family val="2"/>
      </rPr>
      <t xml:space="preserve"> Components do not add up to totals where member account segmentation is unknown.</t>
    </r>
  </si>
  <si>
    <t>Number of member accounts ('000)</t>
  </si>
  <si>
    <r>
      <t xml:space="preserve">Total </t>
    </r>
    <r>
      <rPr>
        <b/>
        <vertAlign val="superscript"/>
        <sz val="10"/>
        <rFont val="Trebuchet MS"/>
        <family val="2"/>
      </rPr>
      <t>a</t>
    </r>
  </si>
  <si>
    <t>Age bracket</t>
  </si>
  <si>
    <r>
      <t xml:space="preserve">Total pensions </t>
    </r>
    <r>
      <rPr>
        <b/>
        <vertAlign val="superscript"/>
        <sz val="10"/>
        <rFont val="Trebuchet MS"/>
        <family val="2"/>
      </rPr>
      <t>a</t>
    </r>
  </si>
  <si>
    <r>
      <rPr>
        <vertAlign val="superscript"/>
        <sz val="10"/>
        <rFont val="Trebuchet MS"/>
        <family val="2"/>
      </rPr>
      <t>a</t>
    </r>
    <r>
      <rPr>
        <sz val="10"/>
        <rFont val="Trebuchet MS"/>
        <family val="2"/>
      </rPr>
      <t xml:space="preserve"> Components and proportions do not add up to totals where member account segmentation is unknown.</t>
    </r>
  </si>
  <si>
    <t>Average member account balance ($ '000)</t>
  </si>
  <si>
    <t xml:space="preserve"> Number of member accounts ('000)</t>
  </si>
  <si>
    <t>('000)</t>
  </si>
  <si>
    <t>Number of pension member accounts ('000)</t>
  </si>
  <si>
    <t>Number of entities (RHS)</t>
  </si>
  <si>
    <r>
      <t xml:space="preserve">Age bracket </t>
    </r>
    <r>
      <rPr>
        <b/>
        <vertAlign val="superscript"/>
        <sz val="10"/>
        <rFont val="Trebuchet MS"/>
        <family val="2"/>
      </rPr>
      <t>a</t>
    </r>
  </si>
  <si>
    <r>
      <t xml:space="preserve">Members' benefit bracket </t>
    </r>
    <r>
      <rPr>
        <b/>
        <vertAlign val="superscript"/>
        <sz val="10"/>
        <rFont val="Trebuchet MS"/>
        <family val="2"/>
      </rPr>
      <t>a</t>
    </r>
  </si>
  <si>
    <t>Chart 1: Assets and numbers of superannuation funds</t>
  </si>
  <si>
    <t>Chart 2: Benefit payments</t>
  </si>
  <si>
    <t>Chart 7: Total fees paid</t>
  </si>
  <si>
    <t>&lt; 25</t>
  </si>
  <si>
    <t>Corporate funds</t>
  </si>
  <si>
    <t>Industry funds</t>
  </si>
  <si>
    <t>Public Sector funds</t>
  </si>
  <si>
    <t>Retail funds</t>
  </si>
  <si>
    <t>Total industry</t>
  </si>
  <si>
    <r>
      <t xml:space="preserve">•  </t>
    </r>
    <r>
      <rPr>
        <sz val="10"/>
        <color theme="1"/>
        <rFont val="Trebuchet MS"/>
        <family val="2"/>
      </rPr>
      <t>data is provided by the ATO on self-managed superannuation funds (SMSFs) and may include estimates prior to actual data being received by the ATO; and</t>
    </r>
  </si>
  <si>
    <t>Chart 5: Number of member accounts and benefits by membership age profile</t>
  </si>
  <si>
    <t>Annual superannuation bulletin - superannuation entities</t>
  </si>
  <si>
    <t>LINE_ITEM</t>
  </si>
  <si>
    <t>LINE_ITEM_CODE</t>
  </si>
  <si>
    <t>Public sector funds</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</si>
  <si>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</si>
  <si>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</si>
  <si>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</si>
  <si>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</si>
  <si>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http://www.creativecommons.org/licenses/by/3.0/au/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</si>
  <si>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</si>
  <si>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</si>
  <si>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</si>
  <si>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</si>
  <si>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This publication will include revisions to previously published statistics if better source data becomes available or if compilation errors are uncovered. Significant revisions, if any, are identified and quantified in the 'Revisions' tab of the Excel report version.</t>
  </si>
  <si>
    <t>APRA regularly analyses past revisions to identify potential improvements to the source data and statistical compilation techniques, in order to minimise the frequency and scale of any future revisions.</t>
  </si>
  <si>
    <t>Notation</t>
  </si>
  <si>
    <t xml:space="preserve">Items which are blank indicate that either nothing was reported for the relevant period, item is not applicable or that the data cannot be calculated. </t>
  </si>
  <si>
    <t>The symbol '*' indicates that the data have been masked to maintain confidentiality.</t>
  </si>
  <si>
    <t>Rounding</t>
  </si>
  <si>
    <t xml:space="preserve">Details on tables may not add up to totals due to rounding of figures. 
</t>
  </si>
  <si>
    <t>Glossary and explanatory notes</t>
  </si>
  <si>
    <t>For more information about the statistics in this publication:</t>
  </si>
  <si>
    <t>e-mail</t>
  </si>
  <si>
    <t>dataanalytics@apra.gov.au</t>
  </si>
  <si>
    <t>or write to</t>
  </si>
  <si>
    <t>Manager, External Data Reporting</t>
  </si>
  <si>
    <t>Australian Prudential Regulation Authority</t>
  </si>
  <si>
    <t>GPO Box 9836</t>
  </si>
  <si>
    <t>Sydney  NSW  2001</t>
  </si>
  <si>
    <r>
      <t xml:space="preserve">Total industry </t>
    </r>
    <r>
      <rPr>
        <b/>
        <vertAlign val="superscript"/>
        <sz val="10"/>
        <rFont val="Trebuchet MS"/>
        <family val="2"/>
      </rPr>
      <t>b</t>
    </r>
  </si>
  <si>
    <t>Total APRA-regulated</t>
  </si>
  <si>
    <r>
      <t>A set of explanatory notes is provided at the end of the publication to assist the reader in understanding the source of the data.
A glossary to assist the reader in understanding the definitions of the data in this publication is available on the Annual</t>
    </r>
    <r>
      <rPr>
        <i/>
        <sz val="10"/>
        <rFont val="Trebuchet MS"/>
        <family val="2"/>
      </rPr>
      <t xml:space="preserve"> superannuation bulletin</t>
    </r>
    <r>
      <rPr>
        <sz val="10"/>
        <rFont val="Trebuchet MS"/>
        <family val="2"/>
      </rPr>
      <t xml:space="preserve"> web page:</t>
    </r>
  </si>
  <si>
    <t>https://www.apra.gov.au/annual-superannuation-bulletin</t>
  </si>
  <si>
    <r>
      <t xml:space="preserve">Number of defined benefit member accounts </t>
    </r>
    <r>
      <rPr>
        <b/>
        <vertAlign val="superscript"/>
        <sz val="10"/>
        <rFont val="Trebuchet MS"/>
        <family val="2"/>
      </rPr>
      <t>b</t>
    </r>
    <r>
      <rPr>
        <b/>
        <sz val="10"/>
        <rFont val="Trebuchet MS"/>
        <family val="2"/>
      </rPr>
      <t xml:space="preserve"> ('000)</t>
    </r>
  </si>
  <si>
    <r>
      <t xml:space="preserve">Average account balance </t>
    </r>
    <r>
      <rPr>
        <b/>
        <vertAlign val="superscript"/>
        <sz val="10"/>
        <rFont val="Trebuchet MS"/>
        <family val="2"/>
      </rPr>
      <t xml:space="preserve">b </t>
    </r>
    <r>
      <rPr>
        <b/>
        <sz val="10"/>
        <rFont val="Trebuchet MS"/>
        <family val="2"/>
      </rPr>
      <t>($)</t>
    </r>
  </si>
  <si>
    <r>
      <rPr>
        <vertAlign val="superscript"/>
        <sz val="10"/>
        <rFont val="Trebuchet MS"/>
        <family val="2"/>
      </rPr>
      <t>b</t>
    </r>
    <r>
      <rPr>
        <sz val="10"/>
        <rFont val="Trebuchet MS"/>
        <family val="2"/>
      </rPr>
      <t xml:space="preserve"> Defined benefit RSEs, defined benefit sub-funds and small APRA funds or single member approved deposit funds</t>
    </r>
  </si>
  <si>
    <r>
      <rPr>
        <vertAlign val="superscript"/>
        <sz val="10"/>
        <rFont val="Trebuchet MS"/>
        <family val="2"/>
      </rPr>
      <t>a</t>
    </r>
    <r>
      <rPr>
        <sz val="10"/>
        <rFont val="Trebuchet MS"/>
        <family val="2"/>
      </rPr>
      <t xml:space="preserve"> Only defined benefit sub-funds</t>
    </r>
  </si>
  <si>
    <r>
      <rPr>
        <vertAlign val="superscript"/>
        <sz val="10"/>
        <rFont val="Trebuchet MS"/>
        <family val="2"/>
      </rPr>
      <t>b</t>
    </r>
    <r>
      <rPr>
        <sz val="10"/>
        <rFont val="Trebuchet MS"/>
        <family val="2"/>
      </rPr>
      <t xml:space="preserve"> Detailed breakdowns may not sum to totals. Totals include only new entrants or entities that have wound up, while details include entities transferring between classifications. </t>
    </r>
  </si>
  <si>
    <t>Table 2 Financial performance</t>
  </si>
  <si>
    <r>
      <rPr>
        <vertAlign val="superscript"/>
        <sz val="10"/>
        <rFont val="Trebuchet MS"/>
        <family val="2"/>
      </rPr>
      <t>a</t>
    </r>
    <r>
      <rPr>
        <sz val="10"/>
        <rFont val="Trebuchet MS"/>
        <family val="2"/>
      </rPr>
      <t xml:space="preserve"> Differences in total assets between the end and the beginning of consecutive years within industry segments are due to funds changing industry segment. </t>
    </r>
  </si>
  <si>
    <t>Table 6  Total superannuation assets and liabilities</t>
  </si>
  <si>
    <r>
      <t>Total superannuation assets</t>
    </r>
    <r>
      <rPr>
        <b/>
        <vertAlign val="superscript"/>
        <sz val="10"/>
        <rFont val="Trebuchet MS"/>
        <family val="2"/>
      </rPr>
      <t xml:space="preserve"> a</t>
    </r>
  </si>
  <si>
    <t>Members' benefit bracket</t>
  </si>
  <si>
    <r>
      <t>Total</t>
    </r>
    <r>
      <rPr>
        <b/>
        <vertAlign val="superscript"/>
        <sz val="10"/>
        <rFont val="Trebuchet MS"/>
        <family val="2"/>
      </rPr>
      <t xml:space="preserve"> a</t>
    </r>
  </si>
  <si>
    <r>
      <t xml:space="preserve">Defined benefit sub-funds financial performance </t>
    </r>
    <r>
      <rPr>
        <b/>
        <vertAlign val="superscript"/>
        <sz val="10"/>
        <rFont val="Trebuchet MS"/>
        <family val="2"/>
      </rPr>
      <t xml:space="preserve">a </t>
    </r>
    <r>
      <rPr>
        <b/>
        <sz val="10"/>
        <rFont val="Trebuchet MS"/>
        <family val="2"/>
      </rPr>
      <t>($ million)</t>
    </r>
  </si>
  <si>
    <r>
      <t>Defined benefit members' benefits</t>
    </r>
    <r>
      <rPr>
        <b/>
        <vertAlign val="superscript"/>
        <sz val="9"/>
        <rFont val="Trebuchet MS"/>
        <family val="2"/>
      </rPr>
      <t xml:space="preserve"> </t>
    </r>
    <r>
      <rPr>
        <b/>
        <vertAlign val="superscript"/>
        <sz val="10"/>
        <rFont val="Trebuchet MS"/>
        <family val="2"/>
      </rPr>
      <t>b</t>
    </r>
    <r>
      <rPr>
        <b/>
        <sz val="10"/>
        <rFont val="Trebuchet MS"/>
        <family val="2"/>
      </rPr>
      <t xml:space="preserve"> ($ million)</t>
    </r>
  </si>
  <si>
    <t>APRA's Annual superannuation bulletin provides policymakers, regulators, trustees and the community with information to assess the overall performance of the superannuation system. It contains statistics on funds and membership profile, key financial performance metrics, financial position, fees and expenses, for financial years ended in the reference period to 30 June. 
The Annual superannuation bulletin consists of four parts:
•	  Highlights
•	  Annual superannuation bulletin – superannuation entities
•	  Annual superannuation bulletin – MySuper products
•	  Annual superannuation bulletin – licensees</t>
  </si>
  <si>
    <r>
      <t xml:space="preserve">Number of member accounts at beginning of the period </t>
    </r>
    <r>
      <rPr>
        <b/>
        <vertAlign val="superscript"/>
        <sz val="10"/>
        <rFont val="Trebuchet MS"/>
        <family val="2"/>
      </rPr>
      <t>a</t>
    </r>
  </si>
  <si>
    <r>
      <t xml:space="preserve">Number of member accounts at the end of period </t>
    </r>
    <r>
      <rPr>
        <b/>
        <vertAlign val="superscript"/>
        <sz val="10"/>
        <rFont val="Trebuchet MS"/>
        <family val="2"/>
      </rPr>
      <t>a</t>
    </r>
  </si>
  <si>
    <r>
      <t xml:space="preserve">Members' benefits at beginning of the period </t>
    </r>
    <r>
      <rPr>
        <b/>
        <vertAlign val="superscript"/>
        <sz val="10"/>
        <rFont val="Trebuchet MS"/>
        <family val="2"/>
      </rPr>
      <t>a</t>
    </r>
  </si>
  <si>
    <r>
      <t xml:space="preserve">Members' benefits at end of the period </t>
    </r>
    <r>
      <rPr>
        <b/>
        <vertAlign val="superscript"/>
        <sz val="10"/>
        <rFont val="Trebuchet MS"/>
        <family val="2"/>
      </rPr>
      <t>a</t>
    </r>
  </si>
  <si>
    <r>
      <rPr>
        <vertAlign val="superscript"/>
        <sz val="10"/>
        <rFont val="Trebuchet MS"/>
        <family val="2"/>
      </rPr>
      <t>a</t>
    </r>
    <r>
      <rPr>
        <sz val="10"/>
        <rFont val="Trebuchet MS"/>
        <family val="2"/>
      </rPr>
      <t xml:space="preserve"> Differences in number of member accounts and members' benefits between the end and the beginning of consecutive years within industry segments are due to funds changing</t>
    </r>
  </si>
  <si>
    <t>industry segment.</t>
  </si>
  <si>
    <r>
      <t xml:space="preserve">Table 5  Expenses by type of service provider </t>
    </r>
    <r>
      <rPr>
        <b/>
        <vertAlign val="superscript"/>
        <sz val="12"/>
        <color rgb="FFFFFFFF"/>
        <rFont val="Trebuchet MS"/>
        <family val="2"/>
      </rPr>
      <t>a</t>
    </r>
  </si>
  <si>
    <t>Charts</t>
  </si>
  <si>
    <t>TABLE_ID</t>
  </si>
  <si>
    <t>Tab_Row_No</t>
  </si>
  <si>
    <t>RSE2_T</t>
  </si>
  <si>
    <t>TOT_ASSETS_BEG_YR_INDUSTRY</t>
  </si>
  <si>
    <t>TOTAL_CONTRIBS_INDUSTRY</t>
  </si>
  <si>
    <t>EMPLOYER_CONTRIBS_INDUSTRY</t>
  </si>
  <si>
    <t>MEMBER_CONTRIBS_INDUSTRY</t>
  </si>
  <si>
    <t>CONTRIB_TAX_SURCHA_INDUSTRY</t>
  </si>
  <si>
    <t>NET_BEN_TRANSFERS_INDUSTRY</t>
  </si>
  <si>
    <t>INWARD_BEN_TRANSFS_INDUSTRY</t>
  </si>
  <si>
    <t>OUTWARD_BEN_TRANSFS_INDUSTRY</t>
  </si>
  <si>
    <t>BENEFIT_PAYMENTS_INDUSTRY</t>
  </si>
  <si>
    <t>LUMP_SUMS_INDUSTRY</t>
  </si>
  <si>
    <t>PENSIONS_INDUSTRY</t>
  </si>
  <si>
    <t>OTHER_MEM_BEN_FLOWS_INDUSTRY</t>
  </si>
  <si>
    <t>NET_CONTRIB_FLOWS_INDUSTRY</t>
  </si>
  <si>
    <t>NET_INSURANCE_FLOWS_INDUSTRY</t>
  </si>
  <si>
    <t>INVEST_INCOME_INDUSTRY</t>
  </si>
  <si>
    <t>INVEST_EXPENSES_INDUSTRY</t>
  </si>
  <si>
    <t>NET_INV_INCOME_INDUSTRY</t>
  </si>
  <si>
    <t>OPERATING_INCOME_INDUSTRY</t>
  </si>
  <si>
    <t>ADMIN_OPERATING_EXP_INDUSTRY</t>
  </si>
  <si>
    <t>OTHER_CHANGES_INDUSTRY</t>
  </si>
  <si>
    <t>NET_GROWTH_INDUSTRY</t>
  </si>
  <si>
    <t>TOTAL_ASSETS_INDUSTRY</t>
  </si>
  <si>
    <t>NUM_ENTITIES_TOTAL_NO_PST_2</t>
  </si>
  <si>
    <t>NET_ASSETS_AT_BEG_OF_YEAR</t>
  </si>
  <si>
    <t>NET_CASH_FLOWS</t>
  </si>
  <si>
    <t>CASH_FLOW_ADJUSTED_NET_ASSETS</t>
  </si>
  <si>
    <t>NET_EARNINGS</t>
  </si>
  <si>
    <t>INCOME_TAX_EXPENSE_BENEFIT</t>
  </si>
  <si>
    <t>NET_EARNINGS_AFTER_TAX</t>
  </si>
  <si>
    <t>NET_ASSETS_MORE_THAN_4</t>
  </si>
  <si>
    <t>ADMIN_OP_EXP_RATIO_MORE_THAN_4</t>
  </si>
  <si>
    <t>INV_EXP_RATIO_MORE_THAN_4</t>
  </si>
  <si>
    <t>RATE_OF_RETURN</t>
  </si>
  <si>
    <t>RSE2_SMSF</t>
  </si>
  <si>
    <t>NUMBER_OF_SMSFS</t>
  </si>
  <si>
    <t>RSE2_SAF</t>
  </si>
  <si>
    <t>NUMBER_OF_ENTITIES</t>
  </si>
  <si>
    <t>RSE2_ROR5T</t>
  </si>
  <si>
    <t>RSE2_ROR5MT4</t>
  </si>
  <si>
    <t>RSE2_ROR5</t>
  </si>
  <si>
    <t>RSE2_ROR10T</t>
  </si>
  <si>
    <t>RSE2_ROR10MT4</t>
  </si>
  <si>
    <t>RSE2_ROR10</t>
  </si>
  <si>
    <t>RSE2_P75T</t>
  </si>
  <si>
    <t>RSE2_P75MT4</t>
  </si>
  <si>
    <t>RSE2_P75</t>
  </si>
  <si>
    <t>RSE2_P25T</t>
  </si>
  <si>
    <t>RSE2_P25MT4</t>
  </si>
  <si>
    <t>RSE2_P25</t>
  </si>
  <si>
    <t>RSE2_MT4</t>
  </si>
  <si>
    <t>TOT_ASSETS_BEG_YR_MORE_THAN_4</t>
  </si>
  <si>
    <t>TOTAL_CONTRIBS_MORE_THAN_4</t>
  </si>
  <si>
    <t>EMPLOYER_CONTRIBS_MORE_THAN_4</t>
  </si>
  <si>
    <t>MEMBER_CONTRIBS_MORE_THAN_4</t>
  </si>
  <si>
    <t>CONTRIB_TAX_SURCHA_MORE_THAN_4</t>
  </si>
  <si>
    <t>NET_BEN_TRANSFERS_MORE_THAN_4</t>
  </si>
  <si>
    <t>INWARD_BEN_TRANSFS_MORE_THAN_4</t>
  </si>
  <si>
    <t>OUTWARD_BEN_TRANSFS_MORE_THAN_4</t>
  </si>
  <si>
    <t>BENEFIT_PAYMENTS_MORE_THAN_4</t>
  </si>
  <si>
    <t>LUMP_SUMS_MORE_THAN_4</t>
  </si>
  <si>
    <t>PENSIONS_MORE_THAN_4</t>
  </si>
  <si>
    <t>OTHER_MEM_BEN_FLOWS_MORE_THAN_4</t>
  </si>
  <si>
    <t>NET_CONTRIB_FLOWS_MORE_THAN_4</t>
  </si>
  <si>
    <t>NET_INSURANCE_FLOWS_MORE_THAN_4</t>
  </si>
  <si>
    <t>INVEST_INCOME_MORE_THAN_4</t>
  </si>
  <si>
    <t>INVEST_EXPENSES_MORE_THAN_4</t>
  </si>
  <si>
    <t>NET_INV_INCOME_MORE_THAN_4</t>
  </si>
  <si>
    <t>OPERATING_INCOME_MORE_THAN_4</t>
  </si>
  <si>
    <t>ADMIN_OPERATING_EXP_MORE_THAN_4</t>
  </si>
  <si>
    <t>OTHER_CHANGES_MORE_THAN_4</t>
  </si>
  <si>
    <t>NET_GROWTH_MORE_THAN_4</t>
  </si>
  <si>
    <t>TOTAL_ASSETS_MORE_THAN_4</t>
  </si>
  <si>
    <t>RSE2_FT</t>
  </si>
  <si>
    <t>COND_RELEASE</t>
  </si>
  <si>
    <t>RSE3_PEN_MT4</t>
  </si>
  <si>
    <t>PENSION_CON_REL_BEN_PAYMENT</t>
  </si>
  <si>
    <t>PENSION_CON_REL_MEM_ACCNTS</t>
  </si>
  <si>
    <t>AVG_PENSION_CON_REL_BEN_PAY</t>
  </si>
  <si>
    <t>RSE3_PEN_FT</t>
  </si>
  <si>
    <t>RSE3_MT4</t>
  </si>
  <si>
    <t>LUM_SUM_CON_REL_BEN_PAYMENT</t>
  </si>
  <si>
    <t>LUM_SUM_CON_REL_MEM_ACCNTS</t>
  </si>
  <si>
    <t>AVG_LUM_SUM_CON_REL_BEN_PAY</t>
  </si>
  <si>
    <t>RSE3_FT</t>
  </si>
  <si>
    <t>RSE4_MT4</t>
  </si>
  <si>
    <t>FEES_PAID_FT_SOP</t>
  </si>
  <si>
    <t>RSE4_FT</t>
  </si>
  <si>
    <t>SERVICE_PROVIDER_ROLE_TYPE</t>
  </si>
  <si>
    <t>JUN2015</t>
  </si>
  <si>
    <t>JUN2016</t>
  </si>
  <si>
    <t>JUN2017</t>
  </si>
  <si>
    <t>JUN2018</t>
  </si>
  <si>
    <t>JUN2019</t>
  </si>
  <si>
    <t>JUN2020</t>
  </si>
  <si>
    <t>*</t>
  </si>
  <si>
    <t>RSE5A_MT4</t>
  </si>
  <si>
    <t>Expenses by service provider role and by fund type - Trend - Total</t>
  </si>
  <si>
    <t>TOTAL_SERV_PROVIDER_EXPENSES</t>
  </si>
  <si>
    <t>RSE5A_FT</t>
  </si>
  <si>
    <t>RSE7A_MT4</t>
  </si>
  <si>
    <t>RSE_MEM_ACCNTS_AT_BEG_OF_YEAR</t>
  </si>
  <si>
    <t>RSE_NEW_MEM_ACCNTS</t>
  </si>
  <si>
    <t>RSE_NEW_MEM_ACCNTS_ROLOVERS</t>
  </si>
  <si>
    <t>RSE_NEW_MEM_ACCNTS_SFT</t>
  </si>
  <si>
    <t>RSE_CLOSED_MEM_ACCNTS</t>
  </si>
  <si>
    <t>RSE_MEM_ACCNT_MOVEMENT_CLOSED</t>
  </si>
  <si>
    <t>MEMBER_ACCOUNTS</t>
  </si>
  <si>
    <t>RSE_MEM_BENS_AT_BEG_OF_YEAR</t>
  </si>
  <si>
    <t>MEMBER_BNFT</t>
  </si>
  <si>
    <t>RSE_MEMBER_BENEFIT_MOVEMENT</t>
  </si>
  <si>
    <t>RSE7A_FT</t>
  </si>
  <si>
    <t>RSE7B_MT4</t>
  </si>
  <si>
    <t>DB_ONLY_MEM_ACCNTS</t>
  </si>
  <si>
    <t>DC_ONLY_MEM_ACCNTS</t>
  </si>
  <si>
    <t>DB_AND_DC_MEM_ACCNTS</t>
  </si>
  <si>
    <t>MYSUPER_MEMBER_ACCOUNTS</t>
  </si>
  <si>
    <t>MYSUP_MEM_ACCS_INV_CHOICE</t>
  </si>
  <si>
    <t>MYSUP_MEM_ACCS_NON_INV_CHOICE</t>
  </si>
  <si>
    <t>ACTIVE_MEM_ACCNTS</t>
  </si>
  <si>
    <t>INACTIVE_MEM_ACCNTS</t>
  </si>
  <si>
    <t>LOST_MEM_ACCNTS</t>
  </si>
  <si>
    <t>MEMBER_ACCNTS_WITH_A_TFN</t>
  </si>
  <si>
    <t>MEMBER_ACCNTS_WITHOUT_A_TFN</t>
  </si>
  <si>
    <t>DB_ONLY_MEM_BENS</t>
  </si>
  <si>
    <t>DC_ONLY_MEM_BENS</t>
  </si>
  <si>
    <t>DB_AND_DC_MEM_BENS</t>
  </si>
  <si>
    <t>MYSUPER_MEMBER_BNFT</t>
  </si>
  <si>
    <t>MYSUP_MEM_BENS_INV_CHOICE</t>
  </si>
  <si>
    <t>MYSUP_MEM_BENS_NON_INV_CHOICE</t>
  </si>
  <si>
    <t>ACTIVE_MEM_BENS</t>
  </si>
  <si>
    <t>INACTIVE_MEM_BENS</t>
  </si>
  <si>
    <t>LOST_MEM_BENS</t>
  </si>
  <si>
    <t>MEMBER_BENS_WITH_A_TFN</t>
  </si>
  <si>
    <t>MEMBER_BENS_WITHOUT_A_TFN</t>
  </si>
  <si>
    <t>DB_ONLY_MEM_ACCNTS_AAB</t>
  </si>
  <si>
    <t>DC_ONLY_MEM_ACCNTS_AAB</t>
  </si>
  <si>
    <t>DB_AND_DC_MEM_ACCNTS_AAB</t>
  </si>
  <si>
    <t>AVG_MEMBER_ACCOUNT_BAL</t>
  </si>
  <si>
    <t>MYSUPER_AVG_MEMBER_ACC_BAL</t>
  </si>
  <si>
    <t>MYSUP_MEM_AAB_INV_CHOICE</t>
  </si>
  <si>
    <t>MYSUP_MEM_AAB_NON_INV_CHOICE</t>
  </si>
  <si>
    <t>ACTIVE_MEM_ACCNTS_AAB</t>
  </si>
  <si>
    <t>INACTIVE_MEM_ACCNTS_AAB</t>
  </si>
  <si>
    <t>LOST_MEM_ACCNTS_AAB</t>
  </si>
  <si>
    <t>MEMBER_ACCNTS_WITH_A_TFN_AAB</t>
  </si>
  <si>
    <t>MEMBER_ACCNTS_WITHOUT_A_TFN_AAB</t>
  </si>
  <si>
    <t>RSE7B_FT</t>
  </si>
  <si>
    <t>RSE_MEM_ACCS_AGE_GEN</t>
  </si>
  <si>
    <t>RSE_MEM_BENS_AGE_GEN</t>
  </si>
  <si>
    <t>RSE_AVG_MEM_ACC_BAL_AGE_GEN</t>
  </si>
  <si>
    <t>RSE7C_MT4</t>
  </si>
  <si>
    <t>RSE7C_FT</t>
  </si>
  <si>
    <t>RSE9A_MT4</t>
  </si>
  <si>
    <t>RSE_CLAIMS_REPORTED_NOT_ADM</t>
  </si>
  <si>
    <t>RSE_INSURANCE_CLAIMS_ADM_NUM</t>
  </si>
  <si>
    <t>RSE_INSU_CLAIMS_PAID_NUM_CURR_YR</t>
  </si>
  <si>
    <t>RSE_INSU_CLAIMS_PAID_VAL_CURR_YR</t>
  </si>
  <si>
    <t>RSE_INSU_CLAIMS_PAID_NUM_PREV_YR</t>
  </si>
  <si>
    <t>RSE_INSU_CLAIMS_PAID_VAL_PREV_YR</t>
  </si>
  <si>
    <t>RSE_LI_INSURANCE_MEMBER_ACCOUNTS</t>
  </si>
  <si>
    <t>RSE_INSURANCE_CLAIMS_ADM_VALUE</t>
  </si>
  <si>
    <t>RSE_TPD_MEMBER_ACCOUNTS</t>
  </si>
  <si>
    <t>RSE_IP_INSURANCE_MEMBER_ACCOUNTS</t>
  </si>
  <si>
    <t>RSE_OTHER_INS_MEMBER_ACCOUNTS</t>
  </si>
  <si>
    <t>RSE9A_FT</t>
  </si>
  <si>
    <r>
      <rPr>
        <vertAlign val="superscript"/>
        <sz val="10"/>
        <rFont val="Trebuchet MS"/>
        <family val="2"/>
      </rPr>
      <t xml:space="preserve">a </t>
    </r>
    <r>
      <rPr>
        <sz val="10"/>
        <rFont val="Trebuchet MS"/>
        <family val="2"/>
      </rPr>
      <t>Total service provider expenses by type of service provider role for Entities with more than four members are presented in Table 5a.</t>
    </r>
  </si>
  <si>
    <r>
      <t xml:space="preserve">Number of entities </t>
    </r>
    <r>
      <rPr>
        <b/>
        <vertAlign val="superscript"/>
        <sz val="10"/>
        <rFont val="Trebuchet MS"/>
        <family val="2"/>
      </rPr>
      <t>c</t>
    </r>
  </si>
  <si>
    <r>
      <t xml:space="preserve">Entrants </t>
    </r>
    <r>
      <rPr>
        <b/>
        <vertAlign val="superscript"/>
        <sz val="10"/>
        <rFont val="Trebuchet MS"/>
        <family val="2"/>
      </rPr>
      <t>c</t>
    </r>
  </si>
  <si>
    <r>
      <t xml:space="preserve">Exits </t>
    </r>
    <r>
      <rPr>
        <b/>
        <vertAlign val="superscript"/>
        <sz val="10"/>
        <rFont val="Trebuchet MS"/>
        <family val="2"/>
      </rPr>
      <t>c</t>
    </r>
  </si>
  <si>
    <r>
      <rPr>
        <vertAlign val="superscript"/>
        <sz val="10"/>
        <rFont val="Trebuchet MS"/>
        <family val="2"/>
      </rPr>
      <t>b</t>
    </r>
    <r>
      <rPr>
        <sz val="10"/>
        <rFont val="Trebuchet MS"/>
        <family val="2"/>
      </rPr>
      <t xml:space="preserve"> Total assets at the beginning and end of the financial year (for Table 2) excludes balance of life office statutory funds assets</t>
    </r>
  </si>
  <si>
    <r>
      <t xml:space="preserve">Total assets at the beginning of the financial year </t>
    </r>
    <r>
      <rPr>
        <b/>
        <vertAlign val="superscript"/>
        <sz val="10"/>
        <rFont val="Trebuchet MS"/>
        <family val="2"/>
      </rPr>
      <t>a</t>
    </r>
    <r>
      <rPr>
        <b/>
        <sz val="10"/>
        <rFont val="Trebuchet MS"/>
        <family val="2"/>
      </rPr>
      <t xml:space="preserve"> </t>
    </r>
    <r>
      <rPr>
        <b/>
        <vertAlign val="superscript"/>
        <sz val="10"/>
        <rFont val="Trebuchet MS"/>
        <family val="2"/>
      </rPr>
      <t>b</t>
    </r>
  </si>
  <si>
    <r>
      <t xml:space="preserve">Total assets at the end of the financial year </t>
    </r>
    <r>
      <rPr>
        <b/>
        <vertAlign val="superscript"/>
        <sz val="10"/>
        <rFont val="Trebuchet MS"/>
        <family val="2"/>
      </rPr>
      <t>a</t>
    </r>
    <r>
      <rPr>
        <b/>
        <sz val="10"/>
        <rFont val="Trebuchet MS"/>
        <family val="2"/>
      </rPr>
      <t xml:space="preserve"> </t>
    </r>
    <r>
      <rPr>
        <b/>
        <vertAlign val="superscript"/>
        <sz val="10"/>
        <rFont val="Trebuchet MS"/>
        <family val="2"/>
      </rPr>
      <t>b</t>
    </r>
  </si>
  <si>
    <t xml:space="preserve">Total lump sum benefit payments </t>
  </si>
  <si>
    <r>
      <rPr>
        <vertAlign val="superscript"/>
        <sz val="10"/>
        <rFont val="Trebuchet MS"/>
        <family val="2"/>
      </rPr>
      <t xml:space="preserve">c  </t>
    </r>
    <r>
      <rPr>
        <sz val="10"/>
        <rFont val="Trebuchet MS"/>
        <family val="2"/>
      </rPr>
      <t>Number of entities for year end 30 June have been revised to reflect wind-up of entities finalised during the financial year.</t>
    </r>
  </si>
  <si>
    <r>
      <t xml:space="preserve">Lump sum benefit payments </t>
    </r>
    <r>
      <rPr>
        <b/>
        <vertAlign val="superscript"/>
        <sz val="10"/>
        <rFont val="Trebuchet MS"/>
        <family val="2"/>
      </rPr>
      <t>a</t>
    </r>
    <r>
      <rPr>
        <b/>
        <sz val="10"/>
        <rFont val="Trebuchet MS"/>
        <family val="2"/>
      </rPr>
      <t xml:space="preserve"> </t>
    </r>
    <r>
      <rPr>
        <b/>
        <vertAlign val="superscript"/>
        <sz val="10"/>
        <rFont val="Trebuchet MS"/>
        <family val="2"/>
      </rPr>
      <t>c</t>
    </r>
  </si>
  <si>
    <r>
      <t xml:space="preserve">Pension benefit accounts opened </t>
    </r>
    <r>
      <rPr>
        <b/>
        <vertAlign val="superscript"/>
        <sz val="10"/>
        <rFont val="Trebuchet MS"/>
        <family val="2"/>
      </rPr>
      <t>b</t>
    </r>
    <r>
      <rPr>
        <b/>
        <sz val="10"/>
        <rFont val="Trebuchet MS"/>
        <family val="2"/>
      </rPr>
      <t xml:space="preserve"> </t>
    </r>
    <r>
      <rPr>
        <b/>
        <vertAlign val="superscript"/>
        <sz val="10"/>
        <rFont val="Trebuchet MS"/>
        <family val="2"/>
      </rPr>
      <t>c</t>
    </r>
  </si>
  <si>
    <r>
      <t xml:space="preserve">Small funds </t>
    </r>
    <r>
      <rPr>
        <vertAlign val="superscript"/>
        <sz val="10"/>
        <rFont val="Trebuchet MS"/>
        <family val="2"/>
      </rPr>
      <t>a</t>
    </r>
  </si>
  <si>
    <r>
      <rPr>
        <vertAlign val="superscript"/>
        <sz val="10"/>
        <rFont val="Trebuchet MS"/>
        <family val="2"/>
      </rPr>
      <t>c</t>
    </r>
    <r>
      <rPr>
        <sz val="10"/>
        <rFont val="Trebuchet MS"/>
        <family val="2"/>
      </rPr>
      <t xml:space="preserve"> Excludes small APRA funds</t>
    </r>
  </si>
  <si>
    <r>
      <t xml:space="preserve">Net benefit transfers </t>
    </r>
    <r>
      <rPr>
        <b/>
        <vertAlign val="superscript"/>
        <sz val="10"/>
        <rFont val="Trebuchet MS"/>
        <family val="2"/>
      </rPr>
      <t>c</t>
    </r>
  </si>
  <si>
    <r>
      <t xml:space="preserve">Inward </t>
    </r>
    <r>
      <rPr>
        <vertAlign val="superscript"/>
        <sz val="10"/>
        <rFont val="Trebuchet MS"/>
        <family val="2"/>
      </rPr>
      <t>c</t>
    </r>
  </si>
  <si>
    <r>
      <t xml:space="preserve">Outward </t>
    </r>
    <r>
      <rPr>
        <vertAlign val="superscript"/>
        <sz val="10"/>
        <rFont val="Trebuchet MS"/>
        <family val="2"/>
      </rPr>
      <t>c</t>
    </r>
  </si>
  <si>
    <r>
      <t xml:space="preserve">Lump sums </t>
    </r>
    <r>
      <rPr>
        <vertAlign val="superscript"/>
        <sz val="10"/>
        <rFont val="Trebuchet MS"/>
        <family val="2"/>
      </rPr>
      <t>c</t>
    </r>
  </si>
  <si>
    <r>
      <rPr>
        <vertAlign val="superscript"/>
        <sz val="10"/>
        <rFont val="Trebuchet MS"/>
        <family val="2"/>
      </rPr>
      <t>d</t>
    </r>
    <r>
      <rPr>
        <sz val="10"/>
        <rFont val="Trebuchet MS"/>
        <family val="2"/>
      </rPr>
      <t xml:space="preserve"> Excludes self-managed superannuation funds</t>
    </r>
  </si>
  <si>
    <r>
      <t>Pensions</t>
    </r>
    <r>
      <rPr>
        <vertAlign val="superscript"/>
        <sz val="10"/>
        <rFont val="Trebuchet MS"/>
        <family val="2"/>
      </rPr>
      <t xml:space="preserve"> c</t>
    </r>
    <r>
      <rPr>
        <sz val="10"/>
        <rFont val="Trebuchet MS"/>
        <family val="2"/>
      </rPr>
      <t xml:space="preserve"> </t>
    </r>
  </si>
  <si>
    <r>
      <t xml:space="preserve">Contribution tax and surcharge </t>
    </r>
    <r>
      <rPr>
        <vertAlign val="superscript"/>
        <sz val="10"/>
        <rFont val="Trebuchet MS"/>
        <family val="2"/>
      </rPr>
      <t>c d</t>
    </r>
  </si>
  <si>
    <r>
      <t xml:space="preserve">Operating income </t>
    </r>
    <r>
      <rPr>
        <vertAlign val="superscript"/>
        <sz val="10"/>
        <rFont val="Trebuchet MS"/>
        <family val="2"/>
      </rPr>
      <t>c d</t>
    </r>
  </si>
  <si>
    <r>
      <t xml:space="preserve">Other members' benefits flows </t>
    </r>
    <r>
      <rPr>
        <vertAlign val="superscript"/>
        <sz val="10"/>
        <rFont val="Trebuchet MS"/>
        <family val="2"/>
      </rPr>
      <t>c d</t>
    </r>
  </si>
  <si>
    <r>
      <rPr>
        <vertAlign val="superscript"/>
        <sz val="10"/>
        <rFont val="Trebuchet MS"/>
        <family val="2"/>
      </rPr>
      <t>c</t>
    </r>
    <r>
      <rPr>
        <sz val="10"/>
        <rFont val="Trebuchet MS"/>
        <family val="2"/>
      </rPr>
      <t xml:space="preserve"> Members' benefit payments may not reconcile with Table 2, as Table 3 data excludes funds that have wound up during the financial year.</t>
    </r>
  </si>
  <si>
    <t>Age not available</t>
  </si>
  <si>
    <t>Resubmitted data</t>
  </si>
  <si>
    <t>Updated data provided by the Australian Taxation Office</t>
  </si>
  <si>
    <t>Table 2: Total contributions</t>
  </si>
  <si>
    <t>Table 2: Member contributions</t>
  </si>
  <si>
    <t>Table 2: Net benefit transfers</t>
  </si>
  <si>
    <t>Table 2: Benefit payments</t>
  </si>
  <si>
    <t>Table 2: Benefit payments - Pensions</t>
  </si>
  <si>
    <t>Table 2: Net contribution flows</t>
  </si>
  <si>
    <t>Table 2: Investment income</t>
  </si>
  <si>
    <t>Table 2: Net growth</t>
  </si>
  <si>
    <t>Table 2: Total contributions - Employer</t>
  </si>
  <si>
    <t>Table 2: Total contributions - Member</t>
  </si>
  <si>
    <t>Table 2: Net benefit transfers - Inward</t>
  </si>
  <si>
    <t>Table 2: Net benefit transfers - Outward</t>
  </si>
  <si>
    <t>Table 2: Benefit payments - Lump sum</t>
  </si>
  <si>
    <t>Table 2: Other changes</t>
  </si>
  <si>
    <t>Table 7a: Members' benefits of closed accounts - Satisfying a condition of release</t>
  </si>
  <si>
    <t>Table 9a: Life insurance - Value of claims paid, admitted this year</t>
  </si>
  <si>
    <t>Table 9a: Life insurance - Value of claims paid, admitted in previous years</t>
  </si>
  <si>
    <t>Table 7b: Number of member accounts - MySuper interest - as a result of member investment choice</t>
  </si>
  <si>
    <t>Table 7b: Members' benefits - MySuper interest - as a result of member investment choice</t>
  </si>
  <si>
    <t>Unit</t>
  </si>
  <si>
    <t>Previous figure</t>
  </si>
  <si>
    <t xml:space="preserve">Revised figure </t>
  </si>
  <si>
    <t>$ million</t>
  </si>
  <si>
    <t>thousands</t>
  </si>
  <si>
    <t>Chart 3: Members' benefits and number of accounts</t>
  </si>
  <si>
    <t>"Other" includes advice, exit, switching and other fees</t>
  </si>
  <si>
    <t>The ROR definition assumes that net flows over the year are uniformly distributed. There may be certain occasions when this is not an appropriate assumption.</t>
  </si>
  <si>
    <r>
      <rPr>
        <i/>
        <sz val="10"/>
        <rFont val="Trebuchet MS"/>
        <family val="2"/>
      </rPr>
      <t>Cash flow adjusted net assets</t>
    </r>
    <r>
      <rPr>
        <sz val="10"/>
        <rFont val="Trebuchet MS"/>
        <family val="2"/>
      </rPr>
      <t xml:space="preserve"> accounts for the impact of AASB1056 which came into effect from 1 July 2016. This removes the distortion to net assets arising from application of AASB 1056 with government guaranteed defined benefit liabilities recognised as contributions receivable and increases the accuracy of the expense ratios and ROR in measuring their performance.</t>
    </r>
  </si>
  <si>
    <t xml:space="preserve">Funds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Further, different funds have significantly different proportions of members that use the investment options that are made available by trustees. This can materially affect the overall ROR on superannuation assets for a fund type and limits the comparability of the ROR between fund types. </t>
  </si>
  <si>
    <r>
      <t xml:space="preserve">This edition of the </t>
    </r>
    <r>
      <rPr>
        <i/>
        <sz val="10"/>
        <color theme="1"/>
        <rFont val="Trebuchet MS"/>
        <family val="2"/>
      </rPr>
      <t>Annual superannuation bulletin</t>
    </r>
    <r>
      <rPr>
        <sz val="10"/>
        <color theme="1"/>
        <rFont val="Trebuchet MS"/>
        <family val="2"/>
      </rPr>
      <t xml:space="preserve"> publication contains revised data due to resubmissions from entities, updated data from the Australian Taxation Office, or compilation errors. 
The following data items were revised by </t>
    </r>
    <r>
      <rPr>
        <i/>
        <sz val="10"/>
        <color theme="1"/>
        <rFont val="Trebuchet MS"/>
        <family val="2"/>
      </rPr>
      <t xml:space="preserve">at least 10 per cent and $100 million </t>
    </r>
    <r>
      <rPr>
        <sz val="10"/>
        <color theme="1"/>
        <rFont val="Trebuchet MS"/>
        <family val="2"/>
      </rPr>
      <t xml:space="preserve">(with the exception of </t>
    </r>
    <r>
      <rPr>
        <i/>
        <sz val="10"/>
        <color theme="1"/>
        <rFont val="Trebuchet MS"/>
        <family val="2"/>
      </rPr>
      <t>number of member accounts</t>
    </r>
    <r>
      <rPr>
        <sz val="10"/>
        <color theme="1"/>
        <rFont val="Trebuchet MS"/>
        <family val="2"/>
      </rPr>
      <t xml:space="preserve"> which were revised by at least 10% only):</t>
    </r>
  </si>
  <si>
    <r>
      <t xml:space="preserve">The </t>
    </r>
    <r>
      <rPr>
        <i/>
        <sz val="11"/>
        <color theme="1"/>
        <rFont val="Calibri"/>
        <family val="2"/>
        <scheme val="minor"/>
      </rPr>
      <t xml:space="preserve">Annual Superannuation Bulletin (ASB) </t>
    </r>
    <r>
      <rPr>
        <sz val="11"/>
        <color theme="1"/>
        <rFont val="Calibri"/>
        <family val="2"/>
        <scheme val="minor"/>
      </rPr>
      <t xml:space="preserve">uses data from the Australian Taxation Office (ATO) as at June, with more detailed breakdowns of financial flows. Estimates are provided by ATO quarterly, meaning the </t>
    </r>
    <r>
      <rPr>
        <i/>
        <sz val="11"/>
        <color theme="1"/>
        <rFont val="Calibri"/>
        <family val="2"/>
        <scheme val="minor"/>
      </rPr>
      <t>Quarterly Superannuation Statistics (QSP)</t>
    </r>
    <r>
      <rPr>
        <sz val="11"/>
        <color theme="1"/>
        <rFont val="Calibri"/>
        <family val="2"/>
        <scheme val="minor"/>
      </rPr>
      <t xml:space="preserve"> includes updated counts and assets of SMSFs. The ASB uses June ATO data to maintain internal consistency.</t>
    </r>
  </si>
  <si>
    <r>
      <t>Chart 6: Rate of returns</t>
    </r>
    <r>
      <rPr>
        <b/>
        <vertAlign val="superscript"/>
        <sz val="14"/>
        <color theme="0"/>
        <rFont val="DIN OT"/>
        <family val="2"/>
      </rPr>
      <t>1</t>
    </r>
  </si>
  <si>
    <t>Data presented are based on the audited annual accounts of each fund. A small number of funds have their financial years ending on a date other than 30 June. 
1. Rates of return assume that net flows over the year are evenly distributed. Refer to explanatory notes for further details. Caution should be used when comparing rates of returns as they do not consider the risk profile or membership demographics of individual funds.</t>
  </si>
  <si>
    <t xml:space="preserve">Number of claims reported </t>
  </si>
  <si>
    <t>Number of claims admitted</t>
  </si>
  <si>
    <t xml:space="preserve">Number of claims paid, admitted this year </t>
  </si>
  <si>
    <t xml:space="preserve">Number of claims paid, admitted in previous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</si>
</sst>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mmm\ yyyy"/>
    <numFmt numFmtId="165" formatCode="#,##0.0"/>
    <numFmt numFmtId="166" formatCode="0.0%"/>
    <numFmt numFmtId="167" formatCode="_-* #,##0_-;\-* #,##0_-;_-* &quot;-&quot;??_-;_-@_-"/>
    <numFmt numFmtId="168" formatCode="#,##0_ ;\-#,##0\ "/>
  </numFmts>
  <fonts count="67" x14ac:knownFonts="1">
    <font>
      <sz val="11"/>
      <color theme="1"/>
      <name val="Calibri"/>
      <family val="2"/>
      <scheme val="minor"/>
    </font>
    <font>
      <sz val="11"/>
      <color theme="1"/>
      <name val="Calibri"/>
      <family val="2"/>
      <scheme val="minor"/>
    </font>
    <font>
      <b/>
      <sz val="12"/>
      <color indexed="9"/>
      <name val="Trebuchet MS"/>
      <family val="2"/>
    </font>
    <font>
      <sz val="10"/>
      <name val="Trebuchet MS"/>
      <family val="2"/>
    </font>
    <font>
      <b/>
      <sz val="10"/>
      <name val="Trebuchet MS"/>
      <family val="2"/>
    </font>
    <font>
      <sz val="10"/>
      <name val="Arial"/>
      <family val="2"/>
    </font>
    <font>
      <vertAlign val="superscript"/>
      <sz val="10"/>
      <name val="Trebuchet MS"/>
      <family val="2"/>
    </font>
    <font>
      <b/>
      <vertAlign val="superscript"/>
      <sz val="10"/>
      <name val="Trebuchet MS"/>
      <family val="2"/>
    </font>
    <font>
      <b/>
      <i/>
      <sz val="10"/>
      <name val="Trebuchet MS"/>
      <family val="2"/>
    </font>
    <font>
      <sz val="8"/>
      <name val="Trebuchet MS"/>
      <family val="2"/>
    </font>
    <font>
      <i/>
      <sz val="10"/>
      <name val="Trebuchet MS"/>
      <family val="2"/>
    </font>
    <font>
      <sz val="10"/>
      <color rgb="FFFF0000"/>
      <name val="Arial"/>
      <family val="2"/>
    </font>
    <font>
      <b/>
      <sz val="12"/>
      <color theme="0"/>
      <name val="Trebuchet MS"/>
      <family val="2"/>
    </font>
    <font>
      <b/>
      <sz val="10"/>
      <color theme="1"/>
      <name val="Trebuchet MS"/>
      <family val="2"/>
    </font>
    <font>
      <sz val="10"/>
      <color theme="1"/>
      <name val="Trebuchet MS"/>
      <family val="2"/>
    </font>
    <font>
      <sz val="8"/>
      <name val="Times New Roman"/>
      <family val="1"/>
    </font>
    <font>
      <sz val="14"/>
      <name val="Trebuchet MS"/>
      <family val="2"/>
    </font>
    <font>
      <sz val="12"/>
      <color rgb="FFFF0000"/>
      <name val="Trebuchet MS"/>
      <family val="2"/>
    </font>
    <font>
      <sz val="10"/>
      <name val="Verdana"/>
      <family val="2"/>
    </font>
    <font>
      <sz val="10"/>
      <name val="Times New Roman"/>
      <family val="1"/>
    </font>
    <font>
      <sz val="43"/>
      <color rgb="FF222C65"/>
      <name val="Trebuchet MS"/>
      <family val="2"/>
    </font>
    <font>
      <b/>
      <sz val="24"/>
      <color rgb="FF00B0F0"/>
      <name val="Trebuchet MS"/>
      <family val="2"/>
    </font>
    <font>
      <b/>
      <sz val="16"/>
      <color rgb="FF222C65"/>
      <name val="Trebuchet MS"/>
      <family val="2"/>
    </font>
    <font>
      <b/>
      <sz val="10"/>
      <color rgb="FF0000FF"/>
      <name val="Trebuchet MS"/>
      <family val="2"/>
    </font>
    <font>
      <b/>
      <sz val="16"/>
      <color indexed="58"/>
      <name val="Trebuchet MS"/>
      <family val="2"/>
    </font>
    <font>
      <u/>
      <sz val="10"/>
      <color theme="10"/>
      <name val="Arial"/>
      <family val="2"/>
    </font>
    <font>
      <u/>
      <sz val="10"/>
      <color rgb="FF0000FF"/>
      <name val="Trebuchet MS"/>
      <family val="2"/>
    </font>
    <font>
      <u/>
      <sz val="10"/>
      <color indexed="12"/>
      <name val="Trebuchet MS"/>
      <family val="2"/>
    </font>
    <font>
      <u/>
      <sz val="10"/>
      <color theme="10"/>
      <name val="Trebuchet MS"/>
      <family val="2"/>
    </font>
    <font>
      <sz val="10"/>
      <color rgb="FF0000FF"/>
      <name val="Trebuchet MS"/>
      <family val="2"/>
    </font>
    <font>
      <sz val="10"/>
      <color rgb="FFFF0000"/>
      <name val="Trebuchet MS"/>
      <family val="2"/>
    </font>
    <font>
      <b/>
      <sz val="10"/>
      <color rgb="FFFF0000"/>
      <name val="Trebuchet MS"/>
      <family val="2"/>
    </font>
    <font>
      <b/>
      <sz val="10"/>
      <color rgb="FFFF0000"/>
      <name val="Arial"/>
      <family val="2"/>
    </font>
    <font>
      <b/>
      <sz val="11"/>
      <color theme="1"/>
      <name val="Calibri"/>
      <family val="2"/>
      <scheme val="minor"/>
    </font>
    <font>
      <sz val="10"/>
      <name val="MS Sans Serif"/>
      <family val="2"/>
    </font>
    <font>
      <i/>
      <sz val="10"/>
      <color theme="1"/>
      <name val="Trebuchet MS"/>
      <family val="2"/>
    </font>
    <font>
      <b/>
      <i/>
      <sz val="10"/>
      <color theme="1"/>
      <name val="Trebuchet MS"/>
      <family val="2"/>
    </font>
    <font>
      <b/>
      <sz val="16"/>
      <color rgb="FFD10000"/>
      <name val="Trebuchet MS"/>
      <family val="2"/>
    </font>
    <font>
      <sz val="8"/>
      <color theme="1"/>
      <name val="Trebuchet MS"/>
      <family val="2"/>
    </font>
    <font>
      <u/>
      <sz val="10"/>
      <color rgb="FF0000FF"/>
      <name val="Arial"/>
      <family val="2"/>
    </font>
    <font>
      <sz val="11"/>
      <color rgb="FF006100"/>
      <name val="Calibri"/>
      <family val="2"/>
      <scheme val="minor"/>
    </font>
    <font>
      <sz val="11"/>
      <color theme="1"/>
      <name val="Trebuchet MS"/>
      <family val="2"/>
    </font>
    <font>
      <sz val="11"/>
      <color rgb="FFFF0000"/>
      <name val="Trebuchet MS"/>
      <family val="2"/>
    </font>
    <font>
      <b/>
      <sz val="11"/>
      <color theme="1"/>
      <name val="Trebuchet MS"/>
      <family val="2"/>
    </font>
    <font>
      <b/>
      <sz val="11"/>
      <color theme="0"/>
      <name val="Trebuchet MS"/>
      <family val="2"/>
    </font>
    <font>
      <b/>
      <sz val="14"/>
      <color theme="0"/>
      <name val="Calibri"/>
      <family val="2"/>
      <scheme val="minor"/>
    </font>
    <font>
      <sz val="14"/>
      <color theme="0"/>
      <name val="Calibri"/>
      <family val="2"/>
      <scheme val="minor"/>
    </font>
    <font>
      <sz val="12"/>
      <color rgb="FF000000"/>
      <name val="DIN OT"/>
      <family val="2"/>
    </font>
    <font>
      <b/>
      <sz val="14"/>
      <name val="DIN OT"/>
      <family val="2"/>
    </font>
    <font>
      <b/>
      <sz val="14"/>
      <color theme="0"/>
      <name val="DIN OT"/>
      <family val="2"/>
    </font>
    <font>
      <b/>
      <sz val="12"/>
      <color theme="0"/>
      <name val="DIN OT"/>
      <family val="2"/>
    </font>
    <font>
      <b/>
      <sz val="11"/>
      <name val="DIN OT"/>
      <family val="2"/>
    </font>
    <font>
      <b/>
      <sz val="11"/>
      <color theme="0"/>
      <name val="DIN OT"/>
      <family val="2"/>
    </font>
    <font>
      <sz val="9"/>
      <color theme="0"/>
      <name val="DIN OT"/>
      <family val="2"/>
    </font>
    <font>
      <sz val="11"/>
      <color theme="1"/>
      <name val="DIN OT"/>
      <family val="2"/>
    </font>
    <font>
      <sz val="14"/>
      <color theme="1"/>
      <name val="DIN OT"/>
      <family val="2"/>
    </font>
    <font>
      <sz val="10"/>
      <color rgb="FFFFFFFF"/>
      <name val="Trebuchet MS"/>
      <family val="2"/>
    </font>
    <font>
      <b/>
      <sz val="12"/>
      <name val="Trebuchet MS"/>
      <family val="2"/>
    </font>
    <font>
      <b/>
      <vertAlign val="superscript"/>
      <sz val="9"/>
      <name val="Trebuchet MS"/>
      <family val="2"/>
    </font>
    <font>
      <b/>
      <sz val="8"/>
      <name val="Trebuchet MS"/>
      <family val="2"/>
    </font>
    <font>
      <b/>
      <sz val="12"/>
      <color rgb="FFFF0000"/>
      <name val="Trebuchet MS"/>
      <family val="2"/>
    </font>
    <font>
      <b/>
      <sz val="10"/>
      <name val="Arial"/>
      <family val="2"/>
    </font>
    <font>
      <b/>
      <vertAlign val="superscript"/>
      <sz val="12"/>
      <color rgb="FFFFFFFF"/>
      <name val="Trebuchet MS"/>
      <family val="2"/>
    </font>
    <font>
      <i/>
      <sz val="11"/>
      <color theme="1"/>
      <name val="Calibri"/>
      <family val="2"/>
      <scheme val="minor"/>
    </font>
    <font>
      <sz val="10"/>
      <color rgb="FF000000"/>
      <name val="Trebuchet MS"/>
      <family val="2"/>
    </font>
    <font>
      <sz val="10"/>
      <color theme="1"/>
      <name val="Calibri"/>
      <family val="2"/>
      <scheme val="minor"/>
    </font>
    <font>
      <b/>
      <vertAlign val="superscript"/>
      <sz val="14"/>
      <color theme="0"/>
      <name val="DIN OT"/>
      <family val="2"/>
    </font>
  </fonts>
  <fills count="16">
    <fill>
      <patternFill patternType="none"/>
    </fill>
    <fill>
      <patternFill patternType="gray125"/>
    </fill>
    <fill>
      <patternFill patternType="solid">
        <fgColor rgb="FF222C65"/>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FFFF"/>
        <bgColor indexed="64"/>
      </patternFill>
    </fill>
    <fill>
      <patternFill patternType="solid">
        <fgColor rgb="FF222C65"/>
        <bgColor rgb="FF000000"/>
      </patternFill>
    </fill>
    <fill>
      <patternFill patternType="solid">
        <fgColor rgb="FFC6EFCE"/>
      </patternFill>
    </fill>
    <fill>
      <patternFill patternType="solid">
        <fgColor rgb="FF00B0F0"/>
        <bgColor indexed="64"/>
      </patternFill>
    </fill>
    <fill>
      <patternFill patternType="solid">
        <fgColor rgb="FF890C58"/>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012169"/>
        <bgColor indexed="64"/>
      </patternFill>
    </fill>
    <fill>
      <patternFill patternType="solid">
        <fgColor theme="3" tint="0.79998168889431442"/>
        <bgColor indexed="64"/>
      </patternFill>
    </fill>
  </fills>
  <borders count="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right style="thin">
        <color auto="1"/>
      </right>
      <top style="thin">
        <color auto="1"/>
      </top>
      <bottom/>
      <diagonal/>
    </border>
    <border>
      <left/>
      <right/>
      <top/>
      <bottom style="thin">
        <color theme="4" tint="0.39997558519241921"/>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5" fillId="0" borderId="0"/>
    <xf numFmtId="0" fontId="25" fillId="0" borderId="0" applyNumberFormat="0" applyFill="0" applyBorder="0" applyAlignment="0" applyProtection="0"/>
    <xf numFmtId="0" fontId="5" fillId="0" borderId="0"/>
    <xf numFmtId="0" fontId="34" fillId="0" borderId="0"/>
    <xf numFmtId="0" fontId="1" fillId="0" borderId="0"/>
    <xf numFmtId="0" fontId="5" fillId="0" borderId="0"/>
    <xf numFmtId="0" fontId="1" fillId="0" borderId="0"/>
    <xf numFmtId="43" fontId="1" fillId="0" borderId="0" applyFont="0" applyFill="0" applyBorder="0" applyAlignment="0" applyProtection="0"/>
    <xf numFmtId="0" fontId="40" fillId="8" borderId="0" applyNumberFormat="0" applyBorder="0" applyAlignment="0" applyProtection="0"/>
    <xf numFmtId="0" fontId="5" fillId="0" borderId="0"/>
    <xf numFmtId="0" fontId="5" fillId="0" borderId="0"/>
  </cellStyleXfs>
  <cellXfs count="629">
    <xf numFmtId="0" fontId="0" fillId="0" borderId="0" xfId="0"/>
    <xf numFmtId="0" fontId="0" fillId="3" borderId="0" xfId="0" applyFill="1"/>
    <xf numFmtId="164" fontId="4" fillId="3" borderId="1" xfId="0" quotePrefix="1" applyNumberFormat="1" applyFont="1" applyFill="1" applyBorder="1" applyAlignment="1">
      <alignment horizontal="center" vertical="center" wrapText="1"/>
    </xf>
    <xf numFmtId="0" fontId="4" fillId="3" borderId="0" xfId="0" applyFont="1" applyFill="1" applyAlignment="1">
      <alignment horizontal="left" wrapText="1" indent="1"/>
    </xf>
    <xf numFmtId="0" fontId="9" fillId="0" borderId="0" xfId="3" applyFont="1"/>
    <xf numFmtId="0" fontId="5" fillId="0" borderId="0" xfId="3"/>
    <xf numFmtId="0" fontId="3" fillId="0" borderId="0" xfId="3" applyFont="1"/>
    <xf numFmtId="3" fontId="4" fillId="0" borderId="0" xfId="3" applyNumberFormat="1" applyFont="1" applyFill="1" applyBorder="1" applyAlignment="1">
      <alignment vertical="center" wrapText="1"/>
    </xf>
    <xf numFmtId="0" fontId="3" fillId="0" borderId="0" xfId="3" applyFont="1" applyFill="1"/>
    <xf numFmtId="0" fontId="3" fillId="0" borderId="0" xfId="3" applyFont="1" applyBorder="1"/>
    <xf numFmtId="0" fontId="8" fillId="0" borderId="0" xfId="0" applyFont="1" applyFill="1" applyAlignment="1">
      <alignment horizontal="left" wrapText="1"/>
    </xf>
    <xf numFmtId="17" fontId="4" fillId="0" borderId="0" xfId="0" applyNumberFormat="1" applyFont="1" applyFill="1" applyBorder="1" applyAlignment="1">
      <alignment horizontal="center" vertical="center"/>
    </xf>
    <xf numFmtId="0" fontId="3" fillId="0" borderId="0" xfId="0" applyFont="1" applyFill="1" applyBorder="1" applyAlignment="1">
      <alignment horizontal="left" wrapText="1" indent="1"/>
    </xf>
    <xf numFmtId="0" fontId="4" fillId="0" borderId="0" xfId="0" applyFont="1" applyFill="1" applyAlignment="1">
      <alignment horizontal="left" wrapText="1"/>
    </xf>
    <xf numFmtId="0" fontId="3" fillId="0" borderId="0" xfId="0" applyFont="1" applyFill="1" applyAlignment="1">
      <alignment horizontal="left" wrapText="1" indent="2"/>
    </xf>
    <xf numFmtId="0" fontId="3" fillId="0" borderId="0" xfId="0" applyFont="1" applyFill="1" applyAlignment="1">
      <alignment horizontal="left" wrapText="1" indent="3"/>
    </xf>
    <xf numFmtId="0" fontId="4" fillId="0" borderId="0" xfId="0" applyFont="1" applyFill="1" applyBorder="1" applyAlignment="1">
      <alignment horizontal="left" wrapText="1" indent="1"/>
    </xf>
    <xf numFmtId="0" fontId="3" fillId="0" borderId="0" xfId="0" applyFont="1" applyFill="1" applyBorder="1" applyAlignment="1">
      <alignment horizontal="left" wrapText="1" indent="2"/>
    </xf>
    <xf numFmtId="3" fontId="4" fillId="0" borderId="0" xfId="3" applyNumberFormat="1" applyFont="1" applyBorder="1" applyAlignment="1">
      <alignment vertical="center" wrapText="1"/>
    </xf>
    <xf numFmtId="0" fontId="3" fillId="0" borderId="0" xfId="3" applyFont="1" applyBorder="1" applyAlignment="1">
      <alignment horizontal="left" wrapText="1" indent="1"/>
    </xf>
    <xf numFmtId="0" fontId="3" fillId="0" borderId="0" xfId="3" applyFont="1" applyFill="1" applyBorder="1" applyAlignment="1">
      <alignment horizontal="left" wrapText="1" indent="1"/>
    </xf>
    <xf numFmtId="0" fontId="4" fillId="0" borderId="0" xfId="3" applyFont="1" applyFill="1" applyAlignment="1">
      <alignment horizontal="left" wrapText="1"/>
    </xf>
    <xf numFmtId="0" fontId="3" fillId="0" borderId="0" xfId="3" applyFont="1" applyFill="1" applyAlignment="1">
      <alignment horizontal="left" wrapText="1" indent="2"/>
    </xf>
    <xf numFmtId="0" fontId="4" fillId="0" borderId="0" xfId="3" applyFont="1" applyFill="1" applyBorder="1" applyAlignment="1">
      <alignment horizontal="left" wrapText="1" indent="1"/>
    </xf>
    <xf numFmtId="0" fontId="3" fillId="0" borderId="0" xfId="3" applyFont="1" applyFill="1" applyBorder="1" applyAlignment="1">
      <alignment horizontal="left" wrapText="1" indent="2"/>
    </xf>
    <xf numFmtId="0" fontId="3" fillId="0" borderId="0" xfId="3" applyFont="1" applyFill="1" applyBorder="1" applyAlignment="1">
      <alignment horizontal="left" vertical="top" wrapText="1" indent="2"/>
    </xf>
    <xf numFmtId="3" fontId="3" fillId="0" borderId="0" xfId="3" applyNumberFormat="1" applyFont="1" applyFill="1" applyBorder="1" applyAlignment="1">
      <alignment horizontal="right" vertical="top" wrapText="1" indent="1"/>
    </xf>
    <xf numFmtId="0" fontId="5" fillId="0" borderId="3" xfId="3" applyFont="1" applyFill="1" applyBorder="1"/>
    <xf numFmtId="0" fontId="5" fillId="0" borderId="0" xfId="3" applyFont="1" applyFill="1"/>
    <xf numFmtId="0" fontId="5" fillId="0" borderId="0" xfId="3" applyFill="1"/>
    <xf numFmtId="0" fontId="3" fillId="0" borderId="0" xfId="0" applyFont="1" applyFill="1" applyAlignment="1">
      <alignment horizontal="left" vertical="top" indent="1"/>
    </xf>
    <xf numFmtId="0" fontId="2" fillId="0" borderId="0" xfId="3" applyFont="1" applyFill="1" applyBorder="1" applyAlignment="1">
      <alignment vertical="center"/>
    </xf>
    <xf numFmtId="0" fontId="4" fillId="3" borderId="0" xfId="3" applyFont="1" applyFill="1" applyAlignment="1">
      <alignment horizontal="left" vertical="top" wrapText="1"/>
    </xf>
    <xf numFmtId="0" fontId="5" fillId="0" borderId="0" xfId="3" applyFont="1"/>
    <xf numFmtId="0" fontId="3" fillId="3" borderId="0" xfId="3" applyFont="1" applyFill="1" applyAlignment="1">
      <alignment horizontal="left" vertical="top" indent="1"/>
    </xf>
    <xf numFmtId="0" fontId="4" fillId="0" borderId="0" xfId="3" applyFont="1" applyFill="1" applyAlignment="1">
      <alignment horizontal="left" vertical="top"/>
    </xf>
    <xf numFmtId="0" fontId="3" fillId="0" borderId="0" xfId="3" applyFont="1" applyFill="1" applyAlignment="1">
      <alignment horizontal="left" vertical="top" indent="1"/>
    </xf>
    <xf numFmtId="0" fontId="4" fillId="0" borderId="0" xfId="3" applyFont="1" applyFill="1" applyAlignment="1">
      <alignment horizontal="left" vertical="top" wrapText="1"/>
    </xf>
    <xf numFmtId="0" fontId="4" fillId="0" borderId="0" xfId="3" applyFont="1" applyFill="1" applyBorder="1" applyAlignment="1">
      <alignment horizontal="left"/>
    </xf>
    <xf numFmtId="0" fontId="4" fillId="3" borderId="0" xfId="3" applyFont="1" applyFill="1" applyAlignment="1">
      <alignment horizontal="left" vertical="top"/>
    </xf>
    <xf numFmtId="0" fontId="3" fillId="3" borderId="0" xfId="3" applyFont="1" applyFill="1" applyAlignment="1">
      <alignment vertical="top"/>
    </xf>
    <xf numFmtId="0" fontId="3" fillId="0" borderId="0" xfId="0" applyFont="1" applyFill="1" applyAlignment="1"/>
    <xf numFmtId="0" fontId="3" fillId="0" borderId="0" xfId="0" applyFont="1" applyFill="1"/>
    <xf numFmtId="0" fontId="4" fillId="4" borderId="0" xfId="3" applyFont="1" applyFill="1" applyBorder="1" applyAlignment="1">
      <alignment horizontal="left"/>
    </xf>
    <xf numFmtId="0" fontId="9" fillId="0" borderId="0" xfId="3" applyFont="1" applyBorder="1"/>
    <xf numFmtId="0" fontId="9" fillId="0" borderId="0" xfId="3" applyFont="1" applyFill="1"/>
    <xf numFmtId="0" fontId="4" fillId="0" borderId="0" xfId="3" applyFont="1" applyBorder="1" applyAlignment="1">
      <alignment horizontal="left" wrapText="1"/>
    </xf>
    <xf numFmtId="17" fontId="3" fillId="0" borderId="0" xfId="3" applyNumberFormat="1" applyFont="1" applyBorder="1" applyAlignment="1">
      <alignment horizontal="center" vertical="center"/>
    </xf>
    <xf numFmtId="0" fontId="3" fillId="0" borderId="0" xfId="3" applyFont="1" applyAlignment="1">
      <alignment vertical="center"/>
    </xf>
    <xf numFmtId="0" fontId="8" fillId="0" borderId="0" xfId="3" applyFont="1" applyBorder="1" applyAlignment="1">
      <alignment horizontal="left" wrapText="1"/>
    </xf>
    <xf numFmtId="0" fontId="3" fillId="0" borderId="0" xfId="3" applyFont="1" applyBorder="1" applyAlignment="1">
      <alignment horizontal="right" wrapText="1"/>
    </xf>
    <xf numFmtId="0" fontId="3" fillId="3" borderId="0" xfId="3" applyFont="1" applyFill="1" applyBorder="1" applyAlignment="1">
      <alignment horizontal="left" wrapText="1" indent="1"/>
    </xf>
    <xf numFmtId="0" fontId="4" fillId="0" borderId="0" xfId="3" applyFont="1" applyFill="1" applyBorder="1" applyAlignment="1">
      <alignment horizontal="left" wrapText="1"/>
    </xf>
    <xf numFmtId="0" fontId="3" fillId="0" borderId="0" xfId="3" applyFont="1" applyBorder="1" applyAlignment="1">
      <alignment horizontal="left" wrapText="1" indent="3"/>
    </xf>
    <xf numFmtId="0" fontId="3" fillId="0" borderId="3" xfId="3" applyFont="1" applyBorder="1"/>
    <xf numFmtId="0" fontId="3" fillId="0" borderId="0" xfId="3" applyFont="1" applyFill="1" applyBorder="1"/>
    <xf numFmtId="0" fontId="2" fillId="0" borderId="0" xfId="3" applyFont="1" applyFill="1" applyBorder="1" applyAlignment="1">
      <alignment horizontal="left" vertical="center"/>
    </xf>
    <xf numFmtId="0" fontId="3" fillId="0" borderId="0" xfId="3" applyFont="1" applyAlignment="1">
      <alignment horizontal="left" wrapText="1" indent="1"/>
    </xf>
    <xf numFmtId="0" fontId="4" fillId="0" borderId="0" xfId="3" applyFont="1" applyAlignment="1">
      <alignment horizontal="left" wrapText="1"/>
    </xf>
    <xf numFmtId="3" fontId="4" fillId="0" borderId="0" xfId="3" applyNumberFormat="1" applyFont="1" applyFill="1" applyAlignment="1">
      <alignment horizontal="right" indent="2"/>
    </xf>
    <xf numFmtId="0" fontId="3" fillId="0" borderId="0" xfId="3" applyFont="1" applyAlignment="1"/>
    <xf numFmtId="0" fontId="9" fillId="0" borderId="3" xfId="3" applyFont="1" applyBorder="1"/>
    <xf numFmtId="0" fontId="8" fillId="0" borderId="0" xfId="3" applyFont="1" applyAlignment="1">
      <alignment wrapText="1"/>
    </xf>
    <xf numFmtId="0" fontId="4" fillId="0" borderId="0" xfId="3" applyFont="1" applyAlignment="1">
      <alignment horizontal="left" vertical="top" wrapText="1" indent="1"/>
    </xf>
    <xf numFmtId="0" fontId="3" fillId="0" borderId="0" xfId="3" applyFont="1" applyAlignment="1">
      <alignment horizontal="left" wrapText="1" indent="2"/>
    </xf>
    <xf numFmtId="0" fontId="3" fillId="0" borderId="0" xfId="3" applyFont="1" applyAlignment="1">
      <alignment horizontal="left" vertical="top" wrapText="1" indent="1"/>
    </xf>
    <xf numFmtId="3" fontId="3" fillId="0" borderId="3" xfId="4" applyNumberFormat="1" applyFont="1" applyFill="1" applyBorder="1" applyAlignment="1">
      <alignment horizontal="right" indent="3"/>
    </xf>
    <xf numFmtId="0" fontId="8" fillId="0" borderId="0" xfId="3" applyFont="1" applyBorder="1" applyAlignment="1">
      <alignment horizontal="center" wrapText="1"/>
    </xf>
    <xf numFmtId="164" fontId="4" fillId="0" borderId="0" xfId="3" quotePrefix="1" applyNumberFormat="1" applyFont="1" applyFill="1" applyBorder="1" applyAlignment="1">
      <alignment horizontal="center" vertical="center" wrapText="1"/>
    </xf>
    <xf numFmtId="0" fontId="3" fillId="0" borderId="0" xfId="3" applyFont="1" applyBorder="1" applyAlignment="1">
      <alignment horizontal="left" wrapText="1"/>
    </xf>
    <xf numFmtId="0" fontId="4" fillId="0" borderId="3" xfId="3" applyFont="1" applyFill="1" applyBorder="1" applyAlignment="1">
      <alignment horizontal="left" vertical="top" wrapText="1"/>
    </xf>
    <xf numFmtId="3" fontId="13" fillId="0" borderId="3" xfId="5" applyNumberFormat="1" applyFont="1" applyFill="1" applyBorder="1" applyAlignment="1">
      <alignment horizontal="right" indent="2"/>
    </xf>
    <xf numFmtId="0" fontId="9" fillId="0" borderId="3" xfId="3" applyFont="1" applyFill="1" applyBorder="1"/>
    <xf numFmtId="165" fontId="9" fillId="0" borderId="0" xfId="3" applyNumberFormat="1" applyFont="1" applyBorder="1"/>
    <xf numFmtId="0" fontId="5" fillId="3" borderId="0" xfId="3" applyFill="1"/>
    <xf numFmtId="0" fontId="5" fillId="0" borderId="0" xfId="3" applyFont="1" applyAlignment="1">
      <alignment horizontal="right"/>
    </xf>
    <xf numFmtId="0" fontId="10" fillId="0" borderId="0" xfId="3" applyFont="1" applyFill="1" applyBorder="1" applyAlignment="1">
      <alignment horizontal="left" wrapText="1"/>
    </xf>
    <xf numFmtId="0" fontId="5" fillId="0" borderId="0" xfId="3" applyFont="1" applyFill="1" applyAlignment="1"/>
    <xf numFmtId="0" fontId="4" fillId="0" borderId="0" xfId="3" applyFont="1" applyFill="1" applyAlignment="1"/>
    <xf numFmtId="0" fontId="4" fillId="3" borderId="0" xfId="3" applyFont="1" applyFill="1" applyAlignment="1">
      <alignment horizontal="left" wrapText="1"/>
    </xf>
    <xf numFmtId="0" fontId="4" fillId="3" borderId="0" xfId="3" applyFont="1" applyFill="1" applyAlignment="1">
      <alignment vertical="top"/>
    </xf>
    <xf numFmtId="0" fontId="4" fillId="3" borderId="0" xfId="3" applyFont="1" applyFill="1" applyAlignment="1">
      <alignment horizontal="left"/>
    </xf>
    <xf numFmtId="0" fontId="5" fillId="0" borderId="0" xfId="3" applyFont="1" applyBorder="1"/>
    <xf numFmtId="0" fontId="4" fillId="0" borderId="0" xfId="3" applyFont="1" applyFill="1" applyBorder="1" applyAlignment="1">
      <alignment vertical="center"/>
    </xf>
    <xf numFmtId="0" fontId="8" fillId="0" borderId="0" xfId="3" applyFont="1" applyFill="1" applyBorder="1"/>
    <xf numFmtId="3" fontId="3" fillId="0" borderId="0" xfId="3" applyNumberFormat="1" applyFont="1" applyFill="1" applyBorder="1" applyAlignment="1">
      <alignment horizontal="right" wrapText="1" indent="1"/>
    </xf>
    <xf numFmtId="3" fontId="3" fillId="0" borderId="0" xfId="3" applyNumberFormat="1" applyFont="1" applyFill="1" applyBorder="1" applyAlignment="1">
      <alignment horizontal="right" wrapText="1"/>
    </xf>
    <xf numFmtId="3" fontId="4" fillId="0" borderId="0" xfId="3" applyNumberFormat="1" applyFont="1" applyFill="1" applyBorder="1" applyAlignment="1">
      <alignment horizontal="right" wrapText="1"/>
    </xf>
    <xf numFmtId="3" fontId="4" fillId="0" borderId="0" xfId="3" applyNumberFormat="1" applyFont="1" applyFill="1" applyBorder="1" applyAlignment="1">
      <alignment horizontal="right" wrapText="1" indent="4"/>
    </xf>
    <xf numFmtId="3" fontId="3" fillId="0" borderId="0" xfId="3" applyNumberFormat="1" applyFont="1" applyFill="1" applyBorder="1" applyAlignment="1">
      <alignment wrapText="1"/>
    </xf>
    <xf numFmtId="3" fontId="4" fillId="0" borderId="0" xfId="3" applyNumberFormat="1" applyFont="1" applyFill="1" applyBorder="1" applyAlignment="1">
      <alignment wrapText="1"/>
    </xf>
    <xf numFmtId="0" fontId="4" fillId="0" borderId="3" xfId="3" applyFont="1" applyFill="1" applyBorder="1" applyAlignment="1">
      <alignment horizontal="left" wrapText="1"/>
    </xf>
    <xf numFmtId="3" fontId="4" fillId="0" borderId="3" xfId="3" applyNumberFormat="1" applyFont="1" applyFill="1" applyBorder="1" applyAlignment="1">
      <alignment horizontal="right" wrapText="1" indent="4"/>
    </xf>
    <xf numFmtId="0" fontId="3" fillId="0" borderId="0" xfId="3" applyFont="1" applyFill="1" applyBorder="1" applyAlignment="1">
      <alignment horizontal="left" vertical="top" indent="1"/>
    </xf>
    <xf numFmtId="0" fontId="4" fillId="0" borderId="0" xfId="3" applyFont="1" applyAlignment="1">
      <alignment horizontal="left"/>
    </xf>
    <xf numFmtId="0" fontId="10" fillId="0" borderId="0" xfId="3" applyFont="1" applyBorder="1" applyAlignment="1">
      <alignment horizontal="left" wrapText="1"/>
    </xf>
    <xf numFmtId="0" fontId="3" fillId="0" borderId="0" xfId="3" applyFont="1" applyBorder="1" applyAlignment="1">
      <alignment horizontal="left" vertical="center" wrapText="1" indent="1"/>
    </xf>
    <xf numFmtId="164" fontId="8" fillId="0" borderId="0" xfId="3" applyNumberFormat="1" applyFont="1" applyFill="1" applyBorder="1" applyAlignment="1">
      <alignment vertical="center" wrapText="1"/>
    </xf>
    <xf numFmtId="3" fontId="4" fillId="0" borderId="0" xfId="3" applyNumberFormat="1" applyFont="1" applyFill="1" applyBorder="1" applyAlignment="1">
      <alignment horizontal="right" vertical="center" indent="2"/>
    </xf>
    <xf numFmtId="0" fontId="3" fillId="0" borderId="0" xfId="3" applyFont="1" applyBorder="1" applyAlignment="1">
      <alignment horizontal="left" vertical="center" wrapText="1" indent="2"/>
    </xf>
    <xf numFmtId="0" fontId="4" fillId="0" borderId="3" xfId="3" applyFont="1" applyBorder="1" applyAlignment="1">
      <alignment horizontal="left" wrapText="1"/>
    </xf>
    <xf numFmtId="0" fontId="4" fillId="0" borderId="2" xfId="3" applyFont="1" applyFill="1" applyBorder="1" applyAlignment="1">
      <alignment horizontal="left" wrapText="1"/>
    </xf>
    <xf numFmtId="167" fontId="4" fillId="0" borderId="2" xfId="5" applyNumberFormat="1" applyFont="1" applyFill="1" applyBorder="1" applyAlignment="1">
      <alignment horizontal="right"/>
    </xf>
    <xf numFmtId="0" fontId="8" fillId="0" borderId="0" xfId="3" applyFont="1" applyFill="1" applyBorder="1" applyAlignment="1">
      <alignment horizontal="left" wrapText="1"/>
    </xf>
    <xf numFmtId="167" fontId="4" fillId="0" borderId="0" xfId="5" quotePrefix="1" applyNumberFormat="1" applyFont="1" applyFill="1" applyBorder="1" applyAlignment="1">
      <alignment horizontal="right" vertical="center" wrapText="1" indent="3"/>
    </xf>
    <xf numFmtId="167" fontId="3" fillId="0" borderId="0" xfId="5" quotePrefix="1" applyNumberFormat="1" applyFont="1" applyFill="1" applyBorder="1" applyAlignment="1">
      <alignment horizontal="right" vertical="center" wrapText="1" indent="3"/>
    </xf>
    <xf numFmtId="0" fontId="3" fillId="0" borderId="0" xfId="3" applyFont="1" applyFill="1" applyBorder="1" applyAlignment="1">
      <alignment horizontal="left" wrapText="1"/>
    </xf>
    <xf numFmtId="0" fontId="3" fillId="0" borderId="0" xfId="3" applyFont="1" applyFill="1" applyAlignment="1">
      <alignment horizontal="left" wrapText="1" indent="1"/>
    </xf>
    <xf numFmtId="0" fontId="3" fillId="0" borderId="3" xfId="3" applyFont="1" applyFill="1" applyBorder="1" applyAlignment="1">
      <alignment horizontal="left" wrapText="1" indent="1"/>
    </xf>
    <xf numFmtId="0" fontId="3" fillId="0" borderId="3" xfId="3" applyFont="1" applyFill="1" applyBorder="1"/>
    <xf numFmtId="17" fontId="3" fillId="0" borderId="0" xfId="3" applyNumberFormat="1" applyFont="1" applyBorder="1" applyAlignment="1">
      <alignment horizontal="left" vertical="center"/>
    </xf>
    <xf numFmtId="167" fontId="3" fillId="0" borderId="0" xfId="5" applyNumberFormat="1" applyFont="1" applyFill="1" applyBorder="1" applyAlignment="1">
      <alignment horizontal="right" wrapText="1" indent="3"/>
    </xf>
    <xf numFmtId="0" fontId="4" fillId="0" borderId="0" xfId="3" applyFont="1" applyFill="1" applyBorder="1" applyAlignment="1">
      <alignment wrapText="1"/>
    </xf>
    <xf numFmtId="3" fontId="3" fillId="0" borderId="0" xfId="3" applyNumberFormat="1" applyFont="1" applyFill="1" applyBorder="1" applyAlignment="1">
      <alignment horizontal="left" wrapText="1" indent="1"/>
    </xf>
    <xf numFmtId="0" fontId="3" fillId="0" borderId="0" xfId="3" applyFont="1" applyFill="1" applyBorder="1" applyAlignment="1">
      <alignment horizontal="left" vertical="top" wrapText="1" indent="1"/>
    </xf>
    <xf numFmtId="0" fontId="18" fillId="3" borderId="0" xfId="3" applyFont="1" applyFill="1"/>
    <xf numFmtId="0" fontId="19" fillId="0" borderId="0" xfId="3" applyFont="1"/>
    <xf numFmtId="0" fontId="20" fillId="0" borderId="0" xfId="3" applyFont="1" applyAlignment="1">
      <alignment horizontal="left" indent="1"/>
    </xf>
    <xf numFmtId="0" fontId="21" fillId="0" borderId="0" xfId="3" applyFont="1" applyAlignment="1">
      <alignment horizontal="left" vertical="center" wrapText="1" indent="1"/>
    </xf>
    <xf numFmtId="0" fontId="19" fillId="3" borderId="0" xfId="3" applyFont="1" applyFill="1"/>
    <xf numFmtId="0" fontId="18" fillId="3" borderId="0" xfId="3" applyFont="1" applyFill="1" applyAlignment="1"/>
    <xf numFmtId="0" fontId="9" fillId="3" borderId="0" xfId="3" applyFont="1" applyFill="1" applyAlignment="1">
      <alignment vertical="top" wrapText="1"/>
    </xf>
    <xf numFmtId="0" fontId="15" fillId="0" borderId="0" xfId="3" applyFont="1" applyAlignment="1">
      <alignment vertical="top"/>
    </xf>
    <xf numFmtId="0" fontId="22" fillId="0" borderId="0" xfId="3" applyFont="1" applyFill="1" applyAlignment="1">
      <alignment horizontal="justify" vertical="center" wrapText="1"/>
    </xf>
    <xf numFmtId="0" fontId="23" fillId="0" borderId="0" xfId="3" applyFont="1" applyFill="1" applyAlignment="1">
      <alignment vertical="center" wrapText="1"/>
    </xf>
    <xf numFmtId="0" fontId="24" fillId="0" borderId="0" xfId="3" applyFont="1" applyAlignment="1">
      <alignment horizontal="left"/>
    </xf>
    <xf numFmtId="0" fontId="3" fillId="0" borderId="0" xfId="3" applyFont="1" applyAlignment="1">
      <alignment horizontal="right"/>
    </xf>
    <xf numFmtId="0" fontId="23" fillId="0" borderId="0" xfId="3" applyFont="1" applyAlignment="1"/>
    <xf numFmtId="0" fontId="24" fillId="0" borderId="0" xfId="3" applyFont="1" applyAlignment="1">
      <alignment horizontal="left" indent="2"/>
    </xf>
    <xf numFmtId="0" fontId="3" fillId="0" borderId="0" xfId="3" applyFont="1" applyAlignment="1">
      <alignment horizontal="left" indent="2"/>
    </xf>
    <xf numFmtId="0" fontId="26" fillId="0" borderId="0" xfId="8" applyNumberFormat="1" applyFont="1" applyBorder="1" applyAlignment="1"/>
    <xf numFmtId="0" fontId="27" fillId="0" borderId="0" xfId="3" applyFont="1" applyAlignment="1" applyProtection="1">
      <alignment horizontal="left" indent="2"/>
    </xf>
    <xf numFmtId="0" fontId="3" fillId="3" borderId="0" xfId="3" applyFont="1" applyFill="1" applyAlignment="1">
      <alignment horizontal="left" indent="2"/>
    </xf>
    <xf numFmtId="0" fontId="4" fillId="0" borderId="0" xfId="3" applyNumberFormat="1" applyFont="1" applyBorder="1" applyAlignment="1">
      <alignment horizontal="left" indent="2"/>
    </xf>
    <xf numFmtId="0" fontId="27" fillId="0" borderId="0" xfId="3" applyFont="1" applyFill="1" applyAlignment="1" applyProtection="1">
      <alignment horizontal="left" indent="2"/>
    </xf>
    <xf numFmtId="0" fontId="3" fillId="0" borderId="0" xfId="3" applyFont="1" applyFill="1" applyAlignment="1">
      <alignment horizontal="left" indent="2"/>
    </xf>
    <xf numFmtId="0" fontId="3" fillId="0" borderId="0" xfId="3" applyFont="1" applyFill="1" applyAlignment="1">
      <alignment horizontal="right"/>
    </xf>
    <xf numFmtId="0" fontId="3" fillId="0" borderId="0" xfId="3" applyFont="1" applyFill="1" applyAlignment="1">
      <alignment horizontal="left"/>
    </xf>
    <xf numFmtId="0" fontId="4" fillId="0" borderId="0" xfId="3" applyNumberFormat="1" applyFont="1" applyFill="1" applyBorder="1" applyAlignment="1">
      <alignment horizontal="left" indent="2"/>
    </xf>
    <xf numFmtId="0" fontId="3" fillId="3" borderId="0" xfId="3" applyFont="1" applyFill="1" applyAlignment="1">
      <alignment horizontal="right"/>
    </xf>
    <xf numFmtId="0" fontId="3" fillId="0" borderId="0" xfId="3" applyFont="1" applyAlignment="1">
      <alignment horizontal="left"/>
    </xf>
    <xf numFmtId="0" fontId="29" fillId="0" borderId="0" xfId="3" applyFont="1" applyAlignment="1"/>
    <xf numFmtId="0" fontId="4" fillId="0" borderId="0" xfId="3" applyFont="1" applyBorder="1" applyAlignment="1">
      <alignment horizontal="left" indent="1"/>
    </xf>
    <xf numFmtId="0" fontId="9" fillId="0" borderId="0" xfId="3" applyFont="1" applyAlignment="1">
      <alignment horizontal="left" vertical="top" indent="1"/>
    </xf>
    <xf numFmtId="0" fontId="9" fillId="0" borderId="0" xfId="3" applyFont="1" applyAlignment="1">
      <alignment vertical="center"/>
    </xf>
    <xf numFmtId="0" fontId="8" fillId="0" borderId="0" xfId="3" applyFont="1" applyAlignment="1">
      <alignment horizontal="center" vertical="center"/>
    </xf>
    <xf numFmtId="0" fontId="8" fillId="0" borderId="0" xfId="3" applyFont="1" applyFill="1" applyAlignment="1">
      <alignment horizontal="center" vertical="center"/>
    </xf>
    <xf numFmtId="0" fontId="10" fillId="0" borderId="0" xfId="3" applyFont="1" applyBorder="1" applyAlignment="1">
      <alignment wrapText="1"/>
    </xf>
    <xf numFmtId="0" fontId="3" fillId="0" borderId="2" xfId="3" applyFont="1" applyFill="1" applyBorder="1"/>
    <xf numFmtId="0" fontId="10" fillId="0" borderId="0" xfId="3" applyFont="1" applyFill="1" applyBorder="1" applyAlignment="1">
      <alignment wrapText="1"/>
    </xf>
    <xf numFmtId="49" fontId="3" fillId="4" borderId="0" xfId="3" applyNumberFormat="1" applyFont="1" applyFill="1" applyAlignment="1">
      <alignment horizontal="left" indent="1"/>
    </xf>
    <xf numFmtId="49" fontId="4" fillId="4" borderId="0" xfId="3" applyNumberFormat="1" applyFont="1" applyFill="1" applyAlignment="1">
      <alignment horizontal="left"/>
    </xf>
    <xf numFmtId="167" fontId="4" fillId="0" borderId="3" xfId="5" applyNumberFormat="1" applyFont="1" applyFill="1" applyBorder="1" applyAlignment="1">
      <alignment horizontal="right"/>
    </xf>
    <xf numFmtId="0" fontId="8" fillId="0" borderId="0" xfId="3" applyFont="1" applyFill="1" applyBorder="1" applyAlignment="1">
      <alignment horizontal="left"/>
    </xf>
    <xf numFmtId="3" fontId="3" fillId="0" borderId="0" xfId="3" applyNumberFormat="1" applyFont="1" applyFill="1" applyAlignment="1">
      <alignment horizontal="right"/>
    </xf>
    <xf numFmtId="0" fontId="4" fillId="0" borderId="0" xfId="3" applyFont="1" applyBorder="1" applyAlignment="1">
      <alignment horizontal="left" wrapText="1" indent="2"/>
    </xf>
    <xf numFmtId="0" fontId="3" fillId="0" borderId="0" xfId="3" applyFont="1" applyBorder="1" applyAlignment="1">
      <alignment horizontal="left" wrapText="1" indent="2"/>
    </xf>
    <xf numFmtId="0" fontId="5" fillId="0" borderId="0" xfId="3" applyFont="1" applyAlignment="1">
      <alignment horizontal="left" indent="2"/>
    </xf>
    <xf numFmtId="0" fontId="4" fillId="0" borderId="0" xfId="3" applyFont="1" applyBorder="1" applyAlignment="1">
      <alignment horizontal="left" indent="2"/>
    </xf>
    <xf numFmtId="0" fontId="5" fillId="0" borderId="0" xfId="3" applyBorder="1"/>
    <xf numFmtId="0" fontId="4" fillId="0" borderId="0" xfId="3" applyFont="1" applyBorder="1" applyAlignment="1">
      <alignment wrapText="1"/>
    </xf>
    <xf numFmtId="17" fontId="4" fillId="0" borderId="0" xfId="3" applyNumberFormat="1" applyFont="1" applyBorder="1" applyAlignment="1">
      <alignment horizontal="right" wrapText="1"/>
    </xf>
    <xf numFmtId="3" fontId="3" fillId="0" borderId="0" xfId="4" applyNumberFormat="1" applyFont="1" applyFill="1" applyAlignment="1">
      <alignment horizontal="right"/>
    </xf>
    <xf numFmtId="1" fontId="5" fillId="0" borderId="0" xfId="3" applyNumberFormat="1" applyFont="1" applyFill="1"/>
    <xf numFmtId="3" fontId="3" fillId="0" borderId="0" xfId="3" applyNumberFormat="1" applyFont="1" applyFill="1" applyBorder="1" applyAlignment="1">
      <alignment horizontal="left" indent="1"/>
    </xf>
    <xf numFmtId="3" fontId="3" fillId="0" borderId="0" xfId="4" quotePrefix="1" applyNumberFormat="1" applyFont="1" applyFill="1" applyAlignment="1">
      <alignment horizontal="right"/>
    </xf>
    <xf numFmtId="0" fontId="5" fillId="0" borderId="0" xfId="3" applyFill="1" applyBorder="1"/>
    <xf numFmtId="164" fontId="4" fillId="0" borderId="1" xfId="0" quotePrefix="1" applyNumberFormat="1" applyFont="1" applyFill="1" applyBorder="1" applyAlignment="1">
      <alignment horizontal="center" vertical="center" wrapText="1"/>
    </xf>
    <xf numFmtId="0" fontId="3" fillId="0" borderId="0" xfId="0" applyFont="1" applyBorder="1" applyAlignment="1">
      <alignment horizontal="right" wrapText="1"/>
    </xf>
    <xf numFmtId="3" fontId="4" fillId="0" borderId="0" xfId="0" applyNumberFormat="1" applyFont="1" applyFill="1" applyBorder="1" applyAlignment="1">
      <alignment horizontal="right" indent="2"/>
    </xf>
    <xf numFmtId="3" fontId="3" fillId="0" borderId="0" xfId="0" applyNumberFormat="1" applyFont="1" applyFill="1" applyBorder="1" applyAlignment="1">
      <alignment horizontal="right" indent="1"/>
    </xf>
    <xf numFmtId="0" fontId="16" fillId="0" borderId="0" xfId="3" applyFont="1" applyFill="1"/>
    <xf numFmtId="0" fontId="9" fillId="0" borderId="0" xfId="3" applyFont="1" applyFill="1" applyBorder="1"/>
    <xf numFmtId="0" fontId="17" fillId="3" borderId="0" xfId="3" applyFont="1" applyFill="1"/>
    <xf numFmtId="0" fontId="26" fillId="0" borderId="0" xfId="8" applyNumberFormat="1" applyFont="1" applyFill="1" applyBorder="1" applyAlignment="1"/>
    <xf numFmtId="17" fontId="4" fillId="0" borderId="0" xfId="3" applyNumberFormat="1" applyFont="1" applyBorder="1" applyAlignment="1">
      <alignment horizontal="left" vertical="center"/>
    </xf>
    <xf numFmtId="0" fontId="9" fillId="0" borderId="2" xfId="3" applyFont="1" applyBorder="1"/>
    <xf numFmtId="0" fontId="2" fillId="0" borderId="0" xfId="3" applyFont="1" applyFill="1" applyBorder="1" applyAlignment="1">
      <alignment horizontal="right" vertical="center"/>
    </xf>
    <xf numFmtId="0" fontId="9" fillId="0" borderId="3" xfId="3" applyFont="1" applyFill="1" applyBorder="1" applyAlignment="1">
      <alignment horizontal="right"/>
    </xf>
    <xf numFmtId="0" fontId="9" fillId="0" borderId="0" xfId="3" applyFont="1" applyBorder="1" applyAlignment="1">
      <alignment horizontal="right"/>
    </xf>
    <xf numFmtId="165" fontId="9" fillId="0" borderId="0" xfId="3" applyNumberFormat="1" applyFont="1" applyBorder="1" applyAlignment="1">
      <alignment horizontal="right"/>
    </xf>
    <xf numFmtId="0" fontId="4" fillId="0" borderId="0" xfId="3" applyFont="1" applyFill="1" applyAlignment="1">
      <alignment horizontal="left" vertical="top" indent="1"/>
    </xf>
    <xf numFmtId="0" fontId="4" fillId="0" borderId="0" xfId="3" applyFont="1" applyFill="1" applyAlignment="1">
      <alignment horizontal="left" wrapText="1" indent="1"/>
    </xf>
    <xf numFmtId="0" fontId="3" fillId="0" borderId="0" xfId="3" applyFont="1" applyFill="1" applyAlignment="1">
      <alignment horizontal="left" vertical="top" wrapText="1" indent="2"/>
    </xf>
    <xf numFmtId="0" fontId="4" fillId="0" borderId="0" xfId="3" applyFont="1" applyFill="1" applyAlignment="1">
      <alignment horizontal="left" vertical="top" wrapText="1" indent="1"/>
    </xf>
    <xf numFmtId="0" fontId="4" fillId="0" borderId="0" xfId="3" applyFont="1" applyFill="1" applyBorder="1" applyAlignment="1">
      <alignment horizontal="left" vertical="top" wrapText="1" indent="1"/>
    </xf>
    <xf numFmtId="3" fontId="3" fillId="0" borderId="0" xfId="3" applyNumberFormat="1" applyFont="1" applyFill="1" applyBorder="1" applyAlignment="1">
      <alignment horizontal="right"/>
    </xf>
    <xf numFmtId="3" fontId="4" fillId="0" borderId="0" xfId="3" applyNumberFormat="1" applyFont="1" applyFill="1" applyAlignment="1">
      <alignment horizontal="right"/>
    </xf>
    <xf numFmtId="0" fontId="17" fillId="0" borderId="0" xfId="3" applyFont="1" applyFill="1"/>
    <xf numFmtId="0" fontId="11" fillId="0" borderId="0" xfId="3" applyFont="1"/>
    <xf numFmtId="49" fontId="3" fillId="0" borderId="3" xfId="3" applyNumberFormat="1" applyFont="1" applyBorder="1" applyAlignment="1">
      <alignment horizontal="center" vertical="center" wrapText="1"/>
    </xf>
    <xf numFmtId="164" fontId="4" fillId="0" borderId="3" xfId="3" quotePrefix="1" applyNumberFormat="1" applyFont="1" applyFill="1" applyBorder="1" applyAlignment="1">
      <alignment horizontal="center" vertical="center" wrapText="1"/>
    </xf>
    <xf numFmtId="49" fontId="3" fillId="0" borderId="0" xfId="3" applyNumberFormat="1" applyFont="1" applyBorder="1" applyAlignment="1">
      <alignment horizontal="center" vertical="center" wrapText="1"/>
    </xf>
    <xf numFmtId="0" fontId="17" fillId="0" borderId="0" xfId="3" applyFont="1"/>
    <xf numFmtId="0" fontId="0" fillId="0" borderId="0" xfId="0" applyFill="1" applyBorder="1"/>
    <xf numFmtId="49" fontId="3" fillId="0" borderId="3" xfId="3" applyNumberFormat="1" applyFont="1" applyBorder="1" applyAlignment="1">
      <alignment horizontal="center" vertical="center"/>
    </xf>
    <xf numFmtId="49" fontId="3" fillId="0" borderId="0" xfId="3" applyNumberFormat="1" applyFont="1" applyBorder="1" applyAlignment="1">
      <alignment horizontal="center" vertical="center"/>
    </xf>
    <xf numFmtId="0" fontId="4" fillId="0" borderId="7" xfId="0" applyFont="1" applyBorder="1" applyAlignment="1">
      <alignment horizontal="right" vertical="center"/>
    </xf>
    <xf numFmtId="0" fontId="26" fillId="3" borderId="0" xfId="8" applyNumberFormat="1" applyFont="1" applyFill="1" applyBorder="1" applyAlignment="1"/>
    <xf numFmtId="0" fontId="27" fillId="3" borderId="0" xfId="3" applyFont="1" applyFill="1" applyAlignment="1" applyProtection="1">
      <alignment horizontal="left" indent="2"/>
    </xf>
    <xf numFmtId="0" fontId="4" fillId="0" borderId="0" xfId="0" applyFont="1" applyBorder="1" applyAlignment="1">
      <alignment horizontal="right" vertical="center"/>
    </xf>
    <xf numFmtId="0" fontId="4" fillId="3" borderId="0" xfId="3" applyFont="1" applyFill="1" applyBorder="1" applyAlignment="1">
      <alignment horizontal="center" vertical="center"/>
    </xf>
    <xf numFmtId="0" fontId="32" fillId="0" borderId="0" xfId="3" applyFont="1" applyFill="1"/>
    <xf numFmtId="0" fontId="11" fillId="0" borderId="0" xfId="3" applyFont="1" applyFill="1"/>
    <xf numFmtId="0" fontId="4" fillId="0" borderId="0" xfId="3" applyFont="1" applyFill="1" applyBorder="1" applyAlignment="1">
      <alignment horizontal="left" wrapText="1"/>
    </xf>
    <xf numFmtId="49" fontId="3" fillId="0" borderId="0" xfId="0" applyNumberFormat="1" applyFont="1" applyFill="1" applyBorder="1" applyAlignment="1">
      <alignment vertical="center" wrapText="1"/>
    </xf>
    <xf numFmtId="0" fontId="33" fillId="0" borderId="0" xfId="0" applyFont="1"/>
    <xf numFmtId="3" fontId="4" fillId="0" borderId="0" xfId="0" applyNumberFormat="1" applyFont="1" applyFill="1" applyBorder="1" applyAlignment="1"/>
    <xf numFmtId="3" fontId="3" fillId="0" borderId="0" xfId="0" applyNumberFormat="1" applyFont="1" applyFill="1" applyBorder="1" applyAlignment="1" applyProtection="1">
      <alignment horizontal="right"/>
      <protection hidden="1"/>
    </xf>
    <xf numFmtId="3" fontId="4" fillId="0" borderId="0" xfId="0" applyNumberFormat="1" applyFont="1" applyFill="1" applyBorder="1" applyAlignment="1" applyProtection="1">
      <alignment horizontal="right"/>
      <protection hidden="1"/>
    </xf>
    <xf numFmtId="49" fontId="3" fillId="0" borderId="3" xfId="3" applyNumberFormat="1" applyFont="1" applyBorder="1" applyAlignment="1">
      <alignment horizontal="center" vertical="center" wrapText="1"/>
    </xf>
    <xf numFmtId="0" fontId="34" fillId="0" borderId="0" xfId="10"/>
    <xf numFmtId="0" fontId="4" fillId="0" borderId="0" xfId="3" applyFont="1" applyFill="1" applyBorder="1" applyAlignment="1">
      <alignment horizontal="left" wrapText="1"/>
    </xf>
    <xf numFmtId="0" fontId="4" fillId="0" borderId="0" xfId="3" applyFont="1" applyBorder="1" applyAlignment="1">
      <alignment vertical="center"/>
    </xf>
    <xf numFmtId="0" fontId="3" fillId="0" borderId="0" xfId="3" applyFont="1" applyFill="1" applyAlignment="1">
      <alignment horizontal="left" vertical="top" wrapText="1" indent="1"/>
    </xf>
    <xf numFmtId="164" fontId="4" fillId="0" borderId="0" xfId="9" quotePrefix="1" applyNumberFormat="1" applyFont="1" applyFill="1" applyBorder="1" applyAlignment="1">
      <alignment horizontal="center" vertical="center" wrapText="1"/>
    </xf>
    <xf numFmtId="0" fontId="4" fillId="0" borderId="0" xfId="3" applyFont="1" applyFill="1" applyBorder="1" applyAlignment="1">
      <alignment horizontal="left" wrapText="1"/>
    </xf>
    <xf numFmtId="0" fontId="3" fillId="0" borderId="0" xfId="3" applyFont="1" applyFill="1" applyBorder="1" applyAlignment="1">
      <alignment horizontal="left" vertical="top" wrapText="1" indent="1"/>
    </xf>
    <xf numFmtId="164" fontId="4" fillId="0" borderId="1" xfId="9" quotePrefix="1" applyNumberFormat="1" applyFont="1" applyFill="1" applyBorder="1" applyAlignment="1">
      <alignment horizontal="center" vertical="center" wrapText="1"/>
    </xf>
    <xf numFmtId="49" fontId="3" fillId="0" borderId="0" xfId="3" applyNumberFormat="1" applyFont="1" applyBorder="1" applyAlignment="1">
      <alignment horizontal="center" vertical="center"/>
    </xf>
    <xf numFmtId="0" fontId="3" fillId="0" borderId="0" xfId="3" applyFont="1" applyFill="1" applyBorder="1" applyAlignment="1">
      <alignment horizontal="left" vertical="top" wrapText="1"/>
    </xf>
    <xf numFmtId="0" fontId="30" fillId="0" borderId="0" xfId="3" applyFont="1" applyAlignment="1">
      <alignment wrapText="1"/>
    </xf>
    <xf numFmtId="0" fontId="4" fillId="0" borderId="0" xfId="3" applyFont="1" applyFill="1" applyBorder="1" applyAlignment="1">
      <alignment horizontal="left" wrapText="1"/>
    </xf>
    <xf numFmtId="0" fontId="4" fillId="0" borderId="2" xfId="3" applyFont="1" applyFill="1" applyBorder="1" applyAlignment="1">
      <alignment horizontal="left" wrapText="1"/>
    </xf>
    <xf numFmtId="0" fontId="4" fillId="0" borderId="0" xfId="0" quotePrefix="1" applyFont="1" applyFill="1" applyBorder="1" applyAlignment="1">
      <alignment horizontal="center" vertical="center" wrapText="1"/>
    </xf>
    <xf numFmtId="0" fontId="3" fillId="0" borderId="0" xfId="3" applyFont="1" applyAlignment="1">
      <alignment horizontal="left" vertical="top" indent="1"/>
    </xf>
    <xf numFmtId="164" fontId="3" fillId="0" borderId="0" xfId="3" quotePrefix="1" applyNumberFormat="1" applyFont="1" applyFill="1" applyBorder="1" applyAlignment="1">
      <alignment horizontal="left" vertical="center" wrapText="1"/>
    </xf>
    <xf numFmtId="0" fontId="0" fillId="0" borderId="3" xfId="0" applyBorder="1"/>
    <xf numFmtId="0" fontId="4" fillId="0" borderId="0" xfId="3" applyFont="1" applyFill="1" applyBorder="1" applyAlignment="1">
      <alignment horizontal="left" wrapText="1"/>
    </xf>
    <xf numFmtId="0" fontId="0" fillId="0" borderId="0" xfId="0" applyBorder="1"/>
    <xf numFmtId="0" fontId="3" fillId="0" borderId="0" xfId="3" applyFont="1" applyFill="1" applyBorder="1" applyAlignment="1">
      <alignment vertical="top"/>
    </xf>
    <xf numFmtId="0" fontId="9" fillId="0" borderId="0" xfId="3" applyFont="1" applyAlignment="1"/>
    <xf numFmtId="0" fontId="3" fillId="0" borderId="0" xfId="3" applyFont="1" applyFill="1" applyAlignment="1">
      <alignment horizontal="left" vertical="top"/>
    </xf>
    <xf numFmtId="0" fontId="5" fillId="0" borderId="0" xfId="3" applyFont="1" applyAlignment="1"/>
    <xf numFmtId="3" fontId="4" fillId="0" borderId="0" xfId="3" applyNumberFormat="1" applyFont="1" applyFill="1" applyBorder="1" applyAlignment="1">
      <alignment horizontal="center" vertical="center" wrapText="1"/>
    </xf>
    <xf numFmtId="3" fontId="4" fillId="0" borderId="0" xfId="3" applyNumberFormat="1" applyFont="1" applyBorder="1" applyAlignment="1">
      <alignment horizontal="center" vertical="center" wrapText="1"/>
    </xf>
    <xf numFmtId="0" fontId="3" fillId="0" borderId="0" xfId="3" applyFont="1" applyFill="1" applyAlignment="1">
      <alignment vertical="top" wrapText="1"/>
    </xf>
    <xf numFmtId="0" fontId="22" fillId="0" borderId="0" xfId="11" applyFont="1" applyFill="1" applyAlignment="1">
      <alignment horizontal="justify" vertical="center" wrapText="1"/>
    </xf>
    <xf numFmtId="0" fontId="13" fillId="0" borderId="0" xfId="11" applyFont="1" applyFill="1" applyAlignment="1">
      <alignment horizontal="left" wrapText="1"/>
    </xf>
    <xf numFmtId="0" fontId="14" fillId="0" borderId="0" xfId="4" applyFont="1" applyFill="1" applyAlignment="1">
      <alignment horizontal="justify" vertical="top" wrapText="1"/>
    </xf>
    <xf numFmtId="0" fontId="28" fillId="0" borderId="0" xfId="8" applyFont="1" applyFill="1" applyAlignment="1">
      <alignment horizontal="justify" vertical="top" wrapText="1"/>
    </xf>
    <xf numFmtId="0" fontId="14" fillId="0" borderId="0" xfId="11" applyFont="1" applyFill="1" applyAlignment="1">
      <alignment horizontal="left" vertical="top" wrapText="1"/>
    </xf>
    <xf numFmtId="0" fontId="13" fillId="0" borderId="0" xfId="11" applyFont="1" applyFill="1" applyAlignment="1">
      <alignment horizontal="left" vertical="top" wrapText="1"/>
    </xf>
    <xf numFmtId="0" fontId="14" fillId="0" borderId="0" xfId="11" applyFont="1" applyFill="1" applyAlignment="1">
      <alignment horizontal="justify" vertical="top" wrapText="1"/>
    </xf>
    <xf numFmtId="0" fontId="28" fillId="0" borderId="0" xfId="8" applyFont="1" applyFill="1" applyAlignment="1">
      <alignment horizontal="left" vertical="top" wrapText="1"/>
    </xf>
    <xf numFmtId="0" fontId="3" fillId="0" borderId="0" xfId="11" applyFont="1" applyFill="1" applyAlignment="1">
      <alignment horizontal="left" vertical="top" wrapText="1" indent="2"/>
    </xf>
    <xf numFmtId="0" fontId="3" fillId="0" borderId="0" xfId="11" applyFont="1" applyFill="1" applyAlignment="1">
      <alignment horizontal="justify" vertical="top" wrapText="1"/>
    </xf>
    <xf numFmtId="0" fontId="3" fillId="0" borderId="0" xfId="11" applyFont="1" applyFill="1" applyAlignment="1">
      <alignment horizontal="justify" vertical="top"/>
    </xf>
    <xf numFmtId="0" fontId="1" fillId="0" borderId="0" xfId="11"/>
    <xf numFmtId="0" fontId="1" fillId="0" borderId="0" xfId="11" applyAlignment="1"/>
    <xf numFmtId="0" fontId="1" fillId="0" borderId="0" xfId="11" applyFill="1"/>
    <xf numFmtId="0" fontId="22" fillId="4" borderId="0" xfId="12" applyFont="1" applyFill="1" applyBorder="1" applyAlignment="1">
      <alignment horizontal="left" vertical="center"/>
    </xf>
    <xf numFmtId="0" fontId="37" fillId="3" borderId="0" xfId="9" applyFont="1" applyFill="1" applyBorder="1" applyAlignment="1"/>
    <xf numFmtId="0" fontId="5" fillId="3" borderId="0" xfId="9" applyFill="1"/>
    <xf numFmtId="0" fontId="5" fillId="3" borderId="0" xfId="9" applyFill="1" applyAlignment="1">
      <alignment vertical="center"/>
    </xf>
    <xf numFmtId="0" fontId="1" fillId="0" borderId="0" xfId="13" applyFont="1"/>
    <xf numFmtId="0" fontId="1" fillId="0" borderId="0" xfId="13"/>
    <xf numFmtId="0" fontId="1" fillId="0" borderId="0" xfId="13" applyBorder="1"/>
    <xf numFmtId="0" fontId="38" fillId="0" borderId="0" xfId="13" applyFont="1" applyFill="1" applyBorder="1" applyAlignment="1">
      <alignment horizontal="left" vertical="center" wrapText="1"/>
    </xf>
    <xf numFmtId="17" fontId="38" fillId="0" borderId="0" xfId="13" applyNumberFormat="1" applyFont="1" applyFill="1" applyBorder="1" applyAlignment="1">
      <alignment horizontal="left" vertical="center" wrapText="1"/>
    </xf>
    <xf numFmtId="3" fontId="9" fillId="0" borderId="0" xfId="7" applyNumberFormat="1" applyFont="1" applyFill="1" applyBorder="1" applyAlignment="1">
      <alignment horizontal="right" vertical="center" indent="1"/>
    </xf>
    <xf numFmtId="0" fontId="38" fillId="0" borderId="3" xfId="13" applyFont="1" applyFill="1" applyBorder="1" applyAlignment="1">
      <alignment horizontal="left" vertical="center" wrapText="1"/>
    </xf>
    <xf numFmtId="17" fontId="38" fillId="0" borderId="3" xfId="13" applyNumberFormat="1" applyFont="1" applyFill="1" applyBorder="1" applyAlignment="1">
      <alignment horizontal="left" vertical="center" wrapText="1"/>
    </xf>
    <xf numFmtId="3" fontId="9" fillId="0" borderId="3" xfId="7" applyNumberFormat="1" applyFont="1" applyFill="1" applyBorder="1" applyAlignment="1">
      <alignment horizontal="right" vertical="center" indent="1"/>
    </xf>
    <xf numFmtId="0" fontId="39" fillId="0" borderId="0" xfId="8" applyNumberFormat="1" applyFont="1" applyBorder="1" applyAlignment="1"/>
    <xf numFmtId="0" fontId="39" fillId="0" borderId="0" xfId="8" applyNumberFormat="1" applyFont="1" applyFill="1" applyBorder="1" applyAlignment="1"/>
    <xf numFmtId="0" fontId="39" fillId="0" borderId="0" xfId="8" applyFont="1" applyAlignment="1"/>
    <xf numFmtId="0" fontId="3" fillId="0" borderId="0" xfId="3" applyNumberFormat="1" applyFont="1" applyBorder="1" applyAlignment="1">
      <alignment horizontal="left" indent="1"/>
    </xf>
    <xf numFmtId="0" fontId="3" fillId="3" borderId="0" xfId="3" applyNumberFormat="1" applyFont="1" applyFill="1" applyBorder="1" applyAlignment="1">
      <alignment horizontal="left" indent="1"/>
    </xf>
    <xf numFmtId="0" fontId="3" fillId="0" borderId="0" xfId="3" applyNumberFormat="1" applyFont="1" applyFill="1" applyBorder="1" applyAlignment="1">
      <alignment horizontal="left" indent="1"/>
    </xf>
    <xf numFmtId="0" fontId="3" fillId="0" borderId="0" xfId="3" applyFont="1" applyAlignment="1">
      <alignment horizontal="left" indent="1"/>
    </xf>
    <xf numFmtId="0" fontId="3" fillId="0" borderId="0" xfId="3" applyFont="1" applyFill="1" applyAlignment="1">
      <alignment horizontal="left" vertical="top" indent="1"/>
    </xf>
    <xf numFmtId="164" fontId="4" fillId="0" borderId="1" xfId="3" quotePrefix="1" applyNumberFormat="1" applyFont="1" applyFill="1" applyBorder="1" applyAlignment="1">
      <alignment horizontal="center" vertical="center" wrapText="1"/>
    </xf>
    <xf numFmtId="0" fontId="0" fillId="0" borderId="2" xfId="0" quotePrefix="1" applyBorder="1" applyAlignment="1">
      <alignment horizontal="center"/>
    </xf>
    <xf numFmtId="167" fontId="4" fillId="0" borderId="0" xfId="1" applyNumberFormat="1" applyFont="1" applyFill="1" applyBorder="1" applyAlignment="1">
      <alignment wrapText="1"/>
    </xf>
    <xf numFmtId="0" fontId="3" fillId="3" borderId="2" xfId="0" applyFont="1" applyFill="1" applyBorder="1"/>
    <xf numFmtId="167" fontId="3" fillId="0" borderId="0" xfId="1" applyNumberFormat="1" applyFont="1" applyFill="1" applyAlignment="1"/>
    <xf numFmtId="167" fontId="4" fillId="0" borderId="3" xfId="1" applyNumberFormat="1" applyFont="1" applyFill="1" applyBorder="1" applyAlignment="1">
      <alignment wrapText="1"/>
    </xf>
    <xf numFmtId="167" fontId="4" fillId="0" borderId="2" xfId="1" applyNumberFormat="1" applyFont="1" applyFill="1" applyBorder="1" applyAlignment="1">
      <alignment wrapText="1"/>
    </xf>
    <xf numFmtId="3" fontId="4" fillId="0" borderId="0" xfId="1" applyNumberFormat="1" applyFont="1" applyFill="1" applyBorder="1" applyAlignment="1">
      <alignment wrapText="1"/>
    </xf>
    <xf numFmtId="3" fontId="13" fillId="0" borderId="0" xfId="1" applyNumberFormat="1" applyFont="1" applyAlignment="1"/>
    <xf numFmtId="3" fontId="14" fillId="0" borderId="0" xfId="1" applyNumberFormat="1" applyFont="1" applyAlignment="1"/>
    <xf numFmtId="3" fontId="4" fillId="0" borderId="0" xfId="1" quotePrefix="1" applyNumberFormat="1" applyFont="1" applyFill="1" applyBorder="1" applyAlignment="1">
      <alignment vertical="center" wrapText="1"/>
    </xf>
    <xf numFmtId="3" fontId="13" fillId="0" borderId="0" xfId="1" applyNumberFormat="1" applyFont="1" applyFill="1" applyAlignment="1"/>
    <xf numFmtId="3" fontId="14" fillId="0" borderId="0" xfId="1" applyNumberFormat="1" applyFont="1" applyFill="1" applyAlignment="1"/>
    <xf numFmtId="3" fontId="9" fillId="0" borderId="0" xfId="1" applyNumberFormat="1" applyFont="1" applyFill="1" applyBorder="1" applyAlignment="1"/>
    <xf numFmtId="3" fontId="9" fillId="0" borderId="0" xfId="1" applyNumberFormat="1" applyFont="1" applyAlignment="1"/>
    <xf numFmtId="3" fontId="3" fillId="0" borderId="0" xfId="1" applyNumberFormat="1" applyFont="1" applyAlignment="1">
      <alignment vertical="center"/>
    </xf>
    <xf numFmtId="3" fontId="3" fillId="0" borderId="0" xfId="1" applyNumberFormat="1" applyFont="1" applyFill="1" applyBorder="1" applyAlignment="1">
      <alignment wrapText="1"/>
    </xf>
    <xf numFmtId="0" fontId="41" fillId="0" borderId="0" xfId="0" applyFont="1"/>
    <xf numFmtId="0" fontId="41" fillId="0" borderId="2" xfId="0" quotePrefix="1" applyFont="1" applyBorder="1" applyAlignment="1">
      <alignment horizontal="center"/>
    </xf>
    <xf numFmtId="167" fontId="3" fillId="0" borderId="3" xfId="1" applyNumberFormat="1" applyFont="1" applyBorder="1" applyAlignment="1"/>
    <xf numFmtId="167" fontId="3" fillId="0" borderId="0" xfId="1" applyNumberFormat="1" applyFont="1" applyAlignment="1"/>
    <xf numFmtId="167" fontId="41" fillId="0" borderId="2" xfId="1" quotePrefix="1" applyNumberFormat="1" applyFont="1" applyBorder="1" applyAlignment="1"/>
    <xf numFmtId="3" fontId="4" fillId="0" borderId="0" xfId="1" applyNumberFormat="1" applyFont="1" applyFill="1" applyAlignment="1"/>
    <xf numFmtId="3" fontId="3" fillId="0" borderId="0" xfId="1" applyNumberFormat="1" applyFont="1" applyFill="1" applyAlignment="1"/>
    <xf numFmtId="0" fontId="4" fillId="0" borderId="0" xfId="3" applyFont="1"/>
    <xf numFmtId="3" fontId="3" fillId="0" borderId="0" xfId="1" applyNumberFormat="1" applyFont="1" applyAlignment="1"/>
    <xf numFmtId="3" fontId="41" fillId="0" borderId="2" xfId="1" quotePrefix="1" applyNumberFormat="1" applyFont="1" applyBorder="1" applyAlignment="1"/>
    <xf numFmtId="0" fontId="41" fillId="3" borderId="0" xfId="0" applyFont="1" applyFill="1"/>
    <xf numFmtId="168" fontId="41" fillId="0" borderId="0" xfId="1" applyNumberFormat="1" applyFont="1" applyFill="1"/>
    <xf numFmtId="168" fontId="14" fillId="0" borderId="0" xfId="1" applyNumberFormat="1" applyFont="1" applyFill="1"/>
    <xf numFmtId="0" fontId="41" fillId="0" borderId="0" xfId="0" applyFont="1" applyBorder="1"/>
    <xf numFmtId="3" fontId="4" fillId="0" borderId="0" xfId="3" applyNumberFormat="1" applyFont="1" applyFill="1" applyBorder="1" applyAlignment="1"/>
    <xf numFmtId="0" fontId="8" fillId="6" borderId="0" xfId="3" applyFont="1" applyFill="1" applyBorder="1" applyAlignment="1">
      <alignment horizontal="left" wrapText="1"/>
    </xf>
    <xf numFmtId="0" fontId="0" fillId="6" borderId="0" xfId="0" applyFill="1"/>
    <xf numFmtId="0" fontId="9" fillId="6" borderId="0" xfId="3" applyFont="1" applyFill="1"/>
    <xf numFmtId="0" fontId="9" fillId="0" borderId="3" xfId="3" applyFont="1" applyBorder="1" applyAlignment="1">
      <alignment horizontal="right"/>
    </xf>
    <xf numFmtId="0" fontId="3" fillId="0" borderId="3" xfId="3" applyFont="1" applyBorder="1" applyAlignment="1">
      <alignment horizontal="left" vertical="center" wrapText="1" indent="2"/>
    </xf>
    <xf numFmtId="3" fontId="4" fillId="0" borderId="3" xfId="3" applyNumberFormat="1" applyFont="1" applyFill="1" applyBorder="1" applyAlignment="1">
      <alignment horizontal="right" vertical="center" indent="2"/>
    </xf>
    <xf numFmtId="3" fontId="3" fillId="0" borderId="0" xfId="3" applyNumberFormat="1" applyFont="1" applyFill="1" applyBorder="1" applyAlignment="1"/>
    <xf numFmtId="0" fontId="4" fillId="0" borderId="3" xfId="3" applyFont="1" applyFill="1" applyBorder="1" applyAlignment="1">
      <alignment wrapText="1"/>
    </xf>
    <xf numFmtId="167" fontId="4" fillId="0" borderId="3" xfId="5" quotePrefix="1" applyNumberFormat="1" applyFont="1" applyFill="1" applyBorder="1" applyAlignment="1">
      <alignment horizontal="right" wrapText="1" indent="3"/>
    </xf>
    <xf numFmtId="17" fontId="3" fillId="0" borderId="2" xfId="3" applyNumberFormat="1" applyFont="1" applyBorder="1" applyAlignment="1">
      <alignment horizontal="center" vertical="center"/>
    </xf>
    <xf numFmtId="17" fontId="3" fillId="0" borderId="2" xfId="3" applyNumberFormat="1" applyFont="1" applyBorder="1" applyAlignment="1">
      <alignment horizontal="left" vertical="center"/>
    </xf>
    <xf numFmtId="164" fontId="4" fillId="0" borderId="3" xfId="9" quotePrefix="1" applyNumberFormat="1" applyFont="1" applyFill="1" applyBorder="1" applyAlignment="1">
      <alignment horizontal="center" vertical="center" wrapText="1"/>
    </xf>
    <xf numFmtId="164" fontId="4" fillId="0" borderId="1" xfId="3" quotePrefix="1" applyNumberFormat="1" applyFont="1" applyFill="1" applyBorder="1" applyAlignment="1">
      <alignment horizontal="right" vertical="center" wrapText="1"/>
    </xf>
    <xf numFmtId="3" fontId="4" fillId="0" borderId="0" xfId="5" applyNumberFormat="1" applyFont="1" applyFill="1" applyAlignment="1">
      <alignment horizontal="right"/>
    </xf>
    <xf numFmtId="0" fontId="4" fillId="3" borderId="0" xfId="7" applyFont="1" applyFill="1" applyAlignment="1">
      <alignment horizontal="left" wrapText="1"/>
    </xf>
    <xf numFmtId="0" fontId="0" fillId="0" borderId="0" xfId="0" applyAlignment="1"/>
    <xf numFmtId="3" fontId="3" fillId="0" borderId="3" xfId="4" applyNumberFormat="1" applyFont="1" applyFill="1" applyBorder="1" applyAlignment="1">
      <alignment horizontal="right"/>
    </xf>
    <xf numFmtId="3" fontId="3" fillId="0" borderId="3" xfId="4" quotePrefix="1" applyNumberFormat="1" applyFont="1" applyFill="1" applyBorder="1" applyAlignment="1">
      <alignment horizontal="right"/>
    </xf>
    <xf numFmtId="3" fontId="3" fillId="0" borderId="3" xfId="3" applyNumberFormat="1" applyFont="1" applyFill="1" applyBorder="1" applyAlignment="1">
      <alignment horizontal="right"/>
    </xf>
    <xf numFmtId="164" fontId="4" fillId="3" borderId="1" xfId="0" quotePrefix="1" applyNumberFormat="1" applyFont="1" applyFill="1" applyBorder="1" applyAlignment="1">
      <alignment horizontal="right" vertical="center" wrapText="1"/>
    </xf>
    <xf numFmtId="168" fontId="13" fillId="0" borderId="0" xfId="1" applyNumberFormat="1" applyFont="1" applyFill="1"/>
    <xf numFmtId="3" fontId="3" fillId="0" borderId="0" xfId="3" applyNumberFormat="1" applyFont="1"/>
    <xf numFmtId="164" fontId="4" fillId="0" borderId="3" xfId="3" quotePrefix="1" applyNumberFormat="1" applyFont="1" applyFill="1" applyBorder="1" applyAlignment="1">
      <alignment horizontal="right" vertical="center" wrapText="1"/>
    </xf>
    <xf numFmtId="3" fontId="3" fillId="0" borderId="0" xfId="5" applyNumberFormat="1" applyFont="1" applyFill="1" applyBorder="1" applyAlignment="1">
      <alignment horizontal="right" wrapText="1"/>
    </xf>
    <xf numFmtId="3" fontId="4" fillId="0" borderId="0" xfId="5" applyNumberFormat="1" applyFont="1" applyAlignment="1">
      <alignment horizontal="right"/>
    </xf>
    <xf numFmtId="49" fontId="3" fillId="0" borderId="3" xfId="3" applyNumberFormat="1" applyFont="1" applyFill="1" applyBorder="1" applyAlignment="1">
      <alignment vertical="center" wrapText="1"/>
    </xf>
    <xf numFmtId="3" fontId="4" fillId="4" borderId="0" xfId="3" applyNumberFormat="1" applyFont="1" applyFill="1" applyAlignment="1">
      <alignment horizontal="right"/>
    </xf>
    <xf numFmtId="3" fontId="4" fillId="4" borderId="0" xfId="3" applyNumberFormat="1" applyFont="1" applyFill="1" applyAlignment="1">
      <alignment horizontal="right" vertical="top"/>
    </xf>
    <xf numFmtId="0" fontId="5" fillId="0" borderId="0" xfId="3" applyFont="1" applyFill="1" applyAlignment="1">
      <alignment horizontal="right"/>
    </xf>
    <xf numFmtId="3" fontId="3" fillId="0" borderId="0" xfId="3" applyNumberFormat="1" applyFont="1" applyFill="1" applyAlignment="1">
      <alignment horizontal="right" vertical="top"/>
    </xf>
    <xf numFmtId="3" fontId="3" fillId="4" borderId="0" xfId="3" applyNumberFormat="1" applyFont="1" applyFill="1" applyAlignment="1">
      <alignment horizontal="right" vertical="top"/>
    </xf>
    <xf numFmtId="3" fontId="4" fillId="4" borderId="0" xfId="3" applyNumberFormat="1" applyFont="1" applyFill="1" applyBorder="1" applyAlignment="1">
      <alignment horizontal="right"/>
    </xf>
    <xf numFmtId="3" fontId="4" fillId="0" borderId="3" xfId="3" applyNumberFormat="1" applyFont="1" applyFill="1" applyBorder="1" applyAlignment="1"/>
    <xf numFmtId="3" fontId="4" fillId="0" borderId="0" xfId="3" applyNumberFormat="1" applyFont="1" applyFill="1" applyBorder="1" applyAlignment="1">
      <alignment horizontal="right"/>
    </xf>
    <xf numFmtId="3" fontId="4" fillId="0" borderId="3" xfId="3" applyNumberFormat="1" applyFont="1" applyFill="1" applyBorder="1" applyAlignment="1">
      <alignment horizontal="right"/>
    </xf>
    <xf numFmtId="168" fontId="3" fillId="0" borderId="0" xfId="1" applyNumberFormat="1" applyFont="1" applyFill="1" applyBorder="1" applyAlignment="1">
      <alignment horizontal="right" wrapText="1"/>
    </xf>
    <xf numFmtId="168" fontId="4" fillId="0" borderId="0" xfId="1" applyNumberFormat="1" applyFont="1" applyFill="1" applyBorder="1" applyAlignment="1">
      <alignment horizontal="right" wrapText="1"/>
    </xf>
    <xf numFmtId="168" fontId="3" fillId="0" borderId="0" xfId="1" applyNumberFormat="1" applyFont="1" applyFill="1" applyAlignment="1">
      <alignment horizontal="right"/>
    </xf>
    <xf numFmtId="0" fontId="41" fillId="6" borderId="0" xfId="0" applyFont="1" applyFill="1"/>
    <xf numFmtId="0" fontId="3" fillId="6" borderId="2" xfId="0" applyFont="1" applyFill="1" applyBorder="1"/>
    <xf numFmtId="164" fontId="4" fillId="6" borderId="1" xfId="0" quotePrefix="1" applyNumberFormat="1" applyFont="1" applyFill="1" applyBorder="1" applyAlignment="1">
      <alignment horizontal="right" vertical="center" wrapText="1"/>
    </xf>
    <xf numFmtId="0" fontId="4" fillId="6" borderId="0" xfId="0" applyFont="1" applyFill="1" applyAlignment="1">
      <alignment horizontal="left" wrapText="1" indent="1"/>
    </xf>
    <xf numFmtId="0" fontId="3" fillId="6" borderId="0" xfId="0" applyFont="1" applyFill="1" applyBorder="1"/>
    <xf numFmtId="164" fontId="4" fillId="6" borderId="0" xfId="0" quotePrefix="1" applyNumberFormat="1" applyFont="1" applyFill="1" applyBorder="1" applyAlignment="1">
      <alignment horizontal="center" vertical="center" wrapText="1"/>
    </xf>
    <xf numFmtId="0" fontId="8" fillId="6" borderId="0" xfId="0" applyFont="1" applyFill="1" applyAlignment="1">
      <alignment horizontal="left" wrapText="1"/>
    </xf>
    <xf numFmtId="0" fontId="3" fillId="6" borderId="0" xfId="0" applyFont="1" applyFill="1" applyBorder="1" applyAlignment="1">
      <alignment horizontal="left" wrapText="1" indent="1"/>
    </xf>
    <xf numFmtId="168" fontId="14" fillId="6" borderId="0" xfId="1" applyNumberFormat="1" applyFont="1" applyFill="1"/>
    <xf numFmtId="168" fontId="13" fillId="6" borderId="0" xfId="1" applyNumberFormat="1" applyFont="1" applyFill="1"/>
    <xf numFmtId="0" fontId="3" fillId="6" borderId="0" xfId="0" applyFont="1" applyFill="1" applyAlignment="1">
      <alignment horizontal="left" wrapText="1" indent="2"/>
    </xf>
    <xf numFmtId="0" fontId="3" fillId="6" borderId="0" xfId="0" applyFont="1" applyFill="1" applyAlignment="1">
      <alignment horizontal="left" wrapText="1" indent="3"/>
    </xf>
    <xf numFmtId="0" fontId="4" fillId="6" borderId="0" xfId="0" applyFont="1" applyFill="1" applyBorder="1" applyAlignment="1">
      <alignment horizontal="left" wrapText="1" indent="1"/>
    </xf>
    <xf numFmtId="0" fontId="3" fillId="6" borderId="0" xfId="0" applyFont="1" applyFill="1" applyBorder="1" applyAlignment="1">
      <alignment horizontal="left" wrapText="1" indent="2"/>
    </xf>
    <xf numFmtId="164" fontId="4" fillId="6" borderId="0" xfId="0" applyNumberFormat="1" applyFont="1" applyFill="1" applyBorder="1" applyAlignment="1">
      <alignment horizontal="center" vertical="center" wrapText="1"/>
    </xf>
    <xf numFmtId="165" fontId="4" fillId="6" borderId="0" xfId="1" applyNumberFormat="1" applyFont="1" applyFill="1" applyBorder="1" applyAlignment="1">
      <alignment horizontal="right" indent="1"/>
    </xf>
    <xf numFmtId="3" fontId="4" fillId="6" borderId="0" xfId="1" applyNumberFormat="1" applyFont="1" applyFill="1" applyBorder="1" applyAlignment="1">
      <alignment horizontal="right" indent="1"/>
    </xf>
    <xf numFmtId="0" fontId="43" fillId="6" borderId="0" xfId="0" applyFont="1" applyFill="1"/>
    <xf numFmtId="0" fontId="3" fillId="6" borderId="3" xfId="0" applyFont="1" applyFill="1" applyBorder="1"/>
    <xf numFmtId="0" fontId="3" fillId="6" borderId="0" xfId="0" applyFont="1" applyFill="1" applyAlignment="1">
      <alignment horizontal="left" vertical="top" indent="1"/>
    </xf>
    <xf numFmtId="0" fontId="3" fillId="6" borderId="0" xfId="0" applyFont="1" applyFill="1"/>
    <xf numFmtId="0" fontId="3" fillId="0" borderId="3" xfId="3" applyFont="1" applyFill="1" applyBorder="1" applyAlignment="1">
      <alignment horizontal="left" indent="1"/>
    </xf>
    <xf numFmtId="3" fontId="4" fillId="0" borderId="3" xfId="3" applyNumberFormat="1" applyFont="1" applyFill="1" applyBorder="1" applyAlignment="1">
      <alignment horizontal="right" indent="3"/>
    </xf>
    <xf numFmtId="166" fontId="4" fillId="0" borderId="0" xfId="2" applyNumberFormat="1" applyFont="1" applyFill="1" applyAlignment="1"/>
    <xf numFmtId="166" fontId="0" fillId="0" borderId="0" xfId="2" applyNumberFormat="1" applyFont="1"/>
    <xf numFmtId="166" fontId="3" fillId="0" borderId="0" xfId="2" applyNumberFormat="1" applyFont="1" applyFill="1"/>
    <xf numFmtId="166" fontId="0" fillId="0" borderId="0" xfId="2" applyNumberFormat="1" applyFont="1" applyFill="1"/>
    <xf numFmtId="166" fontId="31" fillId="0" borderId="0" xfId="2" applyNumberFormat="1" applyFont="1" applyFill="1"/>
    <xf numFmtId="166" fontId="4" fillId="0" borderId="0" xfId="2" applyNumberFormat="1" applyFont="1" applyFill="1"/>
    <xf numFmtId="3" fontId="4" fillId="4" borderId="0" xfId="0" applyNumberFormat="1" applyFont="1" applyFill="1" applyAlignment="1"/>
    <xf numFmtId="164" fontId="4" fillId="0" borderId="1" xfId="3" quotePrefix="1" applyNumberFormat="1" applyFont="1" applyFill="1" applyBorder="1" applyAlignment="1">
      <alignment horizontal="center" vertical="center" wrapText="1"/>
    </xf>
    <xf numFmtId="164" fontId="4" fillId="0" borderId="1" xfId="9" quotePrefix="1" applyNumberFormat="1" applyFont="1" applyFill="1" applyBorder="1" applyAlignment="1">
      <alignment horizontal="center" vertical="center" wrapText="1"/>
    </xf>
    <xf numFmtId="0" fontId="3" fillId="0" borderId="0" xfId="3" applyFont="1" applyFill="1" applyAlignment="1">
      <alignment horizontal="left" vertical="top" wrapText="1" indent="1"/>
    </xf>
    <xf numFmtId="0" fontId="4" fillId="3" borderId="0" xfId="0" applyFont="1" applyFill="1" applyBorder="1" applyAlignment="1">
      <alignment horizontal="right" vertical="center"/>
    </xf>
    <xf numFmtId="17" fontId="3" fillId="3" borderId="0" xfId="3" applyNumberFormat="1" applyFont="1" applyFill="1" applyBorder="1" applyAlignment="1">
      <alignment horizontal="left" vertical="center"/>
    </xf>
    <xf numFmtId="0" fontId="9" fillId="3" borderId="0" xfId="3" applyFont="1" applyFill="1"/>
    <xf numFmtId="0" fontId="8" fillId="3" borderId="0" xfId="3" applyFont="1" applyFill="1" applyBorder="1" applyAlignment="1">
      <alignment horizontal="left" wrapText="1"/>
    </xf>
    <xf numFmtId="0" fontId="34" fillId="3" borderId="0" xfId="10" applyFill="1"/>
    <xf numFmtId="0" fontId="10" fillId="3" borderId="0" xfId="3" applyFont="1" applyFill="1" applyBorder="1" applyAlignment="1">
      <alignment horizontal="left" wrapText="1"/>
    </xf>
    <xf numFmtId="0" fontId="8" fillId="3" borderId="0" xfId="3" applyFont="1" applyFill="1" applyBorder="1"/>
    <xf numFmtId="17" fontId="4" fillId="3" borderId="0" xfId="3" applyNumberFormat="1" applyFont="1" applyFill="1" applyBorder="1" applyAlignment="1">
      <alignment horizontal="left" vertical="center"/>
    </xf>
    <xf numFmtId="0" fontId="4" fillId="3" borderId="3" xfId="3" applyFont="1" applyFill="1" applyBorder="1" applyAlignment="1">
      <alignment wrapText="1"/>
    </xf>
    <xf numFmtId="0" fontId="3" fillId="3" borderId="0" xfId="3" applyFont="1" applyFill="1" applyAlignment="1"/>
    <xf numFmtId="0" fontId="3" fillId="0" borderId="0" xfId="3" applyFont="1" applyFill="1" applyAlignment="1">
      <alignment horizontal="left" vertical="top" wrapText="1"/>
    </xf>
    <xf numFmtId="0" fontId="4" fillId="0" borderId="0" xfId="3" applyFont="1" applyAlignment="1">
      <alignment horizontal="left" wrapText="1" indent="1"/>
    </xf>
    <xf numFmtId="0" fontId="43" fillId="0" borderId="0" xfId="0" applyFont="1"/>
    <xf numFmtId="168" fontId="3" fillId="0" borderId="0" xfId="5" quotePrefix="1" applyNumberFormat="1" applyFont="1" applyFill="1" applyBorder="1" applyAlignment="1">
      <alignment vertical="center" wrapText="1"/>
    </xf>
    <xf numFmtId="168" fontId="4" fillId="0" borderId="0" xfId="5" quotePrefix="1" applyNumberFormat="1" applyFont="1" applyFill="1" applyBorder="1" applyAlignment="1">
      <alignment vertical="center" wrapText="1"/>
    </xf>
    <xf numFmtId="3" fontId="3" fillId="0" borderId="0" xfId="5" applyNumberFormat="1" applyFont="1" applyFill="1" applyBorder="1" applyAlignment="1"/>
    <xf numFmtId="3" fontId="3" fillId="0" borderId="0" xfId="0" applyNumberFormat="1" applyFont="1" applyFill="1" applyBorder="1" applyAlignment="1">
      <alignment wrapText="1"/>
    </xf>
    <xf numFmtId="3" fontId="4" fillId="0" borderId="3" xfId="0" applyNumberFormat="1" applyFont="1" applyFill="1" applyBorder="1" applyAlignment="1">
      <alignment wrapText="1"/>
    </xf>
    <xf numFmtId="3" fontId="4" fillId="0" borderId="3" xfId="5" applyNumberFormat="1" applyFont="1" applyFill="1" applyBorder="1" applyAlignment="1"/>
    <xf numFmtId="3" fontId="3" fillId="0" borderId="2" xfId="5" applyNumberFormat="1" applyFont="1" applyFill="1" applyBorder="1" applyAlignment="1"/>
    <xf numFmtId="0" fontId="3" fillId="0" borderId="0" xfId="10" applyFont="1"/>
    <xf numFmtId="3" fontId="14" fillId="0" borderId="0" xfId="0" applyNumberFormat="1" applyFont="1" applyAlignment="1">
      <alignment horizontal="right"/>
    </xf>
    <xf numFmtId="3" fontId="13" fillId="0" borderId="3" xfId="0" applyNumberFormat="1" applyFont="1" applyBorder="1" applyAlignment="1">
      <alignment horizontal="right"/>
    </xf>
    <xf numFmtId="168" fontId="14" fillId="0" borderId="0" xfId="1" applyNumberFormat="1" applyFont="1"/>
    <xf numFmtId="168" fontId="14" fillId="0" borderId="0" xfId="1" applyNumberFormat="1" applyFont="1" applyBorder="1"/>
    <xf numFmtId="168" fontId="13" fillId="0" borderId="3" xfId="1" applyNumberFormat="1" applyFont="1" applyBorder="1"/>
    <xf numFmtId="168" fontId="14" fillId="0" borderId="2" xfId="1" applyNumberFormat="1" applyFont="1" applyBorder="1"/>
    <xf numFmtId="0" fontId="3" fillId="3" borderId="0" xfId="3" applyFont="1" applyFill="1" applyAlignment="1">
      <alignment horizontal="left" vertical="top" wrapText="1"/>
    </xf>
    <xf numFmtId="0" fontId="22" fillId="0" borderId="0" xfId="16" applyFont="1" applyFill="1" applyAlignment="1">
      <alignment horizontal="justify" vertical="center" wrapText="1"/>
    </xf>
    <xf numFmtId="0" fontId="4" fillId="0" borderId="0" xfId="0" applyFont="1" applyFill="1" applyAlignment="1"/>
    <xf numFmtId="0" fontId="0" fillId="0" borderId="0" xfId="0" applyAlignment="1">
      <alignment vertical="top"/>
    </xf>
    <xf numFmtId="0" fontId="5" fillId="0" borderId="0" xfId="3" applyFont="1" applyFill="1" applyAlignment="1">
      <alignment vertical="top"/>
    </xf>
    <xf numFmtId="3" fontId="4" fillId="4" borderId="0" xfId="0" applyNumberFormat="1" applyFont="1" applyFill="1" applyAlignment="1">
      <alignment vertical="top"/>
    </xf>
    <xf numFmtId="0" fontId="32" fillId="0" borderId="0" xfId="3" applyFont="1" applyFill="1" applyAlignment="1"/>
    <xf numFmtId="0" fontId="4" fillId="3" borderId="0" xfId="3" applyFont="1" applyFill="1" applyAlignment="1"/>
    <xf numFmtId="0" fontId="4" fillId="0" borderId="0" xfId="3" applyFont="1" applyFill="1" applyBorder="1" applyAlignment="1">
      <alignment horizontal="left" vertical="top" wrapText="1"/>
    </xf>
    <xf numFmtId="0" fontId="0" fillId="0" borderId="0" xfId="0" applyFill="1"/>
    <xf numFmtId="0" fontId="0" fillId="0" borderId="0" xfId="0" applyFont="1"/>
    <xf numFmtId="3" fontId="3" fillId="4" borderId="0" xfId="0" applyNumberFormat="1" applyFont="1" applyFill="1" applyBorder="1" applyAlignment="1">
      <alignment vertical="top"/>
    </xf>
    <xf numFmtId="3" fontId="4" fillId="4" borderId="2" xfId="0" applyNumberFormat="1" applyFont="1" applyFill="1" applyBorder="1" applyAlignment="1"/>
    <xf numFmtId="0" fontId="45" fillId="9" borderId="0" xfId="0" applyFont="1" applyFill="1"/>
    <xf numFmtId="0" fontId="46" fillId="9" borderId="0" xfId="0" applyFont="1" applyFill="1"/>
    <xf numFmtId="0" fontId="33" fillId="11" borderId="0" xfId="0" applyFont="1" applyFill="1"/>
    <xf numFmtId="0" fontId="0" fillId="12" borderId="0" xfId="0" applyFill="1"/>
    <xf numFmtId="0" fontId="33" fillId="13" borderId="0" xfId="0" applyFont="1" applyFill="1"/>
    <xf numFmtId="0" fontId="0" fillId="13" borderId="0" xfId="0" applyFill="1"/>
    <xf numFmtId="0" fontId="0" fillId="0" borderId="0" xfId="0" applyAlignment="1">
      <alignment horizontal="left"/>
    </xf>
    <xf numFmtId="0" fontId="4" fillId="3" borderId="0" xfId="0" applyFont="1" applyFill="1" applyBorder="1" applyAlignment="1">
      <alignment wrapText="1"/>
    </xf>
    <xf numFmtId="0" fontId="0" fillId="0" borderId="0" xfId="0" applyNumberFormat="1"/>
    <xf numFmtId="0" fontId="33" fillId="0" borderId="12" xfId="0" applyFont="1" applyBorder="1"/>
    <xf numFmtId="9" fontId="0" fillId="0" borderId="0" xfId="2" applyFont="1" applyFill="1"/>
    <xf numFmtId="9" fontId="0" fillId="13" borderId="0" xfId="2" applyFont="1" applyFill="1"/>
    <xf numFmtId="9" fontId="0" fillId="0" borderId="0" xfId="2" applyFont="1"/>
    <xf numFmtId="166" fontId="0" fillId="13" borderId="0" xfId="2" applyNumberFormat="1" applyFont="1" applyFill="1"/>
    <xf numFmtId="0" fontId="0" fillId="0" borderId="0" xfId="2" applyNumberFormat="1" applyFont="1"/>
    <xf numFmtId="0" fontId="47" fillId="13" borderId="0" xfId="0" applyFont="1" applyFill="1"/>
    <xf numFmtId="0" fontId="0" fillId="13" borderId="0" xfId="2" applyNumberFormat="1" applyFont="1" applyFill="1"/>
    <xf numFmtId="10" fontId="0" fillId="0" borderId="0" xfId="2" applyNumberFormat="1" applyFont="1"/>
    <xf numFmtId="0" fontId="0" fillId="0" borderId="0" xfId="0" pivotButton="1"/>
    <xf numFmtId="0" fontId="50" fillId="14" borderId="0" xfId="0" applyFont="1" applyFill="1"/>
    <xf numFmtId="0" fontId="52" fillId="10" borderId="18" xfId="0" applyFont="1" applyFill="1" applyBorder="1" applyAlignment="1">
      <alignment horizontal="center"/>
    </xf>
    <xf numFmtId="0" fontId="50" fillId="14" borderId="0" xfId="0" applyFont="1" applyFill="1" applyAlignment="1"/>
    <xf numFmtId="0" fontId="52" fillId="10" borderId="18" xfId="0" applyNumberFormat="1" applyFont="1" applyFill="1" applyBorder="1" applyAlignment="1">
      <alignment horizontal="center" vertical="center"/>
    </xf>
    <xf numFmtId="0" fontId="0" fillId="15" borderId="0" xfId="0" applyFill="1"/>
    <xf numFmtId="164" fontId="4" fillId="0" borderId="1" xfId="9" quotePrefix="1" applyNumberFormat="1" applyFont="1" applyFill="1" applyBorder="1" applyAlignment="1">
      <alignment horizontal="center" vertical="center" wrapText="1"/>
    </xf>
    <xf numFmtId="3" fontId="3" fillId="4" borderId="2" xfId="0" applyNumberFormat="1" applyFont="1" applyFill="1" applyBorder="1" applyAlignment="1">
      <alignment vertical="top"/>
    </xf>
    <xf numFmtId="0" fontId="42" fillId="6" borderId="0" xfId="0" applyFont="1" applyFill="1" applyAlignment="1">
      <alignment wrapText="1"/>
    </xf>
    <xf numFmtId="0" fontId="9" fillId="6" borderId="0" xfId="3" applyFont="1" applyFill="1" applyAlignment="1">
      <alignment wrapText="1"/>
    </xf>
    <xf numFmtId="0" fontId="41" fillId="6" borderId="0" xfId="0" applyFont="1" applyFill="1" applyAlignment="1">
      <alignment wrapText="1"/>
    </xf>
    <xf numFmtId="0" fontId="0" fillId="0" borderId="0" xfId="0" applyFont="1" applyBorder="1"/>
    <xf numFmtId="0" fontId="33" fillId="0" borderId="3" xfId="0" applyFont="1" applyBorder="1"/>
    <xf numFmtId="0" fontId="4" fillId="0" borderId="3" xfId="0" applyFont="1" applyFill="1" applyBorder="1" applyAlignment="1">
      <alignment horizontal="left" wrapText="1" indent="1"/>
    </xf>
    <xf numFmtId="0" fontId="8" fillId="0" borderId="3" xfId="3" applyFont="1" applyFill="1" applyBorder="1" applyAlignment="1">
      <alignment horizontal="center" vertical="center"/>
    </xf>
    <xf numFmtId="0" fontId="34" fillId="0" borderId="3" xfId="10" applyBorder="1"/>
    <xf numFmtId="167" fontId="0" fillId="0" borderId="3" xfId="1" applyNumberFormat="1" applyFont="1" applyBorder="1"/>
    <xf numFmtId="0" fontId="4" fillId="0" borderId="3" xfId="3" applyFont="1" applyBorder="1" applyAlignment="1">
      <alignment horizontal="center" vertical="center"/>
    </xf>
    <xf numFmtId="0" fontId="4" fillId="0" borderId="3" xfId="3" applyFont="1" applyFill="1" applyBorder="1" applyAlignment="1">
      <alignment horizontal="center" vertical="center"/>
    </xf>
    <xf numFmtId="0" fontId="3" fillId="0" borderId="0" xfId="0" applyFont="1" applyBorder="1" applyAlignment="1">
      <alignment horizontal="left" wrapText="1" indent="1"/>
    </xf>
    <xf numFmtId="0" fontId="4" fillId="0" borderId="3" xfId="0" applyFont="1" applyBorder="1" applyAlignment="1">
      <alignment horizontal="left" wrapText="1" indent="1"/>
    </xf>
    <xf numFmtId="0" fontId="4" fillId="3" borderId="0" xfId="3" applyFont="1" applyFill="1" applyBorder="1" applyAlignment="1">
      <alignment wrapText="1"/>
    </xf>
    <xf numFmtId="167" fontId="4" fillId="0" borderId="0" xfId="5" quotePrefix="1" applyNumberFormat="1" applyFont="1" applyFill="1" applyBorder="1" applyAlignment="1">
      <alignment horizontal="right" wrapText="1" indent="3"/>
    </xf>
    <xf numFmtId="0" fontId="41" fillId="0" borderId="3" xfId="0" applyFont="1" applyBorder="1"/>
    <xf numFmtId="3" fontId="13" fillId="0" borderId="0" xfId="5" applyNumberFormat="1" applyFont="1" applyFill="1" applyBorder="1" applyAlignment="1">
      <alignment horizontal="right" indent="2"/>
    </xf>
    <xf numFmtId="0" fontId="9" fillId="0" borderId="0" xfId="3" applyFont="1" applyFill="1" applyBorder="1" applyAlignment="1">
      <alignment horizontal="right"/>
    </xf>
    <xf numFmtId="0" fontId="5" fillId="0" borderId="0" xfId="3" applyFont="1" applyFill="1" applyBorder="1"/>
    <xf numFmtId="0" fontId="3" fillId="0" borderId="0" xfId="3" applyFont="1" applyFill="1" applyBorder="1" applyAlignment="1">
      <alignment horizontal="left" indent="1"/>
    </xf>
    <xf numFmtId="3" fontId="4" fillId="0" borderId="0" xfId="3" applyNumberFormat="1" applyFont="1" applyFill="1" applyBorder="1" applyAlignment="1">
      <alignment horizontal="right" indent="3"/>
    </xf>
    <xf numFmtId="0" fontId="53" fillId="14" borderId="0" xfId="0" quotePrefix="1" applyFont="1" applyFill="1"/>
    <xf numFmtId="0" fontId="3" fillId="0" borderId="0" xfId="3" applyFont="1" applyBorder="1" applyAlignment="1">
      <alignment wrapText="1"/>
    </xf>
    <xf numFmtId="0" fontId="3" fillId="0" borderId="0" xfId="3" applyFont="1" applyFill="1" applyBorder="1" applyAlignment="1">
      <alignment wrapText="1"/>
    </xf>
    <xf numFmtId="0" fontId="54" fillId="14" borderId="0" xfId="0" applyFont="1" applyFill="1"/>
    <xf numFmtId="0" fontId="54" fillId="0" borderId="0" xfId="0" applyFont="1"/>
    <xf numFmtId="0" fontId="53" fillId="14" borderId="0" xfId="0" applyFont="1" applyFill="1"/>
    <xf numFmtId="0" fontId="55" fillId="14" borderId="0" xfId="0" applyFont="1" applyFill="1"/>
    <xf numFmtId="0" fontId="55" fillId="0" borderId="0" xfId="0" applyFont="1"/>
    <xf numFmtId="0" fontId="50" fillId="14" borderId="0" xfId="0" applyFont="1" applyFill="1" applyProtection="1">
      <protection locked="0" hidden="1"/>
    </xf>
    <xf numFmtId="0" fontId="14" fillId="3" borderId="0" xfId="0" applyFont="1" applyFill="1" applyBorder="1"/>
    <xf numFmtId="0" fontId="3" fillId="0" borderId="0" xfId="3" applyFont="1" applyFill="1" applyAlignment="1">
      <alignment horizontal="left" vertical="top" indent="1"/>
    </xf>
    <xf numFmtId="49" fontId="14" fillId="3" borderId="0" xfId="0" applyNumberFormat="1" applyFont="1" applyFill="1" applyBorder="1"/>
    <xf numFmtId="3" fontId="3" fillId="4" borderId="0" xfId="0" applyNumberFormat="1" applyFont="1" applyFill="1" applyAlignment="1">
      <alignment vertical="top"/>
    </xf>
    <xf numFmtId="0" fontId="4" fillId="0" borderId="0" xfId="3" applyFont="1" applyFill="1" applyBorder="1"/>
    <xf numFmtId="0" fontId="0" fillId="0" borderId="0" xfId="0" applyFont="1" applyAlignment="1">
      <alignment vertical="top"/>
    </xf>
    <xf numFmtId="0" fontId="41" fillId="0" borderId="0" xfId="0" quotePrefix="1" applyFont="1" applyBorder="1" applyAlignment="1">
      <alignment horizontal="center"/>
    </xf>
    <xf numFmtId="0" fontId="11" fillId="0" borderId="0" xfId="3" quotePrefix="1" applyFont="1" applyFill="1"/>
    <xf numFmtId="0" fontId="3" fillId="3" borderId="0" xfId="3" applyFont="1" applyFill="1" applyAlignment="1">
      <alignment horizontal="left" vertical="top"/>
    </xf>
    <xf numFmtId="0" fontId="0" fillId="3" borderId="0" xfId="0" applyFont="1" applyFill="1"/>
    <xf numFmtId="3" fontId="4" fillId="3" borderId="0" xfId="0" applyNumberFormat="1" applyFont="1" applyFill="1" applyAlignment="1">
      <alignment vertical="top"/>
    </xf>
    <xf numFmtId="0" fontId="5" fillId="3" borderId="0" xfId="3" applyFont="1" applyFill="1"/>
    <xf numFmtId="3" fontId="3" fillId="3" borderId="0" xfId="0" applyNumberFormat="1" applyFont="1" applyFill="1" applyAlignment="1">
      <alignment vertical="top"/>
    </xf>
    <xf numFmtId="166" fontId="3" fillId="4" borderId="0" xfId="2" applyNumberFormat="1" applyFont="1" applyFill="1" applyAlignment="1">
      <alignment vertical="top"/>
    </xf>
    <xf numFmtId="166" fontId="4" fillId="4" borderId="0" xfId="2" applyNumberFormat="1" applyFont="1" applyFill="1" applyAlignment="1">
      <alignment vertical="top"/>
    </xf>
    <xf numFmtId="168" fontId="14" fillId="3" borderId="0" xfId="1" applyNumberFormat="1" applyFont="1" applyFill="1"/>
    <xf numFmtId="168" fontId="13" fillId="3" borderId="0" xfId="1" applyNumberFormat="1" applyFont="1" applyFill="1"/>
    <xf numFmtId="0" fontId="41" fillId="0" borderId="0" xfId="0" quotePrefix="1" applyFont="1" applyBorder="1" applyAlignment="1">
      <alignment horizontal="center"/>
    </xf>
    <xf numFmtId="0" fontId="56" fillId="7" borderId="0" xfId="13" applyFont="1" applyFill="1" applyBorder="1" applyAlignment="1">
      <alignment horizontal="center" vertical="center" wrapText="1"/>
    </xf>
    <xf numFmtId="0" fontId="0" fillId="5" borderId="11" xfId="0" applyFill="1" applyBorder="1"/>
    <xf numFmtId="0" fontId="0" fillId="5" borderId="7" xfId="0" applyFill="1" applyBorder="1"/>
    <xf numFmtId="0" fontId="0" fillId="5" borderId="10" xfId="0" applyFill="1" applyBorder="1"/>
    <xf numFmtId="0" fontId="41" fillId="3" borderId="0" xfId="0" applyFont="1" applyFill="1" applyAlignment="1">
      <alignment horizontal="left" wrapText="1"/>
    </xf>
    <xf numFmtId="0" fontId="14" fillId="3" borderId="0" xfId="0" applyFont="1" applyFill="1" applyAlignment="1">
      <alignment horizontal="left" wrapText="1"/>
    </xf>
    <xf numFmtId="0" fontId="14" fillId="3" borderId="0" xfId="0" applyFont="1" applyFill="1" applyAlignment="1">
      <alignment wrapText="1"/>
    </xf>
    <xf numFmtId="0" fontId="13" fillId="3" borderId="0" xfId="0" applyFont="1" applyFill="1"/>
    <xf numFmtId="0" fontId="41" fillId="0" borderId="2" xfId="0" applyFont="1" applyBorder="1"/>
    <xf numFmtId="0" fontId="0" fillId="0" borderId="7" xfId="0" applyFill="1" applyBorder="1"/>
    <xf numFmtId="1" fontId="0" fillId="0" borderId="0" xfId="2" applyNumberFormat="1" applyFont="1" applyFill="1"/>
    <xf numFmtId="1" fontId="0" fillId="0" borderId="0" xfId="2" applyNumberFormat="1" applyFont="1" applyFill="1" applyBorder="1"/>
    <xf numFmtId="0" fontId="3" fillId="0" borderId="0" xfId="9" applyFont="1" applyBorder="1" applyAlignment="1">
      <alignment horizontal="left" vertical="top" wrapText="1"/>
    </xf>
    <xf numFmtId="0" fontId="3" fillId="0" borderId="0" xfId="9" applyFont="1" applyBorder="1" applyAlignment="1">
      <alignment horizontal="justify" vertical="top" wrapText="1"/>
    </xf>
    <xf numFmtId="0" fontId="3" fillId="0" borderId="0" xfId="9" applyFont="1" applyBorder="1" applyAlignment="1">
      <alignment wrapText="1"/>
    </xf>
    <xf numFmtId="0" fontId="3" fillId="0" borderId="0" xfId="9" applyFont="1" applyBorder="1" applyAlignment="1">
      <alignment horizontal="justify"/>
    </xf>
    <xf numFmtId="0" fontId="3" fillId="0" borderId="0" xfId="9" applyFont="1" applyBorder="1" applyAlignment="1">
      <alignment vertical="top" wrapText="1"/>
    </xf>
    <xf numFmtId="0" fontId="25" fillId="0" borderId="0" xfId="8" applyBorder="1" applyAlignment="1" applyProtection="1">
      <alignment vertical="top" wrapText="1"/>
    </xf>
    <xf numFmtId="0" fontId="3" fillId="0" borderId="0" xfId="9" applyFont="1" applyBorder="1" applyAlignment="1"/>
    <xf numFmtId="0" fontId="3" fillId="0" borderId="0" xfId="9" applyFont="1" applyBorder="1" applyAlignment="1">
      <alignment horizontal="left"/>
    </xf>
    <xf numFmtId="0" fontId="3" fillId="0" borderId="0" xfId="9" applyFont="1" applyBorder="1"/>
    <xf numFmtId="0" fontId="28" fillId="4" borderId="0" xfId="8" applyFont="1" applyFill="1" applyBorder="1" applyAlignment="1">
      <alignment horizontal="left" wrapText="1"/>
    </xf>
    <xf numFmtId="0" fontId="3" fillId="0" borderId="0" xfId="12" applyFont="1" applyFill="1" applyBorder="1" applyAlignment="1">
      <alignment horizontal="justify"/>
    </xf>
    <xf numFmtId="0" fontId="3" fillId="0" borderId="0" xfId="9" applyFont="1" applyFill="1" applyBorder="1" applyAlignment="1">
      <alignment horizontal="justify" vertical="top" wrapText="1"/>
    </xf>
    <xf numFmtId="0" fontId="3" fillId="0" borderId="0" xfId="9" applyFont="1" applyFill="1" applyBorder="1" applyAlignment="1">
      <alignment horizontal="left" vertical="top" wrapText="1"/>
    </xf>
    <xf numFmtId="3" fontId="5" fillId="3" borderId="0" xfId="3" applyNumberFormat="1" applyFont="1" applyFill="1"/>
    <xf numFmtId="0" fontId="0" fillId="5" borderId="21" xfId="0" applyFill="1" applyBorder="1"/>
    <xf numFmtId="0" fontId="0" fillId="5" borderId="22" xfId="0" applyFill="1" applyBorder="1"/>
    <xf numFmtId="3" fontId="4" fillId="4" borderId="0" xfId="0" applyNumberFormat="1" applyFont="1" applyFill="1" applyBorder="1" applyAlignment="1"/>
    <xf numFmtId="0" fontId="25" fillId="4" borderId="0" xfId="8" applyFill="1" applyAlignment="1" applyProtection="1">
      <alignment horizontal="left" vertical="top" wrapText="1"/>
    </xf>
    <xf numFmtId="0" fontId="0" fillId="0" borderId="0" xfId="0" quotePrefix="1" applyBorder="1" applyAlignment="1">
      <alignment horizontal="center"/>
    </xf>
    <xf numFmtId="0" fontId="4" fillId="3" borderId="2" xfId="3" applyFont="1" applyFill="1" applyBorder="1" applyAlignment="1">
      <alignment vertical="center"/>
    </xf>
    <xf numFmtId="0" fontId="41" fillId="6" borderId="0" xfId="0" applyFont="1" applyFill="1" applyAlignment="1"/>
    <xf numFmtId="3" fontId="3" fillId="0" borderId="0" xfId="0" applyNumberFormat="1" applyFont="1" applyFill="1"/>
    <xf numFmtId="9" fontId="4" fillId="0" borderId="0" xfId="2" applyFont="1" applyFill="1" applyBorder="1" applyAlignment="1">
      <alignment wrapText="1"/>
    </xf>
    <xf numFmtId="0" fontId="59" fillId="0" borderId="0" xfId="3" applyFont="1" applyFill="1"/>
    <xf numFmtId="0" fontId="59" fillId="0" borderId="0" xfId="3" applyFont="1"/>
    <xf numFmtId="0" fontId="31" fillId="0" borderId="0" xfId="3" applyFont="1" applyAlignment="1">
      <alignment wrapText="1"/>
    </xf>
    <xf numFmtId="0" fontId="60" fillId="0" borderId="0" xfId="3" applyFont="1" applyFill="1"/>
    <xf numFmtId="0" fontId="60" fillId="0" borderId="0" xfId="3" applyFont="1"/>
    <xf numFmtId="0" fontId="59" fillId="0" borderId="0" xfId="3" applyFont="1" applyBorder="1"/>
    <xf numFmtId="0" fontId="3" fillId="0" borderId="0" xfId="3" applyFont="1" applyFill="1" applyAlignment="1">
      <alignment horizontal="left" vertical="top" indent="1"/>
    </xf>
    <xf numFmtId="0" fontId="41" fillId="0" borderId="0" xfId="0" quotePrefix="1" applyFont="1" applyBorder="1" applyAlignment="1">
      <alignment horizontal="center"/>
    </xf>
    <xf numFmtId="0" fontId="3" fillId="0" borderId="0" xfId="3" applyFont="1" applyFill="1" applyBorder="1" applyAlignment="1">
      <alignment horizontal="center" vertical="center"/>
    </xf>
    <xf numFmtId="0" fontId="3" fillId="0" borderId="0" xfId="3" applyFont="1" applyFill="1" applyBorder="1" applyAlignment="1">
      <alignment vertical="center"/>
    </xf>
    <xf numFmtId="0" fontId="0" fillId="5" borderId="23" xfId="0" applyFill="1" applyBorder="1"/>
    <xf numFmtId="0" fontId="61" fillId="0" borderId="0" xfId="3" applyFont="1" applyFill="1"/>
    <xf numFmtId="0" fontId="39" fillId="3" borderId="0" xfId="8" applyNumberFormat="1" applyFont="1" applyFill="1" applyBorder="1" applyAlignment="1"/>
    <xf numFmtId="0" fontId="0" fillId="5" borderId="10" xfId="0" applyNumberFormat="1" applyFill="1" applyBorder="1" applyAlignment="1">
      <alignment horizontal="right"/>
    </xf>
    <xf numFmtId="0" fontId="0" fillId="5" borderId="10" xfId="0" applyFill="1" applyBorder="1" applyAlignment="1">
      <alignment horizontal="right"/>
    </xf>
    <xf numFmtId="3" fontId="4" fillId="0" borderId="0" xfId="4" applyNumberFormat="1" applyFont="1" applyFill="1" applyAlignment="1">
      <alignment horizontal="right"/>
    </xf>
    <xf numFmtId="0" fontId="0" fillId="5" borderId="23" xfId="0" applyNumberFormat="1" applyFill="1" applyBorder="1" applyAlignment="1">
      <alignment horizontal="right"/>
    </xf>
    <xf numFmtId="0" fontId="41" fillId="3" borderId="0" xfId="0" applyFont="1" applyFill="1" applyAlignment="1">
      <alignment wrapText="1"/>
    </xf>
    <xf numFmtId="0" fontId="4" fillId="0" borderId="0" xfId="0" applyFont="1" applyFill="1" applyAlignment="1">
      <alignment horizontal="left" vertical="top" indent="1"/>
    </xf>
    <xf numFmtId="0" fontId="3" fillId="0" borderId="0" xfId="0" applyFont="1" applyFill="1" applyAlignment="1">
      <alignment horizontal="left" indent="1"/>
    </xf>
    <xf numFmtId="0" fontId="4" fillId="0" borderId="0" xfId="0" applyFont="1" applyFill="1" applyAlignment="1">
      <alignment horizontal="left" indent="1"/>
    </xf>
    <xf numFmtId="166" fontId="4" fillId="0" borderId="0" xfId="2" applyNumberFormat="1" applyFont="1" applyFill="1" applyAlignment="1">
      <alignment horizontal="left" indent="1"/>
    </xf>
    <xf numFmtId="166" fontId="3" fillId="0" borderId="0" xfId="2" applyNumberFormat="1" applyFont="1" applyFill="1" applyAlignment="1">
      <alignment horizontal="left" indent="1"/>
    </xf>
    <xf numFmtId="166" fontId="4" fillId="4" borderId="3" xfId="2" applyNumberFormat="1" applyFont="1" applyFill="1" applyBorder="1" applyAlignment="1"/>
    <xf numFmtId="166" fontId="4" fillId="4" borderId="0" xfId="2" applyNumberFormat="1" applyFont="1" applyFill="1" applyBorder="1" applyAlignment="1"/>
    <xf numFmtId="0" fontId="1" fillId="0" borderId="0" xfId="13" applyAlignment="1">
      <alignment vertical="center" wrapText="1"/>
    </xf>
    <xf numFmtId="0" fontId="64" fillId="0" borderId="0" xfId="9" applyFont="1" applyFill="1" applyBorder="1"/>
    <xf numFmtId="17" fontId="64" fillId="0" borderId="0" xfId="9" applyNumberFormat="1" applyFont="1" applyFill="1" applyBorder="1" applyAlignment="1">
      <alignment horizontal="center"/>
    </xf>
    <xf numFmtId="0" fontId="64" fillId="0" borderId="0" xfId="13" applyFont="1" applyFill="1" applyBorder="1"/>
    <xf numFmtId="0" fontId="64" fillId="0" borderId="0" xfId="13" applyFont="1" applyFill="1" applyBorder="1" applyAlignment="1">
      <alignment horizontal="center"/>
    </xf>
    <xf numFmtId="3" fontId="64" fillId="0" borderId="0" xfId="9" applyNumberFormat="1" applyFont="1" applyFill="1" applyBorder="1"/>
    <xf numFmtId="0" fontId="65" fillId="0" borderId="0" xfId="13" applyFont="1"/>
    <xf numFmtId="3" fontId="65" fillId="0" borderId="0" xfId="13" applyNumberFormat="1" applyFont="1"/>
    <xf numFmtId="9" fontId="65" fillId="0" borderId="0" xfId="2" applyFont="1"/>
    <xf numFmtId="0" fontId="65" fillId="0" borderId="0" xfId="13" applyFont="1" applyFill="1"/>
    <xf numFmtId="3" fontId="65" fillId="0" borderId="0" xfId="13" applyNumberFormat="1" applyFont="1" applyFill="1"/>
    <xf numFmtId="166" fontId="65" fillId="0" borderId="0" xfId="2" applyNumberFormat="1" applyFont="1" applyFill="1"/>
    <xf numFmtId="0" fontId="0" fillId="0" borderId="0" xfId="17" applyFont="1" applyFill="1" applyAlignment="1">
      <alignment horizontal="left" vertical="top" wrapText="1"/>
    </xf>
    <xf numFmtId="0" fontId="14" fillId="0" borderId="0" xfId="17" applyFont="1" applyFill="1" applyAlignment="1">
      <alignment horizontal="left" wrapText="1"/>
    </xf>
    <xf numFmtId="0" fontId="57" fillId="0" borderId="0" xfId="9" applyFont="1" applyBorder="1" applyAlignment="1">
      <alignment horizontal="left"/>
    </xf>
    <xf numFmtId="0" fontId="25" fillId="4" borderId="0" xfId="8" applyFill="1" applyAlignment="1" applyProtection="1">
      <alignment horizontal="left" vertical="top" wrapText="1"/>
    </xf>
    <xf numFmtId="0" fontId="3" fillId="0" borderId="0" xfId="9" applyFont="1" applyBorder="1" applyAlignment="1">
      <alignment horizontal="justify" vertical="top" wrapText="1"/>
    </xf>
    <xf numFmtId="0" fontId="3" fillId="4" borderId="0" xfId="12" applyFont="1" applyFill="1" applyBorder="1" applyAlignment="1">
      <alignment horizontal="justify" vertical="top" wrapText="1"/>
    </xf>
    <xf numFmtId="0" fontId="3" fillId="0" borderId="0" xfId="9" applyFont="1" applyFill="1" applyBorder="1" applyAlignment="1">
      <alignment horizontal="justify" vertical="top" wrapText="1"/>
    </xf>
    <xf numFmtId="0" fontId="3" fillId="4" borderId="0" xfId="12" applyFont="1" applyFill="1" applyAlignment="1">
      <alignment horizontal="justify" vertical="top" wrapText="1"/>
    </xf>
    <xf numFmtId="0" fontId="3" fillId="0" borderId="0" xfId="12" applyFont="1" applyFill="1" applyBorder="1" applyAlignment="1">
      <alignment horizontal="justify" vertical="top" wrapText="1"/>
    </xf>
    <xf numFmtId="0" fontId="57" fillId="4" borderId="0" xfId="9" applyFont="1" applyFill="1" applyBorder="1" applyAlignment="1">
      <alignment horizontal="left"/>
    </xf>
    <xf numFmtId="0" fontId="3" fillId="4" borderId="0" xfId="9" applyFont="1" applyFill="1" applyBorder="1" applyAlignment="1">
      <alignment horizontal="justify" wrapText="1"/>
    </xf>
    <xf numFmtId="0" fontId="3" fillId="4" borderId="0" xfId="9" applyFont="1" applyFill="1" applyBorder="1" applyAlignment="1">
      <alignment horizontal="left" wrapText="1"/>
    </xf>
    <xf numFmtId="0" fontId="28" fillId="4" borderId="0" xfId="8" applyFont="1" applyFill="1" applyBorder="1" applyAlignment="1">
      <alignment horizontal="justify" wrapText="1"/>
    </xf>
    <xf numFmtId="0" fontId="57" fillId="0" borderId="0" xfId="9" applyFont="1" applyBorder="1" applyAlignment="1">
      <alignment horizontal="left" vertical="top" wrapText="1"/>
    </xf>
    <xf numFmtId="0" fontId="57" fillId="4" borderId="0" xfId="12" applyFont="1" applyFill="1" applyBorder="1" applyAlignment="1">
      <alignment horizontal="justify"/>
    </xf>
    <xf numFmtId="0" fontId="53" fillId="14" borderId="0" xfId="0" quotePrefix="1" applyFont="1" applyFill="1" applyAlignment="1">
      <alignment horizontal="left" wrapText="1"/>
    </xf>
    <xf numFmtId="0" fontId="49" fillId="14" borderId="0" xfId="0" applyFont="1" applyFill="1" applyAlignment="1">
      <alignment horizontal="center"/>
    </xf>
    <xf numFmtId="0" fontId="50" fillId="14" borderId="0" xfId="0" applyFont="1" applyFill="1" applyAlignment="1">
      <alignment horizontal="center"/>
    </xf>
    <xf numFmtId="0" fontId="48" fillId="9" borderId="13" xfId="0" applyFont="1" applyFill="1" applyBorder="1" applyAlignment="1" applyProtection="1">
      <alignment horizontal="center"/>
    </xf>
    <xf numFmtId="0" fontId="48" fillId="9" borderId="14" xfId="0" applyFont="1" applyFill="1" applyBorder="1" applyAlignment="1" applyProtection="1">
      <alignment horizontal="center"/>
    </xf>
    <xf numFmtId="0" fontId="48" fillId="9" borderId="15" xfId="0" applyFont="1" applyFill="1" applyBorder="1" applyAlignment="1" applyProtection="1">
      <alignment horizontal="center"/>
    </xf>
    <xf numFmtId="0" fontId="49" fillId="10" borderId="13" xfId="0" applyFont="1" applyFill="1" applyBorder="1" applyAlignment="1" applyProtection="1">
      <alignment horizontal="center"/>
    </xf>
    <xf numFmtId="0" fontId="49" fillId="10" borderId="14" xfId="0" applyFont="1" applyFill="1" applyBorder="1" applyAlignment="1" applyProtection="1">
      <alignment horizontal="center"/>
    </xf>
    <xf numFmtId="0" fontId="49" fillId="10" borderId="15" xfId="0" applyFont="1" applyFill="1" applyBorder="1" applyAlignment="1" applyProtection="1">
      <alignment horizontal="center"/>
    </xf>
    <xf numFmtId="0" fontId="51" fillId="9" borderId="16" xfId="0" applyFont="1" applyFill="1" applyBorder="1" applyAlignment="1" applyProtection="1">
      <alignment horizontal="center"/>
    </xf>
    <xf numFmtId="0" fontId="51" fillId="9" borderId="17" xfId="0" applyFont="1" applyFill="1" applyBorder="1" applyAlignment="1" applyProtection="1">
      <alignment horizontal="center"/>
    </xf>
    <xf numFmtId="0" fontId="51" fillId="9" borderId="19" xfId="0" applyFont="1" applyFill="1" applyBorder="1" applyAlignment="1" applyProtection="1">
      <alignment horizontal="center"/>
    </xf>
    <xf numFmtId="0" fontId="51" fillId="9" borderId="20" xfId="0" applyFont="1" applyFill="1" applyBorder="1" applyAlignment="1" applyProtection="1">
      <alignment horizontal="center"/>
    </xf>
    <xf numFmtId="0" fontId="4" fillId="6" borderId="1" xfId="0" quotePrefix="1" applyFont="1" applyFill="1" applyBorder="1" applyAlignment="1">
      <alignment horizontal="center" vertical="center" wrapText="1"/>
    </xf>
    <xf numFmtId="0" fontId="2" fillId="2" borderId="0" xfId="3" applyFont="1" applyFill="1" applyBorder="1" applyAlignment="1">
      <alignment horizontal="center" vertical="center"/>
    </xf>
    <xf numFmtId="17" fontId="3" fillId="6" borderId="0" xfId="0" applyNumberFormat="1" applyFont="1" applyFill="1" applyBorder="1" applyAlignment="1">
      <alignment horizontal="center" vertical="center" wrapText="1"/>
    </xf>
    <xf numFmtId="0" fontId="3" fillId="0" borderId="0" xfId="3" applyFont="1" applyFill="1" applyAlignment="1">
      <alignment horizontal="left" vertical="top" indent="1"/>
    </xf>
    <xf numFmtId="49" fontId="3" fillId="0" borderId="3" xfId="3" applyNumberFormat="1" applyFont="1" applyBorder="1" applyAlignment="1">
      <alignment horizontal="center" vertical="center" wrapText="1"/>
    </xf>
    <xf numFmtId="0" fontId="3" fillId="0" borderId="3" xfId="3" applyFont="1" applyFill="1" applyBorder="1" applyAlignment="1">
      <alignment horizontal="center" vertical="center"/>
    </xf>
    <xf numFmtId="0" fontId="12" fillId="9" borderId="6" xfId="0" applyFont="1" applyFill="1" applyBorder="1" applyAlignment="1" applyProtection="1">
      <alignment horizontal="center"/>
    </xf>
    <xf numFmtId="0" fontId="12" fillId="9" borderId="2" xfId="0" applyFont="1" applyFill="1" applyBorder="1" applyAlignment="1" applyProtection="1">
      <alignment horizontal="center"/>
    </xf>
    <xf numFmtId="0" fontId="12" fillId="9" borderId="11" xfId="0" applyFont="1" applyFill="1" applyBorder="1" applyAlignment="1" applyProtection="1">
      <alignment horizontal="center"/>
    </xf>
    <xf numFmtId="49" fontId="44" fillId="10" borderId="5" xfId="15" applyNumberFormat="1" applyFont="1" applyFill="1" applyBorder="1" applyAlignment="1" applyProtection="1">
      <alignment horizontal="center" vertical="center" wrapText="1"/>
      <protection locked="0"/>
    </xf>
    <xf numFmtId="49" fontId="44" fillId="10" borderId="3" xfId="15" applyNumberFormat="1" applyFont="1" applyFill="1" applyBorder="1" applyAlignment="1" applyProtection="1">
      <alignment horizontal="center" vertical="center" wrapText="1"/>
      <protection locked="0"/>
    </xf>
    <xf numFmtId="49" fontId="44" fillId="10" borderId="10" xfId="15"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4" fillId="10" borderId="5" xfId="15" applyFont="1" applyFill="1" applyBorder="1" applyAlignment="1" applyProtection="1">
      <alignment horizontal="center" vertical="center" wrapText="1"/>
      <protection locked="0"/>
    </xf>
    <xf numFmtId="0" fontId="44" fillId="10" borderId="3" xfId="15" applyFont="1" applyFill="1" applyBorder="1" applyAlignment="1" applyProtection="1">
      <alignment horizontal="center" vertical="center" wrapText="1"/>
      <protection locked="0"/>
    </xf>
    <xf numFmtId="0" fontId="44" fillId="10" borderId="10" xfId="15" applyFont="1" applyFill="1" applyBorder="1" applyAlignment="1" applyProtection="1">
      <alignment horizontal="center" vertical="center" wrapText="1"/>
      <protection locked="0"/>
    </xf>
    <xf numFmtId="0" fontId="4" fillId="0" borderId="1" xfId="0" quotePrefix="1" applyFont="1" applyFill="1" applyBorder="1" applyAlignment="1">
      <alignment horizontal="center" vertical="center" wrapText="1"/>
    </xf>
    <xf numFmtId="0" fontId="12" fillId="9" borderId="8" xfId="0" applyFont="1" applyFill="1" applyBorder="1" applyAlignment="1" applyProtection="1">
      <alignment horizontal="center"/>
    </xf>
    <xf numFmtId="0" fontId="12" fillId="9" borderId="1" xfId="0" applyFont="1" applyFill="1" applyBorder="1" applyAlignment="1" applyProtection="1">
      <alignment horizontal="center"/>
    </xf>
    <xf numFmtId="0" fontId="12" fillId="9" borderId="9" xfId="0" applyFont="1" applyFill="1" applyBorder="1" applyAlignment="1" applyProtection="1">
      <alignment horizontal="center"/>
    </xf>
    <xf numFmtId="0" fontId="14" fillId="0" borderId="0" xfId="0" applyFont="1" applyBorder="1" applyAlignment="1">
      <alignment horizontal="center"/>
    </xf>
    <xf numFmtId="0" fontId="41" fillId="0" borderId="0" xfId="0" quotePrefix="1" applyFont="1" applyBorder="1" applyAlignment="1">
      <alignment horizontal="center"/>
    </xf>
    <xf numFmtId="0" fontId="4" fillId="0" borderId="2" xfId="3" applyFont="1" applyBorder="1" applyAlignment="1">
      <alignment horizontal="center" wrapText="1"/>
    </xf>
    <xf numFmtId="49" fontId="4" fillId="0" borderId="1" xfId="3" applyNumberFormat="1" applyFont="1" applyFill="1" applyBorder="1" applyAlignment="1">
      <alignment horizontal="center" vertical="center" wrapText="1"/>
    </xf>
    <xf numFmtId="164" fontId="4" fillId="0" borderId="1" xfId="3" quotePrefix="1" applyNumberFormat="1" applyFont="1" applyFill="1" applyBorder="1" applyAlignment="1">
      <alignment horizontal="center" vertical="center" wrapText="1"/>
    </xf>
    <xf numFmtId="0" fontId="3" fillId="0" borderId="0" xfId="3" applyFont="1" applyFill="1" applyBorder="1" applyAlignment="1">
      <alignment horizontal="left" vertical="top" wrapText="1" indent="1"/>
    </xf>
    <xf numFmtId="0" fontId="3" fillId="0" borderId="0" xfId="3" applyFont="1" applyFill="1" applyAlignment="1">
      <alignment horizontal="left" vertical="top" wrapText="1" indent="1"/>
    </xf>
    <xf numFmtId="0" fontId="4" fillId="0" borderId="1" xfId="3" applyFont="1" applyFill="1" applyBorder="1" applyAlignment="1">
      <alignment horizontal="center" vertical="center"/>
    </xf>
    <xf numFmtId="164" fontId="4" fillId="0" borderId="1" xfId="9" quotePrefix="1" applyNumberFormat="1" applyFont="1" applyFill="1" applyBorder="1" applyAlignment="1">
      <alignment horizontal="center" vertical="center" wrapText="1"/>
    </xf>
    <xf numFmtId="0" fontId="3" fillId="0" borderId="0" xfId="3" applyFont="1" applyFill="1" applyBorder="1" applyAlignment="1">
      <alignment horizontal="center" vertical="center"/>
    </xf>
    <xf numFmtId="49" fontId="3" fillId="0" borderId="4" xfId="3" applyNumberFormat="1" applyFont="1" applyBorder="1" applyAlignment="1">
      <alignment horizontal="center" vertical="center"/>
    </xf>
    <xf numFmtId="49" fontId="3" fillId="0" borderId="0" xfId="3" applyNumberFormat="1" applyFont="1" applyBorder="1" applyAlignment="1">
      <alignment horizontal="center" vertical="center"/>
    </xf>
    <xf numFmtId="0" fontId="14" fillId="0" borderId="0" xfId="0" applyFont="1" applyAlignment="1">
      <alignment horizontal="center"/>
    </xf>
    <xf numFmtId="49" fontId="3" fillId="0" borderId="3" xfId="3" applyNumberFormat="1" applyFont="1" applyFill="1" applyBorder="1" applyAlignment="1">
      <alignment horizontal="center" vertical="center" wrapText="1"/>
    </xf>
    <xf numFmtId="0" fontId="3" fillId="3" borderId="3" xfId="3" applyFont="1" applyFill="1" applyBorder="1" applyAlignment="1">
      <alignment horizontal="center"/>
    </xf>
    <xf numFmtId="0" fontId="4" fillId="0" borderId="1" xfId="3" applyFont="1" applyBorder="1" applyAlignment="1">
      <alignment horizontal="center" vertical="center" wrapText="1"/>
    </xf>
    <xf numFmtId="17" fontId="3" fillId="0" borderId="3" xfId="0" applyNumberFormat="1" applyFont="1" applyBorder="1" applyAlignment="1">
      <alignment horizontal="center" vertical="center" wrapText="1"/>
    </xf>
    <xf numFmtId="17" fontId="3" fillId="0" borderId="0" xfId="0" applyNumberFormat="1" applyFont="1" applyBorder="1" applyAlignment="1">
      <alignment horizontal="center" vertical="center" wrapText="1"/>
    </xf>
    <xf numFmtId="0" fontId="4" fillId="3" borderId="1" xfId="3" applyFont="1" applyFill="1" applyBorder="1" applyAlignment="1">
      <alignment horizontal="center" vertical="center"/>
    </xf>
    <xf numFmtId="0" fontId="14" fillId="6" borderId="0" xfId="9" applyFont="1" applyFill="1" applyBorder="1" applyAlignment="1">
      <alignment horizontal="left" vertical="center" wrapText="1"/>
    </xf>
  </cellXfs>
  <cellStyles count="18">
    <cellStyle name="Comma" xfId="1" builtinId="3"/>
    <cellStyle name="Comma 14" xfId="14" xr:uid="{00000000-0005-0000-0000-000001000000}"/>
    <cellStyle name="Comma 2" xfId="5" xr:uid="{00000000-0005-0000-0000-000002000000}"/>
    <cellStyle name="Good" xfId="15" builtinId="26"/>
    <cellStyle name="Hyperlink" xfId="8" builtinId="8"/>
    <cellStyle name="Normal" xfId="0" builtinId="0"/>
    <cellStyle name="Normal 10 3" xfId="9" xr:uid="{00000000-0005-0000-0000-000006000000}"/>
    <cellStyle name="Normal 2" xfId="3" xr:uid="{00000000-0005-0000-0000-000007000000}"/>
    <cellStyle name="Normal 2 11" xfId="4" xr:uid="{00000000-0005-0000-0000-000008000000}"/>
    <cellStyle name="Normal 2 4" xfId="16" xr:uid="{00000000-0005-0000-0000-000009000000}"/>
    <cellStyle name="Normal 2 4 5" xfId="11" xr:uid="{00000000-0005-0000-0000-00000A000000}"/>
    <cellStyle name="Normal 26 2" xfId="13" xr:uid="{00000000-0005-0000-0000-00000B000000}"/>
    <cellStyle name="Normal 3" xfId="10" xr:uid="{00000000-0005-0000-0000-00000C000000}"/>
    <cellStyle name="Normal 3 4 2 10" xfId="12" xr:uid="{00000000-0005-0000-0000-00000D000000}"/>
    <cellStyle name="Normal 39 2" xfId="17" xr:uid="{00000000-0005-0000-0000-00000E000000}"/>
    <cellStyle name="Normal_Market_Trends tables 300902 2" xfId="7" xr:uid="{00000000-0005-0000-0000-00000F000000}"/>
    <cellStyle name="Percent" xfId="2" builtinId="5"/>
    <cellStyle name="Percent 2" xfId="6" xr:uid="{00000000-0005-0000-0000-000011000000}"/>
  </cellStyles>
  <dxfs count="27">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
      <numFmt numFmtId="169" formatCode="[=-1]&quot;*&quot;;General"/>
    </dxf>
  </dxfs>
  <tableStyles count="0" defaultTableStyle="TableStyleMedium2" defaultPivotStyle="PivotStyleLight16"/>
  <colors>
    <mruColors>
      <color rgb="FFFFFFCC"/>
      <color rgb="FF0000FF"/>
      <color rgb="FF0000CC"/>
      <color rgb="FF222C65"/>
      <color rgb="FFCCECFF"/>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2.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3.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6228527350853"/>
          <c:y val="0.11111122747232376"/>
          <c:w val="0.73041199498957299"/>
          <c:h val="0.7028344369612548"/>
        </c:manualLayout>
      </c:layout>
      <c:barChart>
        <c:barDir val="col"/>
        <c:grouping val="stacked"/>
        <c:varyColors val="0"/>
        <c:ser>
          <c:idx val="1"/>
          <c:order val="0"/>
          <c:tx>
            <c:strRef>
              <c:f>'Charts data'!$C$29</c:f>
              <c:strCache>
                <c:ptCount val="1"/>
                <c:pt idx="0">
                  <c:v>Total assets</c:v>
                </c:pt>
              </c:strCache>
            </c:strRef>
          </c:tx>
          <c:spPr>
            <a:solidFill>
              <a:srgbClr val="00A9E0"/>
            </a:solidFill>
            <a:ln>
              <a:noFill/>
            </a:ln>
            <a:effectLst/>
          </c:spPr>
          <c:invertIfNegative val="0"/>
          <c:cat>
            <c:strRef>
              <c:f>'Charts data'!$D$4:$I$4</c:f>
              <c:strCache>
                <c:ptCount val="6"/>
                <c:pt idx="0">
                  <c:v>Jun 2015</c:v>
                </c:pt>
                <c:pt idx="1">
                  <c:v>Jun 2016</c:v>
                </c:pt>
                <c:pt idx="2">
                  <c:v>Jun 2017</c:v>
                </c:pt>
                <c:pt idx="3">
                  <c:v>Jun 2018</c:v>
                </c:pt>
                <c:pt idx="4">
                  <c:v>Jun 2019</c:v>
                </c:pt>
                <c:pt idx="5">
                  <c:v>Jun 2020</c:v>
                </c:pt>
              </c:strCache>
            </c:strRef>
          </c:cat>
          <c:val>
            <c:numRef>
              <c:f>'Charts data'!$D$29:$I$29</c:f>
              <c:numCache>
                <c:formatCode>General</c:formatCode>
                <c:ptCount val="6"/>
                <c:pt idx="0">
                  <c:v>1995.5</c:v>
                </c:pt>
                <c:pt idx="1">
                  <c:v>2076.6999999999998</c:v>
                </c:pt>
                <c:pt idx="2">
                  <c:v>2477.6999999999998</c:v>
                </c:pt>
                <c:pt idx="3">
                  <c:v>2673.5</c:v>
                </c:pt>
                <c:pt idx="4">
                  <c:v>2880.1</c:v>
                </c:pt>
                <c:pt idx="5">
                  <c:v>2873.6</c:v>
                </c:pt>
              </c:numCache>
            </c:numRef>
          </c:val>
          <c:extLst>
            <c:ext xmlns:c16="http://schemas.microsoft.com/office/drawing/2014/chart" uri="{C3380CC4-5D6E-409C-BE32-E72D297353CC}">
              <c16:uniqueId val="{00000000-16A7-4C1B-BDEE-25CD3FFF95F4}"/>
            </c:ext>
          </c:extLst>
        </c:ser>
        <c:dLbls>
          <c:showLegendKey val="0"/>
          <c:showVal val="0"/>
          <c:showCatName val="0"/>
          <c:showSerName val="0"/>
          <c:showPercent val="0"/>
          <c:showBubbleSize val="0"/>
        </c:dLbls>
        <c:gapWidth val="150"/>
        <c:overlap val="100"/>
        <c:axId val="143687456"/>
        <c:axId val="143687848"/>
      </c:barChart>
      <c:lineChart>
        <c:grouping val="standard"/>
        <c:varyColors val="0"/>
        <c:ser>
          <c:idx val="2"/>
          <c:order val="1"/>
          <c:tx>
            <c:strRef>
              <c:f>'Charts data'!$C$30</c:f>
              <c:strCache>
                <c:ptCount val="1"/>
                <c:pt idx="0">
                  <c:v>Number of entities (RHS)</c:v>
                </c:pt>
              </c:strCache>
            </c:strRef>
          </c:tx>
          <c:spPr>
            <a:ln w="28575" cap="rnd">
              <a:solidFill>
                <a:srgbClr val="012168"/>
              </a:solidFill>
              <a:round/>
            </a:ln>
            <a:effectLst/>
          </c:spPr>
          <c:marker>
            <c:symbol val="none"/>
          </c:marker>
          <c:cat>
            <c:strLit>
              <c:ptCount val="6"/>
              <c:pt idx="0">
                <c:v>Jun 2015</c:v>
              </c:pt>
              <c:pt idx="1">
                <c:v>Jun 2016</c:v>
              </c:pt>
              <c:pt idx="2">
                <c:v>Jun 2017</c:v>
              </c:pt>
              <c:pt idx="3">
                <c:v>Jun 2018</c:v>
              </c:pt>
              <c:pt idx="4">
                <c:v>Jun 2019</c:v>
              </c:pt>
              <c:pt idx="5">
                <c:v>Jun 2020</c:v>
              </c:pt>
            </c:strLit>
          </c:cat>
          <c:val>
            <c:numRef>
              <c:f>'Charts data'!$D$30:$I$30</c:f>
              <c:numCache>
                <c:formatCode>General</c:formatCode>
                <c:ptCount val="6"/>
                <c:pt idx="0">
                  <c:v>536385</c:v>
                </c:pt>
                <c:pt idx="1">
                  <c:v>555514</c:v>
                </c:pt>
                <c:pt idx="2">
                  <c:v>571061</c:v>
                </c:pt>
                <c:pt idx="3">
                  <c:v>572158</c:v>
                </c:pt>
                <c:pt idx="4">
                  <c:v>576656</c:v>
                </c:pt>
                <c:pt idx="5">
                  <c:v>595194</c:v>
                </c:pt>
              </c:numCache>
            </c:numRef>
          </c:val>
          <c:smooth val="0"/>
          <c:extLst>
            <c:ext xmlns:c16="http://schemas.microsoft.com/office/drawing/2014/chart" uri="{C3380CC4-5D6E-409C-BE32-E72D297353CC}">
              <c16:uniqueId val="{00000001-16A7-4C1B-BDEE-25CD3FFF95F4}"/>
            </c:ext>
          </c:extLst>
        </c:ser>
        <c:dLbls>
          <c:showLegendKey val="0"/>
          <c:showVal val="0"/>
          <c:showCatName val="0"/>
          <c:showSerName val="0"/>
          <c:showPercent val="0"/>
          <c:showBubbleSize val="0"/>
        </c:dLbls>
        <c:marker val="1"/>
        <c:smooth val="0"/>
        <c:axId val="564526432"/>
        <c:axId val="564524080"/>
      </c:lineChart>
      <c:catAx>
        <c:axId val="143687456"/>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43687848"/>
        <c:crosses val="autoZero"/>
        <c:auto val="1"/>
        <c:lblAlgn val="ctr"/>
        <c:lblOffset val="100"/>
        <c:noMultiLvlLbl val="0"/>
      </c:catAx>
      <c:valAx>
        <c:axId val="143687848"/>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b"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r>
                  <a:rPr lang="en-AU" sz="900" b="0">
                    <a:latin typeface="DIN OT" panose="020B0504020201010104" pitchFamily="34" charset="0"/>
                  </a:rPr>
                  <a:t>$ billion</a:t>
                </a:r>
              </a:p>
            </c:rich>
          </c:tx>
          <c:layout>
            <c:manualLayout>
              <c:xMode val="edge"/>
              <c:yMode val="edge"/>
              <c:x val="5.0281751192024271E-2"/>
              <c:y val="0.11950258723338301"/>
            </c:manualLayout>
          </c:layout>
          <c:overlay val="0"/>
          <c:spPr>
            <a:noFill/>
            <a:ln>
              <a:noFill/>
            </a:ln>
            <a:effectLst/>
          </c:spPr>
          <c:txPr>
            <a:bodyPr rot="-5400000" spcFirstLastPara="1" vertOverflow="ellipsis" vert="horz" wrap="square" anchor="b"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43687456"/>
        <c:crosses val="autoZero"/>
        <c:crossBetween val="between"/>
      </c:valAx>
      <c:valAx>
        <c:axId val="564524080"/>
        <c:scaling>
          <c:orientation val="minMax"/>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6432"/>
        <c:crosses val="max"/>
        <c:crossBetween val="between"/>
      </c:valAx>
      <c:catAx>
        <c:axId val="564526432"/>
        <c:scaling>
          <c:orientation val="minMax"/>
        </c:scaling>
        <c:delete val="1"/>
        <c:axPos val="b"/>
        <c:numFmt formatCode="General" sourceLinked="1"/>
        <c:majorTickMark val="out"/>
        <c:minorTickMark val="none"/>
        <c:tickLblPos val="nextTo"/>
        <c:crossAx val="5645240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2913385827"/>
          <c:y val="0.1111111111111111"/>
          <c:w val="0.72127062858981983"/>
          <c:h val="0.61587538324490965"/>
        </c:manualLayout>
      </c:layout>
      <c:barChart>
        <c:barDir val="col"/>
        <c:grouping val="stacked"/>
        <c:varyColors val="0"/>
        <c:ser>
          <c:idx val="0"/>
          <c:order val="0"/>
          <c:tx>
            <c:strRef>
              <c:f>'Charts data'!$C$112</c:f>
              <c:strCache>
                <c:ptCount val="1"/>
                <c:pt idx="0">
                  <c:v>Lump sums</c:v>
                </c:pt>
              </c:strCache>
            </c:strRef>
          </c:tx>
          <c:spPr>
            <a:solidFill>
              <a:srgbClr val="012169"/>
            </a:solidFill>
            <a:ln>
              <a:noFill/>
            </a:ln>
            <a:effectLst/>
          </c:spPr>
          <c:invertIfNegative val="0"/>
          <c:cat>
            <c:strLit>
              <c:ptCount val="6"/>
              <c:pt idx="0">
                <c:v>Jun 2015</c:v>
              </c:pt>
              <c:pt idx="1">
                <c:v>Jun 2016</c:v>
              </c:pt>
              <c:pt idx="2">
                <c:v>Jun 2017</c:v>
              </c:pt>
              <c:pt idx="3">
                <c:v>Jun 2018</c:v>
              </c:pt>
              <c:pt idx="4">
                <c:v>Jun 2019</c:v>
              </c:pt>
              <c:pt idx="5">
                <c:v>Jun 2020</c:v>
              </c:pt>
            </c:strLit>
          </c:cat>
          <c:val>
            <c:numRef>
              <c:f>'Charts data'!$D$112:$I$112</c:f>
              <c:numCache>
                <c:formatCode>General</c:formatCode>
                <c:ptCount val="6"/>
                <c:pt idx="0">
                  <c:v>35401</c:v>
                </c:pt>
                <c:pt idx="1">
                  <c:v>36497</c:v>
                </c:pt>
                <c:pt idx="2">
                  <c:v>45292</c:v>
                </c:pt>
                <c:pt idx="3">
                  <c:v>44107</c:v>
                </c:pt>
                <c:pt idx="4">
                  <c:v>48436</c:v>
                </c:pt>
                <c:pt idx="5">
                  <c:v>70192</c:v>
                </c:pt>
              </c:numCache>
            </c:numRef>
          </c:val>
          <c:extLst>
            <c:ext xmlns:c16="http://schemas.microsoft.com/office/drawing/2014/chart" uri="{C3380CC4-5D6E-409C-BE32-E72D297353CC}">
              <c16:uniqueId val="{00000000-6CDB-4939-B56B-3D3239C59E73}"/>
            </c:ext>
          </c:extLst>
        </c:ser>
        <c:ser>
          <c:idx val="1"/>
          <c:order val="1"/>
          <c:tx>
            <c:strRef>
              <c:f>'Charts data'!$C$113</c:f>
              <c:strCache>
                <c:ptCount val="1"/>
                <c:pt idx="0">
                  <c:v>Pensions </c:v>
                </c:pt>
              </c:strCache>
            </c:strRef>
          </c:tx>
          <c:spPr>
            <a:solidFill>
              <a:srgbClr val="00A9E0"/>
            </a:solidFill>
            <a:ln>
              <a:noFill/>
            </a:ln>
            <a:effectLst/>
          </c:spPr>
          <c:invertIfNegative val="0"/>
          <c:cat>
            <c:strLit>
              <c:ptCount val="6"/>
              <c:pt idx="0">
                <c:v>Jun 2015</c:v>
              </c:pt>
              <c:pt idx="1">
                <c:v>Jun 2016</c:v>
              </c:pt>
              <c:pt idx="2">
                <c:v>Jun 2017</c:v>
              </c:pt>
              <c:pt idx="3">
                <c:v>Jun 2018</c:v>
              </c:pt>
              <c:pt idx="4">
                <c:v>Jun 2019</c:v>
              </c:pt>
              <c:pt idx="5">
                <c:v>Jun 2020</c:v>
              </c:pt>
            </c:strLit>
          </c:cat>
          <c:val>
            <c:numRef>
              <c:f>'Charts data'!$D$113:$I$113</c:f>
              <c:numCache>
                <c:formatCode>General</c:formatCode>
                <c:ptCount val="6"/>
                <c:pt idx="0">
                  <c:v>58269</c:v>
                </c:pt>
                <c:pt idx="1">
                  <c:v>62377</c:v>
                </c:pt>
                <c:pt idx="2">
                  <c:v>71590</c:v>
                </c:pt>
                <c:pt idx="3">
                  <c:v>61585</c:v>
                </c:pt>
                <c:pt idx="4">
                  <c:v>63864</c:v>
                </c:pt>
                <c:pt idx="5">
                  <c:v>65774</c:v>
                </c:pt>
              </c:numCache>
            </c:numRef>
          </c:val>
          <c:extLst>
            <c:ext xmlns:c16="http://schemas.microsoft.com/office/drawing/2014/chart" uri="{C3380CC4-5D6E-409C-BE32-E72D297353CC}">
              <c16:uniqueId val="{00000001-6CDB-4939-B56B-3D3239C59E73}"/>
            </c:ext>
          </c:extLst>
        </c:ser>
        <c:dLbls>
          <c:showLegendKey val="0"/>
          <c:showVal val="0"/>
          <c:showCatName val="0"/>
          <c:showSerName val="0"/>
          <c:showPercent val="0"/>
          <c:showBubbleSize val="0"/>
        </c:dLbls>
        <c:gapWidth val="150"/>
        <c:overlap val="100"/>
        <c:axId val="564524864"/>
        <c:axId val="564526040"/>
      </c:barChart>
      <c:lineChart>
        <c:grouping val="standard"/>
        <c:varyColors val="0"/>
        <c:ser>
          <c:idx val="2"/>
          <c:order val="2"/>
          <c:tx>
            <c:strRef>
              <c:f>'Charts data'!$C$114</c:f>
              <c:strCache>
                <c:ptCount val="1"/>
                <c:pt idx="0">
                  <c:v>Net contribution flows (RHS)</c:v>
                </c:pt>
              </c:strCache>
            </c:strRef>
          </c:tx>
          <c:spPr>
            <a:ln w="28575" cap="rnd">
              <a:solidFill>
                <a:schemeClr val="accent3"/>
              </a:solidFill>
              <a:round/>
            </a:ln>
            <a:effectLst/>
          </c:spPr>
          <c:marker>
            <c:symbol val="none"/>
          </c:marker>
          <c:cat>
            <c:strRef>
              <c:f>'Charts data'!$D$111:$I$111</c:f>
              <c:strCache>
                <c:ptCount val="6"/>
                <c:pt idx="0">
                  <c:v>Jun 2015</c:v>
                </c:pt>
                <c:pt idx="1">
                  <c:v>Jun 2016</c:v>
                </c:pt>
                <c:pt idx="2">
                  <c:v>Jun 2017</c:v>
                </c:pt>
                <c:pt idx="3">
                  <c:v>Jun 2018</c:v>
                </c:pt>
                <c:pt idx="4">
                  <c:v>Jun 2019</c:v>
                </c:pt>
                <c:pt idx="5">
                  <c:v>Jun 2020</c:v>
                </c:pt>
              </c:strCache>
            </c:strRef>
          </c:cat>
          <c:val>
            <c:numRef>
              <c:f>'Charts data'!$D$114:$I$114</c:f>
              <c:numCache>
                <c:formatCode>General</c:formatCode>
                <c:ptCount val="6"/>
                <c:pt idx="0">
                  <c:v>45769</c:v>
                </c:pt>
                <c:pt idx="1">
                  <c:v>38229</c:v>
                </c:pt>
                <c:pt idx="2">
                  <c:v>44099</c:v>
                </c:pt>
                <c:pt idx="3">
                  <c:v>20805</c:v>
                </c:pt>
                <c:pt idx="4">
                  <c:v>20576</c:v>
                </c:pt>
                <c:pt idx="5">
                  <c:v>6312</c:v>
                </c:pt>
              </c:numCache>
            </c:numRef>
          </c:val>
          <c:smooth val="0"/>
          <c:extLst>
            <c:ext xmlns:c16="http://schemas.microsoft.com/office/drawing/2014/chart" uri="{C3380CC4-5D6E-409C-BE32-E72D297353CC}">
              <c16:uniqueId val="{00000002-6CDB-4939-B56B-3D3239C59E73}"/>
            </c:ext>
          </c:extLst>
        </c:ser>
        <c:dLbls>
          <c:showLegendKey val="0"/>
          <c:showVal val="0"/>
          <c:showCatName val="0"/>
          <c:showSerName val="0"/>
          <c:showPercent val="0"/>
          <c:showBubbleSize val="0"/>
        </c:dLbls>
        <c:marker val="1"/>
        <c:smooth val="0"/>
        <c:axId val="564526824"/>
        <c:axId val="564525648"/>
      </c:lineChart>
      <c:catAx>
        <c:axId val="5645248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6040"/>
        <c:crosses val="autoZero"/>
        <c:auto val="1"/>
        <c:lblAlgn val="ctr"/>
        <c:lblOffset val="100"/>
        <c:noMultiLvlLbl val="0"/>
      </c:catAx>
      <c:valAx>
        <c:axId val="564526040"/>
        <c:scaling>
          <c:orientation val="minMax"/>
        </c:scaling>
        <c:delete val="0"/>
        <c:axPos val="l"/>
        <c:majorGridlines>
          <c:spPr>
            <a:ln w="9525" cap="flat" cmpd="sng" algn="ctr">
              <a:noFill/>
              <a:round/>
            </a:ln>
            <a:effectLst/>
          </c:spPr>
        </c:majorGridlines>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a:t>
                </a:r>
                <a:r>
                  <a:rPr lang="en-AU" sz="900" b="0" baseline="0">
                    <a:latin typeface="DIN OT" panose="020B0504020201010104" pitchFamily="34" charset="0"/>
                  </a:rPr>
                  <a:t> million</a:t>
                </a:r>
                <a:endParaRPr lang="en-AU" sz="900" b="0">
                  <a:latin typeface="DIN OT" panose="020B0504020201010104" pitchFamily="34" charset="0"/>
                </a:endParaRPr>
              </a:p>
            </c:rich>
          </c:tx>
          <c:layout>
            <c:manualLayout>
              <c:xMode val="edge"/>
              <c:yMode val="edge"/>
              <c:x val="5.3928405392840537E-2"/>
              <c:y val="0.1238081160530633"/>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4864"/>
        <c:crosses val="autoZero"/>
        <c:crossBetween val="between"/>
      </c:valAx>
      <c:valAx>
        <c:axId val="564525648"/>
        <c:scaling>
          <c:orientation val="minMax"/>
        </c:scaling>
        <c:delete val="0"/>
        <c:axPos val="r"/>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 million</a:t>
                </a:r>
              </a:p>
            </c:rich>
          </c:tx>
          <c:layout>
            <c:manualLayout>
              <c:xMode val="edge"/>
              <c:yMode val="edge"/>
              <c:x val="0.93305439330543938"/>
              <c:y val="0.15024816168816571"/>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6824"/>
        <c:crosses val="max"/>
        <c:crossBetween val="between"/>
      </c:valAx>
      <c:catAx>
        <c:axId val="564526824"/>
        <c:scaling>
          <c:orientation val="minMax"/>
        </c:scaling>
        <c:delete val="1"/>
        <c:axPos val="b"/>
        <c:numFmt formatCode="General" sourceLinked="1"/>
        <c:majorTickMark val="out"/>
        <c:minorTickMark val="none"/>
        <c:tickLblPos val="nextTo"/>
        <c:crossAx val="564525648"/>
        <c:crosses val="autoZero"/>
        <c:auto val="1"/>
        <c:lblAlgn val="ctr"/>
        <c:lblOffset val="100"/>
        <c:noMultiLvlLbl val="0"/>
      </c:catAx>
      <c:spPr>
        <a:noFill/>
        <a:ln>
          <a:noFill/>
        </a:ln>
        <a:effectLst/>
      </c:spPr>
    </c:plotArea>
    <c:legend>
      <c:legendPos val="b"/>
      <c:layout>
        <c:manualLayout>
          <c:xMode val="edge"/>
          <c:yMode val="edge"/>
          <c:x val="0.23164038459983144"/>
          <c:y val="0.84507811893835172"/>
          <c:w val="0.56979238085326533"/>
          <c:h val="6.70176592184151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2913385827"/>
          <c:y val="0.1111111111111111"/>
          <c:w val="0.72641865712731857"/>
          <c:h val="0.68531988188976378"/>
        </c:manualLayout>
      </c:layout>
      <c:barChart>
        <c:barDir val="col"/>
        <c:grouping val="stacked"/>
        <c:varyColors val="0"/>
        <c:ser>
          <c:idx val="1"/>
          <c:order val="0"/>
          <c:tx>
            <c:strRef>
              <c:f>'Charts data'!$C$59</c:f>
              <c:strCache>
                <c:ptCount val="1"/>
                <c:pt idx="0">
                  <c:v>Members' benefits</c:v>
                </c:pt>
              </c:strCache>
            </c:strRef>
          </c:tx>
          <c:spPr>
            <a:solidFill>
              <a:srgbClr val="00A9E0"/>
            </a:solidFill>
            <a:ln>
              <a:noFill/>
            </a:ln>
            <a:effectLst/>
          </c:spPr>
          <c:invertIfNegative val="0"/>
          <c:cat>
            <c:strLit>
              <c:ptCount val="6"/>
              <c:pt idx="0">
                <c:v>Jun 2015</c:v>
              </c:pt>
              <c:pt idx="1">
                <c:v>Jun 2016</c:v>
              </c:pt>
              <c:pt idx="2">
                <c:v>Jun 2017</c:v>
              </c:pt>
              <c:pt idx="3">
                <c:v>Jun 2018</c:v>
              </c:pt>
              <c:pt idx="4">
                <c:v>Jun 2019</c:v>
              </c:pt>
              <c:pt idx="5">
                <c:v>Jun 2020</c:v>
              </c:pt>
            </c:strLit>
          </c:cat>
          <c:val>
            <c:numRef>
              <c:f>'Charts data'!$D$59:$I$59</c:f>
              <c:numCache>
                <c:formatCode>General</c:formatCode>
                <c:ptCount val="6"/>
                <c:pt idx="0">
                  <c:v>2038.7</c:v>
                </c:pt>
                <c:pt idx="1">
                  <c:v>2133.1</c:v>
                </c:pt>
                <c:pt idx="2">
                  <c:v>2370.6999999999998</c:v>
                </c:pt>
                <c:pt idx="3">
                  <c:v>2550.3000000000002</c:v>
                </c:pt>
                <c:pt idx="4">
                  <c:v>2741.1</c:v>
                </c:pt>
                <c:pt idx="5">
                  <c:v>2731.2</c:v>
                </c:pt>
              </c:numCache>
            </c:numRef>
          </c:val>
          <c:extLst>
            <c:ext xmlns:c16="http://schemas.microsoft.com/office/drawing/2014/chart" uri="{C3380CC4-5D6E-409C-BE32-E72D297353CC}">
              <c16:uniqueId val="{00000000-1B82-4ECF-A9DB-F5307D42803E}"/>
            </c:ext>
          </c:extLst>
        </c:ser>
        <c:dLbls>
          <c:showLegendKey val="0"/>
          <c:showVal val="0"/>
          <c:showCatName val="0"/>
          <c:showSerName val="0"/>
          <c:showPercent val="0"/>
          <c:showBubbleSize val="0"/>
        </c:dLbls>
        <c:gapWidth val="150"/>
        <c:overlap val="100"/>
        <c:axId val="564527216"/>
        <c:axId val="564525256"/>
      </c:barChart>
      <c:lineChart>
        <c:grouping val="standard"/>
        <c:varyColors val="0"/>
        <c:ser>
          <c:idx val="2"/>
          <c:order val="1"/>
          <c:tx>
            <c:strRef>
              <c:f>'Charts data'!$C$60</c:f>
              <c:strCache>
                <c:ptCount val="1"/>
                <c:pt idx="0">
                  <c:v>Number of member accounts (RHS)</c:v>
                </c:pt>
              </c:strCache>
            </c:strRef>
          </c:tx>
          <c:spPr>
            <a:ln w="28575" cap="rnd">
              <a:solidFill>
                <a:srgbClr val="012168"/>
              </a:solidFill>
              <a:round/>
            </a:ln>
            <a:effectLst/>
          </c:spPr>
          <c:marker>
            <c:symbol val="none"/>
          </c:marker>
          <c:cat>
            <c:strRef>
              <c:f>'Charts data'!$D$58:$I$58</c:f>
              <c:strCache>
                <c:ptCount val="6"/>
                <c:pt idx="0">
                  <c:v>Jun 2015</c:v>
                </c:pt>
                <c:pt idx="1">
                  <c:v>Jun 2016</c:v>
                </c:pt>
                <c:pt idx="2">
                  <c:v>Jun 2017</c:v>
                </c:pt>
                <c:pt idx="3">
                  <c:v>Jun 2018</c:v>
                </c:pt>
                <c:pt idx="4">
                  <c:v>Jun 2019</c:v>
                </c:pt>
                <c:pt idx="5">
                  <c:v>Jun 2020</c:v>
                </c:pt>
              </c:strCache>
            </c:strRef>
          </c:cat>
          <c:val>
            <c:numRef>
              <c:f>'Charts data'!$D$60:$I$60</c:f>
              <c:numCache>
                <c:formatCode>General</c:formatCode>
                <c:ptCount val="6"/>
                <c:pt idx="0">
                  <c:v>29939</c:v>
                </c:pt>
                <c:pt idx="1">
                  <c:v>28979</c:v>
                </c:pt>
                <c:pt idx="2">
                  <c:v>28434</c:v>
                </c:pt>
                <c:pt idx="3">
                  <c:v>27732</c:v>
                </c:pt>
                <c:pt idx="4">
                  <c:v>27436</c:v>
                </c:pt>
                <c:pt idx="5">
                  <c:v>24400</c:v>
                </c:pt>
              </c:numCache>
            </c:numRef>
          </c:val>
          <c:smooth val="0"/>
          <c:extLst>
            <c:ext xmlns:c16="http://schemas.microsoft.com/office/drawing/2014/chart" uri="{C3380CC4-5D6E-409C-BE32-E72D297353CC}">
              <c16:uniqueId val="{00000001-1B82-4ECF-A9DB-F5307D42803E}"/>
            </c:ext>
          </c:extLst>
        </c:ser>
        <c:dLbls>
          <c:showLegendKey val="0"/>
          <c:showVal val="0"/>
          <c:showCatName val="0"/>
          <c:showSerName val="0"/>
          <c:showPercent val="0"/>
          <c:showBubbleSize val="0"/>
        </c:dLbls>
        <c:marker val="1"/>
        <c:smooth val="0"/>
        <c:axId val="1230230568"/>
        <c:axId val="1230228608"/>
      </c:lineChart>
      <c:catAx>
        <c:axId val="5645272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5256"/>
        <c:crosses val="autoZero"/>
        <c:auto val="1"/>
        <c:lblAlgn val="ctr"/>
        <c:lblOffset val="100"/>
        <c:noMultiLvlLbl val="0"/>
      </c:catAx>
      <c:valAx>
        <c:axId val="564525256"/>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 billion</a:t>
                </a:r>
              </a:p>
            </c:rich>
          </c:tx>
          <c:layout>
            <c:manualLayout>
              <c:xMode val="edge"/>
              <c:yMode val="edge"/>
              <c:x val="6.6857453629107166E-2"/>
              <c:y val="0.14498797025371829"/>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7216"/>
        <c:crosses val="autoZero"/>
        <c:crossBetween val="between"/>
      </c:valAx>
      <c:valAx>
        <c:axId val="1230228608"/>
        <c:scaling>
          <c:orientation val="minMax"/>
          <c:min val="0"/>
        </c:scaling>
        <c:delete val="0"/>
        <c:axPos val="r"/>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Thousand</a:t>
                </a:r>
                <a:r>
                  <a:rPr lang="en-AU" sz="900">
                    <a:latin typeface="DIN OT" panose="020B0504020201010104" pitchFamily="34" charset="0"/>
                  </a:rPr>
                  <a:t>s</a:t>
                </a:r>
              </a:p>
            </c:rich>
          </c:tx>
          <c:layout>
            <c:manualLayout>
              <c:xMode val="edge"/>
              <c:yMode val="edge"/>
              <c:x val="0.93259275023054533"/>
              <c:y val="0.14509815179352581"/>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30568"/>
        <c:crosses val="max"/>
        <c:crossBetween val="between"/>
      </c:valAx>
      <c:catAx>
        <c:axId val="1230230568"/>
        <c:scaling>
          <c:orientation val="minMax"/>
        </c:scaling>
        <c:delete val="1"/>
        <c:axPos val="b"/>
        <c:numFmt formatCode="General" sourceLinked="1"/>
        <c:majorTickMark val="out"/>
        <c:minorTickMark val="none"/>
        <c:tickLblPos val="nextTo"/>
        <c:crossAx val="12302286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7588373974"/>
          <c:y val="0.12454511196176045"/>
          <c:w val="0.73612674460260707"/>
          <c:h val="0.68822668484268923"/>
        </c:manualLayout>
      </c:layout>
      <c:barChart>
        <c:barDir val="col"/>
        <c:grouping val="stacked"/>
        <c:varyColors val="0"/>
        <c:ser>
          <c:idx val="1"/>
          <c:order val="0"/>
          <c:tx>
            <c:strRef>
              <c:f>'Charts data'!$C$402</c:f>
              <c:strCache>
                <c:ptCount val="1"/>
                <c:pt idx="0">
                  <c:v>Five year average annualised rate of return</c:v>
                </c:pt>
              </c:strCache>
            </c:strRef>
          </c:tx>
          <c:spPr>
            <a:solidFill>
              <a:srgbClr val="00B0F0"/>
            </a:solidFill>
            <a:ln>
              <a:noFill/>
            </a:ln>
            <a:effectLst/>
          </c:spPr>
          <c:invertIfNegative val="0"/>
          <c:cat>
            <c:strRef>
              <c:f>'Charts data'!$D$400:$I$400</c:f>
              <c:strCache>
                <c:ptCount val="6"/>
                <c:pt idx="0">
                  <c:v>Jun 2015</c:v>
                </c:pt>
                <c:pt idx="1">
                  <c:v>Jun 2016</c:v>
                </c:pt>
                <c:pt idx="2">
                  <c:v>Jun 2017</c:v>
                </c:pt>
                <c:pt idx="3">
                  <c:v>Jun 2018</c:v>
                </c:pt>
                <c:pt idx="4">
                  <c:v>Jun 2019</c:v>
                </c:pt>
                <c:pt idx="5">
                  <c:v>Jun 2020</c:v>
                </c:pt>
              </c:strCache>
            </c:strRef>
          </c:cat>
          <c:val>
            <c:numRef>
              <c:f>'Charts data'!$D$402:$I$402</c:f>
              <c:numCache>
                <c:formatCode>General</c:formatCode>
                <c:ptCount val="6"/>
                <c:pt idx="0">
                  <c:v>8.4599999999999995E-2</c:v>
                </c:pt>
                <c:pt idx="1">
                  <c:v>7.4200000000000002E-2</c:v>
                </c:pt>
                <c:pt idx="2">
                  <c:v>9.0999999999999998E-2</c:v>
                </c:pt>
                <c:pt idx="3">
                  <c:v>8.1799999999999998E-2</c:v>
                </c:pt>
                <c:pt idx="4">
                  <c:v>7.2800000000000004E-2</c:v>
                </c:pt>
                <c:pt idx="5">
                  <c:v>5.2699999999999997E-2</c:v>
                </c:pt>
              </c:numCache>
            </c:numRef>
          </c:val>
          <c:extLst>
            <c:ext xmlns:c16="http://schemas.microsoft.com/office/drawing/2014/chart" uri="{C3380CC4-5D6E-409C-BE32-E72D297353CC}">
              <c16:uniqueId val="{00000000-55A6-4CA4-9B6B-2BF6EF34B4A0}"/>
            </c:ext>
          </c:extLst>
        </c:ser>
        <c:dLbls>
          <c:showLegendKey val="0"/>
          <c:showVal val="0"/>
          <c:showCatName val="0"/>
          <c:showSerName val="0"/>
          <c:showPercent val="0"/>
          <c:showBubbleSize val="0"/>
        </c:dLbls>
        <c:gapWidth val="150"/>
        <c:overlap val="100"/>
        <c:axId val="1230229000"/>
        <c:axId val="1230227432"/>
      </c:barChart>
      <c:lineChart>
        <c:grouping val="standard"/>
        <c:varyColors val="0"/>
        <c:ser>
          <c:idx val="0"/>
          <c:order val="1"/>
          <c:tx>
            <c:strRef>
              <c:f>'Charts data'!$C$401</c:f>
              <c:strCache>
                <c:ptCount val="1"/>
                <c:pt idx="0">
                  <c:v>Annual rate of return</c:v>
                </c:pt>
              </c:strCache>
            </c:strRef>
          </c:tx>
          <c:spPr>
            <a:ln w="28575" cap="rnd">
              <a:solidFill>
                <a:srgbClr val="012169"/>
              </a:solidFill>
              <a:round/>
            </a:ln>
            <a:effectLst/>
          </c:spPr>
          <c:marker>
            <c:symbol val="none"/>
          </c:marker>
          <c:cat>
            <c:strLit>
              <c:ptCount val="6"/>
              <c:pt idx="0">
                <c:v>Jun 2015</c:v>
              </c:pt>
              <c:pt idx="1">
                <c:v>Jun 2016</c:v>
              </c:pt>
              <c:pt idx="2">
                <c:v>Jun 2017</c:v>
              </c:pt>
              <c:pt idx="3">
                <c:v>Jun 2018</c:v>
              </c:pt>
              <c:pt idx="4">
                <c:v>Jun 2019</c:v>
              </c:pt>
              <c:pt idx="5">
                <c:v>Jun 2020</c:v>
              </c:pt>
            </c:strLit>
          </c:cat>
          <c:val>
            <c:numRef>
              <c:f>'Charts data'!$D$401:$I$401</c:f>
              <c:numCache>
                <c:formatCode>General</c:formatCode>
                <c:ptCount val="6"/>
                <c:pt idx="0">
                  <c:v>8.8999999999999996E-2</c:v>
                </c:pt>
                <c:pt idx="1">
                  <c:v>2.9000000000000001E-2</c:v>
                </c:pt>
                <c:pt idx="2">
                  <c:v>9.0999999999999998E-2</c:v>
                </c:pt>
                <c:pt idx="3">
                  <c:v>8.5000000000000006E-2</c:v>
                </c:pt>
                <c:pt idx="4">
                  <c:v>7.0999999999999994E-2</c:v>
                </c:pt>
                <c:pt idx="5">
                  <c:v>-8.9999999999999993E-3</c:v>
                </c:pt>
              </c:numCache>
            </c:numRef>
          </c:val>
          <c:smooth val="0"/>
          <c:extLst>
            <c:ext xmlns:c16="http://schemas.microsoft.com/office/drawing/2014/chart" uri="{C3380CC4-5D6E-409C-BE32-E72D297353CC}">
              <c16:uniqueId val="{00000001-55A6-4CA4-9B6B-2BF6EF34B4A0}"/>
            </c:ext>
          </c:extLst>
        </c:ser>
        <c:dLbls>
          <c:showLegendKey val="0"/>
          <c:showVal val="0"/>
          <c:showCatName val="0"/>
          <c:showSerName val="0"/>
          <c:showPercent val="0"/>
          <c:showBubbleSize val="0"/>
        </c:dLbls>
        <c:marker val="1"/>
        <c:smooth val="0"/>
        <c:axId val="1230229000"/>
        <c:axId val="1230227432"/>
      </c:lineChart>
      <c:catAx>
        <c:axId val="123022900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27432"/>
        <c:crosses val="autoZero"/>
        <c:auto val="1"/>
        <c:lblAlgn val="ctr"/>
        <c:lblOffset val="100"/>
        <c:noMultiLvlLbl val="0"/>
      </c:catAx>
      <c:valAx>
        <c:axId val="123022743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29000"/>
        <c:crosses val="autoZero"/>
        <c:crossBetween val="between"/>
      </c:valAx>
      <c:spPr>
        <a:noFill/>
        <a:ln>
          <a:noFill/>
        </a:ln>
        <a:effectLst/>
      </c:spPr>
    </c:plotArea>
    <c:legend>
      <c:legendPos val="b"/>
      <c:layout>
        <c:manualLayout>
          <c:xMode val="edge"/>
          <c:yMode val="edge"/>
          <c:x val="7.2250606078820306E-2"/>
          <c:y val="0.91168593850201973"/>
          <c:w val="0.84975500096386258"/>
          <c:h val="6.70176592184151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2913385827"/>
          <c:y val="0.1111111111111111"/>
          <c:w val="0.72127062858981983"/>
          <c:h val="0.61587538324490965"/>
        </c:manualLayout>
      </c:layout>
      <c:barChart>
        <c:barDir val="col"/>
        <c:grouping val="stacked"/>
        <c:varyColors val="0"/>
        <c:ser>
          <c:idx val="0"/>
          <c:order val="0"/>
          <c:tx>
            <c:strRef>
              <c:f>'Charts data'!$C$531</c:f>
              <c:strCache>
                <c:ptCount val="1"/>
                <c:pt idx="0">
                  <c:v>Activity</c:v>
                </c:pt>
              </c:strCache>
            </c:strRef>
          </c:tx>
          <c:spPr>
            <a:solidFill>
              <a:srgbClr val="012169"/>
            </a:solidFill>
            <a:ln>
              <a:noFill/>
            </a:ln>
            <a:effectLst/>
          </c:spPr>
          <c:invertIfNegative val="0"/>
          <c:cat>
            <c:strRef>
              <c:f>'Charts data'!$D$519:$I$519</c:f>
              <c:strCache>
                <c:ptCount val="6"/>
                <c:pt idx="0">
                  <c:v>Jun 2015</c:v>
                </c:pt>
                <c:pt idx="1">
                  <c:v>Jun 2016</c:v>
                </c:pt>
                <c:pt idx="2">
                  <c:v>Jun 2017</c:v>
                </c:pt>
                <c:pt idx="3">
                  <c:v>Jun 2018</c:v>
                </c:pt>
                <c:pt idx="4">
                  <c:v>Jun 2019</c:v>
                </c:pt>
                <c:pt idx="5">
                  <c:v>Jun 2020</c:v>
                </c:pt>
              </c:strCache>
            </c:strRef>
          </c:cat>
          <c:val>
            <c:numRef>
              <c:f>'Charts data'!$D$531:$I$531</c:f>
              <c:numCache>
                <c:formatCode>General</c:formatCode>
                <c:ptCount val="6"/>
                <c:pt idx="0">
                  <c:v>894</c:v>
                </c:pt>
                <c:pt idx="1">
                  <c:v>648</c:v>
                </c:pt>
                <c:pt idx="2">
                  <c:v>710</c:v>
                </c:pt>
                <c:pt idx="3">
                  <c:v>741</c:v>
                </c:pt>
                <c:pt idx="4">
                  <c:v>746</c:v>
                </c:pt>
                <c:pt idx="5">
                  <c:v>697</c:v>
                </c:pt>
              </c:numCache>
            </c:numRef>
          </c:val>
          <c:extLst>
            <c:ext xmlns:c16="http://schemas.microsoft.com/office/drawing/2014/chart" uri="{C3380CC4-5D6E-409C-BE32-E72D297353CC}">
              <c16:uniqueId val="{00000000-A057-4918-997C-E72C65FB4563}"/>
            </c:ext>
          </c:extLst>
        </c:ser>
        <c:ser>
          <c:idx val="1"/>
          <c:order val="1"/>
          <c:tx>
            <c:strRef>
              <c:f>'Charts data'!$C$532</c:f>
              <c:strCache>
                <c:ptCount val="1"/>
                <c:pt idx="0">
                  <c:v>Administration</c:v>
                </c:pt>
              </c:strCache>
            </c:strRef>
          </c:tx>
          <c:spPr>
            <a:solidFill>
              <a:srgbClr val="00A9E0"/>
            </a:solidFill>
            <a:ln>
              <a:noFill/>
            </a:ln>
            <a:effectLst/>
          </c:spPr>
          <c:invertIfNegative val="0"/>
          <c:cat>
            <c:strRef>
              <c:f>'Charts data'!$D$519:$I$519</c:f>
              <c:strCache>
                <c:ptCount val="6"/>
                <c:pt idx="0">
                  <c:v>Jun 2015</c:v>
                </c:pt>
                <c:pt idx="1">
                  <c:v>Jun 2016</c:v>
                </c:pt>
                <c:pt idx="2">
                  <c:v>Jun 2017</c:v>
                </c:pt>
                <c:pt idx="3">
                  <c:v>Jun 2018</c:v>
                </c:pt>
                <c:pt idx="4">
                  <c:v>Jun 2019</c:v>
                </c:pt>
                <c:pt idx="5">
                  <c:v>Jun 2020</c:v>
                </c:pt>
              </c:strCache>
            </c:strRef>
          </c:cat>
          <c:val>
            <c:numRef>
              <c:f>'Charts data'!$D$532:$I$532</c:f>
              <c:numCache>
                <c:formatCode>General</c:formatCode>
                <c:ptCount val="6"/>
                <c:pt idx="0">
                  <c:v>3867</c:v>
                </c:pt>
                <c:pt idx="1">
                  <c:v>3804</c:v>
                </c:pt>
                <c:pt idx="2">
                  <c:v>3822</c:v>
                </c:pt>
                <c:pt idx="3">
                  <c:v>3894</c:v>
                </c:pt>
                <c:pt idx="4">
                  <c:v>3796</c:v>
                </c:pt>
                <c:pt idx="5">
                  <c:v>3633</c:v>
                </c:pt>
              </c:numCache>
            </c:numRef>
          </c:val>
          <c:extLst>
            <c:ext xmlns:c16="http://schemas.microsoft.com/office/drawing/2014/chart" uri="{C3380CC4-5D6E-409C-BE32-E72D297353CC}">
              <c16:uniqueId val="{00000001-A057-4918-997C-E72C65FB4563}"/>
            </c:ext>
          </c:extLst>
        </c:ser>
        <c:ser>
          <c:idx val="2"/>
          <c:order val="2"/>
          <c:tx>
            <c:strRef>
              <c:f>'Charts data'!$C$533</c:f>
              <c:strCache>
                <c:ptCount val="1"/>
                <c:pt idx="0">
                  <c:v>Insurance</c:v>
                </c:pt>
              </c:strCache>
            </c:strRef>
          </c:tx>
          <c:spPr>
            <a:solidFill>
              <a:srgbClr val="253746"/>
            </a:solidFill>
            <a:ln>
              <a:noFill/>
            </a:ln>
            <a:effectLst/>
          </c:spPr>
          <c:invertIfNegative val="0"/>
          <c:cat>
            <c:strRef>
              <c:f>'Charts data'!$D$519:$I$519</c:f>
              <c:strCache>
                <c:ptCount val="6"/>
                <c:pt idx="0">
                  <c:v>Jun 2015</c:v>
                </c:pt>
                <c:pt idx="1">
                  <c:v>Jun 2016</c:v>
                </c:pt>
                <c:pt idx="2">
                  <c:v>Jun 2017</c:v>
                </c:pt>
                <c:pt idx="3">
                  <c:v>Jun 2018</c:v>
                </c:pt>
                <c:pt idx="4">
                  <c:v>Jun 2019</c:v>
                </c:pt>
                <c:pt idx="5">
                  <c:v>Jun 2020</c:v>
                </c:pt>
              </c:strCache>
            </c:strRef>
          </c:cat>
          <c:val>
            <c:numRef>
              <c:f>'Charts data'!$D$533:$I$533</c:f>
              <c:numCache>
                <c:formatCode>General</c:formatCode>
                <c:ptCount val="6"/>
                <c:pt idx="0">
                  <c:v>712</c:v>
                </c:pt>
                <c:pt idx="1">
                  <c:v>705</c:v>
                </c:pt>
                <c:pt idx="2">
                  <c:v>548</c:v>
                </c:pt>
                <c:pt idx="3">
                  <c:v>566</c:v>
                </c:pt>
                <c:pt idx="4">
                  <c:v>196</c:v>
                </c:pt>
                <c:pt idx="5">
                  <c:v>139</c:v>
                </c:pt>
              </c:numCache>
            </c:numRef>
          </c:val>
          <c:extLst>
            <c:ext xmlns:c16="http://schemas.microsoft.com/office/drawing/2014/chart" uri="{C3380CC4-5D6E-409C-BE32-E72D297353CC}">
              <c16:uniqueId val="{00000002-A057-4918-997C-E72C65FB4563}"/>
            </c:ext>
          </c:extLst>
        </c:ser>
        <c:ser>
          <c:idx val="3"/>
          <c:order val="3"/>
          <c:tx>
            <c:strRef>
              <c:f>'Charts data'!$C$534</c:f>
              <c:strCache>
                <c:ptCount val="1"/>
                <c:pt idx="0">
                  <c:v>Investment</c:v>
                </c:pt>
              </c:strCache>
            </c:strRef>
          </c:tx>
          <c:spPr>
            <a:solidFill>
              <a:srgbClr val="98A4AE"/>
            </a:solidFill>
            <a:ln>
              <a:noFill/>
            </a:ln>
            <a:effectLst/>
          </c:spPr>
          <c:invertIfNegative val="0"/>
          <c:cat>
            <c:strRef>
              <c:f>'Charts data'!$D$519:$I$519</c:f>
              <c:strCache>
                <c:ptCount val="6"/>
                <c:pt idx="0">
                  <c:v>Jun 2015</c:v>
                </c:pt>
                <c:pt idx="1">
                  <c:v>Jun 2016</c:v>
                </c:pt>
                <c:pt idx="2">
                  <c:v>Jun 2017</c:v>
                </c:pt>
                <c:pt idx="3">
                  <c:v>Jun 2018</c:v>
                </c:pt>
                <c:pt idx="4">
                  <c:v>Jun 2019</c:v>
                </c:pt>
                <c:pt idx="5">
                  <c:v>Jun 2020</c:v>
                </c:pt>
              </c:strCache>
            </c:strRef>
          </c:cat>
          <c:val>
            <c:numRef>
              <c:f>'Charts data'!$D$534:$I$534</c:f>
              <c:numCache>
                <c:formatCode>General</c:formatCode>
                <c:ptCount val="6"/>
                <c:pt idx="0">
                  <c:v>2519</c:v>
                </c:pt>
                <c:pt idx="1">
                  <c:v>2816</c:v>
                </c:pt>
                <c:pt idx="2">
                  <c:v>2918</c:v>
                </c:pt>
                <c:pt idx="3">
                  <c:v>3077</c:v>
                </c:pt>
                <c:pt idx="4">
                  <c:v>2980</c:v>
                </c:pt>
                <c:pt idx="5">
                  <c:v>2912</c:v>
                </c:pt>
              </c:numCache>
            </c:numRef>
          </c:val>
          <c:extLst>
            <c:ext xmlns:c16="http://schemas.microsoft.com/office/drawing/2014/chart" uri="{C3380CC4-5D6E-409C-BE32-E72D297353CC}">
              <c16:uniqueId val="{00000003-A057-4918-997C-E72C65FB4563}"/>
            </c:ext>
          </c:extLst>
        </c:ser>
        <c:ser>
          <c:idx val="4"/>
          <c:order val="4"/>
          <c:tx>
            <c:strRef>
              <c:f>'Charts data'!$C$535</c:f>
              <c:strCache>
                <c:ptCount val="1"/>
                <c:pt idx="0">
                  <c:v>Other</c:v>
                </c:pt>
              </c:strCache>
            </c:strRef>
          </c:tx>
          <c:spPr>
            <a:solidFill>
              <a:srgbClr val="CCEDF9"/>
            </a:solidFill>
            <a:ln>
              <a:noFill/>
            </a:ln>
            <a:effectLst/>
          </c:spPr>
          <c:invertIfNegative val="0"/>
          <c:cat>
            <c:strRef>
              <c:f>'Charts data'!$D$519:$I$519</c:f>
              <c:strCache>
                <c:ptCount val="6"/>
                <c:pt idx="0">
                  <c:v>Jun 2015</c:v>
                </c:pt>
                <c:pt idx="1">
                  <c:v>Jun 2016</c:v>
                </c:pt>
                <c:pt idx="2">
                  <c:v>Jun 2017</c:v>
                </c:pt>
                <c:pt idx="3">
                  <c:v>Jun 2018</c:v>
                </c:pt>
                <c:pt idx="4">
                  <c:v>Jun 2019</c:v>
                </c:pt>
                <c:pt idx="5">
                  <c:v>Jun 2020</c:v>
                </c:pt>
              </c:strCache>
            </c:strRef>
          </c:cat>
          <c:val>
            <c:numRef>
              <c:f>'Charts data'!$D$535:$I$535</c:f>
              <c:numCache>
                <c:formatCode>General</c:formatCode>
                <c:ptCount val="6"/>
                <c:pt idx="0">
                  <c:v>860</c:v>
                </c:pt>
                <c:pt idx="1">
                  <c:v>1104</c:v>
                </c:pt>
                <c:pt idx="2">
                  <c:v>1152</c:v>
                </c:pt>
                <c:pt idx="3">
                  <c:v>1196</c:v>
                </c:pt>
                <c:pt idx="4">
                  <c:v>1131</c:v>
                </c:pt>
                <c:pt idx="5">
                  <c:v>1103</c:v>
                </c:pt>
              </c:numCache>
            </c:numRef>
          </c:val>
          <c:extLst>
            <c:ext xmlns:c16="http://schemas.microsoft.com/office/drawing/2014/chart" uri="{C3380CC4-5D6E-409C-BE32-E72D297353CC}">
              <c16:uniqueId val="{00000004-A057-4918-997C-E72C65FB4563}"/>
            </c:ext>
          </c:extLst>
        </c:ser>
        <c:dLbls>
          <c:showLegendKey val="0"/>
          <c:showVal val="0"/>
          <c:showCatName val="0"/>
          <c:showSerName val="0"/>
          <c:showPercent val="0"/>
          <c:showBubbleSize val="0"/>
        </c:dLbls>
        <c:gapWidth val="150"/>
        <c:overlap val="100"/>
        <c:axId val="1230230176"/>
        <c:axId val="1230229392"/>
      </c:barChart>
      <c:lineChart>
        <c:grouping val="standard"/>
        <c:varyColors val="0"/>
        <c:ser>
          <c:idx val="5"/>
          <c:order val="5"/>
          <c:tx>
            <c:v>Total fees paid to member benefits (RHS)</c:v>
          </c:tx>
          <c:spPr>
            <a:ln w="28575" cap="rnd">
              <a:solidFill>
                <a:srgbClr val="012168"/>
              </a:solidFill>
              <a:round/>
            </a:ln>
            <a:effectLst/>
          </c:spPr>
          <c:marker>
            <c:symbol val="none"/>
          </c:marker>
          <c:val>
            <c:numRef>
              <c:f>'Charts data'!$D$446:$I$446</c:f>
              <c:numCache>
                <c:formatCode>General</c:formatCode>
                <c:ptCount val="6"/>
                <c:pt idx="0">
                  <c:v>5.9353030511292964E-3</c:v>
                </c:pt>
                <c:pt idx="1">
                  <c:v>5.8192611968047592E-3</c:v>
                </c:pt>
                <c:pt idx="2">
                  <c:v>5.2966408298649502E-3</c:v>
                </c:pt>
                <c:pt idx="3">
                  <c:v>5.0553478953392506E-3</c:v>
                </c:pt>
                <c:pt idx="4">
                  <c:v>4.3843372783615685E-3</c:v>
                </c:pt>
                <c:pt idx="5">
                  <c:v>4.1918777181243864E-3</c:v>
                </c:pt>
              </c:numCache>
            </c:numRef>
          </c:val>
          <c:smooth val="0"/>
          <c:extLst>
            <c:ext xmlns:c16="http://schemas.microsoft.com/office/drawing/2014/chart" uri="{C3380CC4-5D6E-409C-BE32-E72D297353CC}">
              <c16:uniqueId val="{00000005-A057-4918-997C-E72C65FB4563}"/>
            </c:ext>
          </c:extLst>
        </c:ser>
        <c:dLbls>
          <c:showLegendKey val="0"/>
          <c:showVal val="0"/>
          <c:showCatName val="0"/>
          <c:showSerName val="0"/>
          <c:showPercent val="0"/>
          <c:showBubbleSize val="0"/>
        </c:dLbls>
        <c:marker val="1"/>
        <c:smooth val="0"/>
        <c:axId val="1230229784"/>
        <c:axId val="1230227040"/>
      </c:lineChart>
      <c:catAx>
        <c:axId val="12302301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29392"/>
        <c:crosses val="autoZero"/>
        <c:auto val="1"/>
        <c:lblAlgn val="ctr"/>
        <c:lblOffset val="100"/>
        <c:noMultiLvlLbl val="0"/>
      </c:catAx>
      <c:valAx>
        <c:axId val="1230229392"/>
        <c:scaling>
          <c:orientation val="minMax"/>
        </c:scaling>
        <c:delete val="0"/>
        <c:axPos val="l"/>
        <c:majorGridlines>
          <c:spPr>
            <a:ln w="9525" cap="flat" cmpd="sng" algn="ctr">
              <a:noFill/>
              <a:round/>
            </a:ln>
            <a:effectLst/>
          </c:spPr>
        </c:majorGridlines>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 million</a:t>
                </a:r>
              </a:p>
            </c:rich>
          </c:tx>
          <c:layout>
            <c:manualLayout>
              <c:xMode val="edge"/>
              <c:yMode val="edge"/>
              <c:x val="5.2068805206880522E-2"/>
              <c:y val="0.16535675919393852"/>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30176"/>
        <c:crosses val="autoZero"/>
        <c:crossBetween val="between"/>
      </c:valAx>
      <c:valAx>
        <c:axId val="1230227040"/>
        <c:scaling>
          <c:orientation val="minMax"/>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29784"/>
        <c:crosses val="max"/>
        <c:crossBetween val="between"/>
      </c:valAx>
      <c:catAx>
        <c:axId val="1230229784"/>
        <c:scaling>
          <c:orientation val="minMax"/>
        </c:scaling>
        <c:delete val="1"/>
        <c:axPos val="b"/>
        <c:majorTickMark val="out"/>
        <c:minorTickMark val="none"/>
        <c:tickLblPos val="nextTo"/>
        <c:crossAx val="1230227040"/>
        <c:crosses val="autoZero"/>
        <c:auto val="1"/>
        <c:lblAlgn val="ctr"/>
        <c:lblOffset val="100"/>
        <c:noMultiLvlLbl val="0"/>
      </c:catAx>
      <c:spPr>
        <a:noFill/>
        <a:ln>
          <a:noFill/>
        </a:ln>
        <a:effectLst/>
      </c:spPr>
    </c:plotArea>
    <c:legend>
      <c:legendPos val="b"/>
      <c:layout>
        <c:manualLayout>
          <c:xMode val="edge"/>
          <c:yMode val="edge"/>
          <c:x val="0.14016476168380346"/>
          <c:y val="0.8418020597548157"/>
          <c:w val="0.79583665371430512"/>
          <c:h val="0.11813862263569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361184203944"/>
          <c:y val="0.15719414105494878"/>
          <c:w val="0.72803882382722462"/>
          <c:h val="0.64966943648173014"/>
        </c:manualLayout>
      </c:layout>
      <c:barChart>
        <c:barDir val="col"/>
        <c:grouping val="percentStacked"/>
        <c:varyColors val="0"/>
        <c:ser>
          <c:idx val="1"/>
          <c:order val="1"/>
          <c:tx>
            <c:strRef>
              <c:f>'Charts data'!$C$329</c:f>
              <c:strCache>
                <c:ptCount val="1"/>
                <c:pt idx="0">
                  <c:v>&lt; 25</c:v>
                </c:pt>
              </c:strCache>
            </c:strRef>
          </c:tx>
          <c:spPr>
            <a:solidFill>
              <a:srgbClr val="00A9E0"/>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data'!$D$329:$I$329</c:f>
              <c:numCache>
                <c:formatCode>0%</c:formatCode>
                <c:ptCount val="6"/>
                <c:pt idx="0">
                  <c:v>0.10741944406029595</c:v>
                </c:pt>
                <c:pt idx="1">
                  <c:v>0.10479020478304453</c:v>
                </c:pt>
                <c:pt idx="2">
                  <c:v>0.10581913882593758</c:v>
                </c:pt>
                <c:pt idx="3">
                  <c:v>0.1087396849212303</c:v>
                </c:pt>
                <c:pt idx="4">
                  <c:v>0.1097875569044006</c:v>
                </c:pt>
                <c:pt idx="5">
                  <c:v>0.11619219373953368</c:v>
                </c:pt>
              </c:numCache>
            </c:numRef>
          </c:val>
          <c:extLst>
            <c:ext xmlns:c16="http://schemas.microsoft.com/office/drawing/2014/chart" uri="{C3380CC4-5D6E-409C-BE32-E72D297353CC}">
              <c16:uniqueId val="{00000000-ED88-48BB-AF03-BBB4EF5BD017}"/>
            </c:ext>
          </c:extLst>
        </c:ser>
        <c:ser>
          <c:idx val="0"/>
          <c:order val="0"/>
          <c:tx>
            <c:strRef>
              <c:f>'Charts data'!$C$328</c:f>
              <c:strCache>
                <c:ptCount val="1"/>
                <c:pt idx="0">
                  <c:v>25 to 34</c:v>
                </c:pt>
              </c:strCache>
            </c:strRef>
          </c:tx>
          <c:spPr>
            <a:solidFill>
              <a:srgbClr val="012169"/>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data'!$D$328:$I$328</c:f>
              <c:numCache>
                <c:formatCode>0%</c:formatCode>
                <c:ptCount val="6"/>
                <c:pt idx="0">
                  <c:v>0.24778730466048957</c:v>
                </c:pt>
                <c:pt idx="1">
                  <c:v>0.24004725762566231</c:v>
                </c:pt>
                <c:pt idx="2">
                  <c:v>0.23364281014694058</c:v>
                </c:pt>
                <c:pt idx="3">
                  <c:v>0.22603150787696924</c:v>
                </c:pt>
                <c:pt idx="4">
                  <c:v>0.2234825493171472</c:v>
                </c:pt>
                <c:pt idx="5">
                  <c:v>0.22190733822834816</c:v>
                </c:pt>
              </c:numCache>
            </c:numRef>
          </c:val>
          <c:extLst>
            <c:ext xmlns:c16="http://schemas.microsoft.com/office/drawing/2014/chart" uri="{C3380CC4-5D6E-409C-BE32-E72D297353CC}">
              <c16:uniqueId val="{00000001-ED88-48BB-AF03-BBB4EF5BD017}"/>
            </c:ext>
          </c:extLst>
        </c:ser>
        <c:ser>
          <c:idx val="2"/>
          <c:order val="2"/>
          <c:tx>
            <c:strRef>
              <c:f>'Charts data'!$C$330</c:f>
              <c:strCache>
                <c:ptCount val="1"/>
                <c:pt idx="0">
                  <c:v>35 to 44</c:v>
                </c:pt>
              </c:strCache>
            </c:strRef>
          </c:tx>
          <c:spPr>
            <a:solidFill>
              <a:srgbClr val="98A4AE"/>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data'!$D$330:$I$330</c:f>
              <c:numCache>
                <c:formatCode>0%</c:formatCode>
                <c:ptCount val="6"/>
                <c:pt idx="0">
                  <c:v>0.24083805835983957</c:v>
                </c:pt>
                <c:pt idx="1">
                  <c:v>0.23517829013318059</c:v>
                </c:pt>
                <c:pt idx="2">
                  <c:v>0.22976825791359018</c:v>
                </c:pt>
                <c:pt idx="3">
                  <c:v>0.22355588897224307</c:v>
                </c:pt>
                <c:pt idx="4">
                  <c:v>0.21893019726858878</c:v>
                </c:pt>
                <c:pt idx="5">
                  <c:v>0.20481772510627336</c:v>
                </c:pt>
              </c:numCache>
            </c:numRef>
          </c:val>
          <c:extLst>
            <c:ext xmlns:c16="http://schemas.microsoft.com/office/drawing/2014/chart" uri="{C3380CC4-5D6E-409C-BE32-E72D297353CC}">
              <c16:uniqueId val="{00000002-ED88-48BB-AF03-BBB4EF5BD017}"/>
            </c:ext>
          </c:extLst>
        </c:ser>
        <c:ser>
          <c:idx val="3"/>
          <c:order val="3"/>
          <c:tx>
            <c:strRef>
              <c:f>'Charts data'!$C$331</c:f>
              <c:strCache>
                <c:ptCount val="1"/>
                <c:pt idx="0">
                  <c:v>45 to 49</c:v>
                </c:pt>
              </c:strCache>
            </c:strRef>
          </c:tx>
          <c:spPr>
            <a:solidFill>
              <a:srgbClr val="253746"/>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data'!$D$331:$I$331</c:f>
              <c:numCache>
                <c:formatCode>0%</c:formatCode>
                <c:ptCount val="6"/>
                <c:pt idx="0">
                  <c:v>0.1047918683446273</c:v>
                </c:pt>
                <c:pt idx="1">
                  <c:v>0.10815552054990692</c:v>
                </c:pt>
                <c:pt idx="2">
                  <c:v>0.11035163389136633</c:v>
                </c:pt>
                <c:pt idx="3">
                  <c:v>0.11046511627906977</c:v>
                </c:pt>
                <c:pt idx="4">
                  <c:v>0.10876327769347496</c:v>
                </c:pt>
                <c:pt idx="5">
                  <c:v>0.1002189875048306</c:v>
                </c:pt>
              </c:numCache>
            </c:numRef>
          </c:val>
          <c:extLst>
            <c:ext xmlns:c16="http://schemas.microsoft.com/office/drawing/2014/chart" uri="{C3380CC4-5D6E-409C-BE32-E72D297353CC}">
              <c16:uniqueId val="{00000003-ED88-48BB-AF03-BBB4EF5BD017}"/>
            </c:ext>
          </c:extLst>
        </c:ser>
        <c:ser>
          <c:idx val="4"/>
          <c:order val="4"/>
          <c:tx>
            <c:strRef>
              <c:f>'Charts data'!$C$332</c:f>
              <c:strCache>
                <c:ptCount val="1"/>
                <c:pt idx="0">
                  <c:v>50 to 54</c:v>
                </c:pt>
              </c:strCache>
            </c:strRef>
          </c:tx>
          <c:spPr>
            <a:solidFill>
              <a:srgbClr val="0072CE"/>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data'!$D$332:$I$332</c:f>
              <c:numCache>
                <c:formatCode>0%</c:formatCode>
                <c:ptCount val="6"/>
                <c:pt idx="0">
                  <c:v>9.431613884663255E-2</c:v>
                </c:pt>
                <c:pt idx="1">
                  <c:v>9.462265501933266E-2</c:v>
                </c:pt>
                <c:pt idx="2">
                  <c:v>9.3903063089407116E-2</c:v>
                </c:pt>
                <c:pt idx="3">
                  <c:v>9.2985746436609146E-2</c:v>
                </c:pt>
                <c:pt idx="4">
                  <c:v>9.2678300455235202E-2</c:v>
                </c:pt>
                <c:pt idx="5">
                  <c:v>9.0300141697797237E-2</c:v>
                </c:pt>
              </c:numCache>
            </c:numRef>
          </c:val>
          <c:extLst>
            <c:ext xmlns:c16="http://schemas.microsoft.com/office/drawing/2014/chart" uri="{C3380CC4-5D6E-409C-BE32-E72D297353CC}">
              <c16:uniqueId val="{00000004-ED88-48BB-AF03-BBB4EF5BD017}"/>
            </c:ext>
          </c:extLst>
        </c:ser>
        <c:ser>
          <c:idx val="5"/>
          <c:order val="5"/>
          <c:tx>
            <c:strRef>
              <c:f>'Charts data'!$C$333</c:f>
              <c:strCache>
                <c:ptCount val="1"/>
                <c:pt idx="0">
                  <c:v>55 to 59</c:v>
                </c:pt>
              </c:strCache>
            </c:strRef>
          </c:tx>
          <c:spPr>
            <a:solidFill>
              <a:srgbClr val="6BA539"/>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data'!$D$333:$I$333</c:f>
              <c:numCache>
                <c:formatCode>0%</c:formatCode>
                <c:ptCount val="6"/>
                <c:pt idx="0">
                  <c:v>7.7098603236066932E-2</c:v>
                </c:pt>
                <c:pt idx="1">
                  <c:v>8.0588572246885287E-2</c:v>
                </c:pt>
                <c:pt idx="2">
                  <c:v>8.2498720666715403E-2</c:v>
                </c:pt>
                <c:pt idx="3">
                  <c:v>8.4283570892723175E-2</c:v>
                </c:pt>
                <c:pt idx="4">
                  <c:v>8.4408194233687409E-2</c:v>
                </c:pt>
                <c:pt idx="5">
                  <c:v>8.3902271458628538E-2</c:v>
                </c:pt>
              </c:numCache>
            </c:numRef>
          </c:val>
          <c:extLst>
            <c:ext xmlns:c16="http://schemas.microsoft.com/office/drawing/2014/chart" uri="{C3380CC4-5D6E-409C-BE32-E72D297353CC}">
              <c16:uniqueId val="{00000005-ED88-48BB-AF03-BBB4EF5BD017}"/>
            </c:ext>
          </c:extLst>
        </c:ser>
        <c:ser>
          <c:idx val="6"/>
          <c:order val="6"/>
          <c:tx>
            <c:strRef>
              <c:f>'Charts data'!$C$334</c:f>
              <c:strCache>
                <c:ptCount val="1"/>
                <c:pt idx="0">
                  <c:v>60 to 64</c:v>
                </c:pt>
              </c:strCache>
            </c:strRef>
          </c:tx>
          <c:spPr>
            <a:solidFill>
              <a:srgbClr val="009CA6"/>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data'!$D$334:$I$334</c:f>
              <c:numCache>
                <c:formatCode>0%</c:formatCode>
                <c:ptCount val="6"/>
                <c:pt idx="0">
                  <c:v>5.8428986308947585E-2</c:v>
                </c:pt>
                <c:pt idx="1">
                  <c:v>6.1649720750393815E-2</c:v>
                </c:pt>
                <c:pt idx="2">
                  <c:v>6.3637692813802174E-2</c:v>
                </c:pt>
                <c:pt idx="3">
                  <c:v>6.5866466616654157E-2</c:v>
                </c:pt>
                <c:pt idx="4">
                  <c:v>6.7678300455235207E-2</c:v>
                </c:pt>
                <c:pt idx="5">
                  <c:v>7.1621795697539611E-2</c:v>
                </c:pt>
              </c:numCache>
            </c:numRef>
          </c:val>
          <c:extLst>
            <c:ext xmlns:c16="http://schemas.microsoft.com/office/drawing/2014/chart" uri="{C3380CC4-5D6E-409C-BE32-E72D297353CC}">
              <c16:uniqueId val="{00000006-ED88-48BB-AF03-BBB4EF5BD017}"/>
            </c:ext>
          </c:extLst>
        </c:ser>
        <c:ser>
          <c:idx val="7"/>
          <c:order val="7"/>
          <c:tx>
            <c:strRef>
              <c:f>'Charts data'!$C$335</c:f>
              <c:strCache>
                <c:ptCount val="1"/>
                <c:pt idx="0">
                  <c:v>65 to 69</c:v>
                </c:pt>
              </c:strCache>
            </c:strRef>
          </c:tx>
          <c:spPr>
            <a:solidFill>
              <a:srgbClr val="E87722"/>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data'!$D$335:$I$335</c:f>
              <c:numCache>
                <c:formatCode>0%</c:formatCode>
                <c:ptCount val="6"/>
                <c:pt idx="0">
                  <c:v>3.4642511409210347E-2</c:v>
                </c:pt>
                <c:pt idx="1">
                  <c:v>3.7161678361735645E-2</c:v>
                </c:pt>
                <c:pt idx="2">
                  <c:v>3.8306893778784996E-2</c:v>
                </c:pt>
                <c:pt idx="3">
                  <c:v>4.1072768192048012E-2</c:v>
                </c:pt>
                <c:pt idx="4">
                  <c:v>4.2981790591805763E-2</c:v>
                </c:pt>
                <c:pt idx="5">
                  <c:v>4.9336596676542575E-2</c:v>
                </c:pt>
              </c:numCache>
            </c:numRef>
          </c:val>
          <c:extLst>
            <c:ext xmlns:c16="http://schemas.microsoft.com/office/drawing/2014/chart" uri="{C3380CC4-5D6E-409C-BE32-E72D297353CC}">
              <c16:uniqueId val="{00000007-ED88-48BB-AF03-BBB4EF5BD017}"/>
            </c:ext>
          </c:extLst>
        </c:ser>
        <c:ser>
          <c:idx val="8"/>
          <c:order val="8"/>
          <c:tx>
            <c:strRef>
              <c:f>'Charts data'!$C$336</c:f>
              <c:strCache>
                <c:ptCount val="1"/>
                <c:pt idx="0">
                  <c:v>70 to 74</c:v>
                </c:pt>
              </c:strCache>
            </c:strRef>
          </c:tx>
          <c:spPr>
            <a:solidFill>
              <a:srgbClr val="F1B434"/>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data'!$D$336:$I$336</c:f>
              <c:numCache>
                <c:formatCode>0%</c:formatCode>
                <c:ptCount val="6"/>
                <c:pt idx="0">
                  <c:v>1.6802655234407413E-2</c:v>
                </c:pt>
                <c:pt idx="1">
                  <c:v>1.8616640412430187E-2</c:v>
                </c:pt>
                <c:pt idx="2">
                  <c:v>2.1090723006067694E-2</c:v>
                </c:pt>
                <c:pt idx="3">
                  <c:v>2.374343585896474E-2</c:v>
                </c:pt>
                <c:pt idx="4">
                  <c:v>2.5644916540212444E-2</c:v>
                </c:pt>
                <c:pt idx="5">
                  <c:v>3.0915883034909185E-2</c:v>
                </c:pt>
              </c:numCache>
            </c:numRef>
          </c:val>
          <c:extLst>
            <c:ext xmlns:c16="http://schemas.microsoft.com/office/drawing/2014/chart" uri="{C3380CC4-5D6E-409C-BE32-E72D297353CC}">
              <c16:uniqueId val="{00000008-ED88-48BB-AF03-BBB4EF5BD017}"/>
            </c:ext>
          </c:extLst>
        </c:ser>
        <c:ser>
          <c:idx val="9"/>
          <c:order val="9"/>
          <c:tx>
            <c:strRef>
              <c:f>'Charts data'!$C$337</c:f>
              <c:strCache>
                <c:ptCount val="1"/>
                <c:pt idx="0">
                  <c:v>75 to 84</c:v>
                </c:pt>
              </c:strCache>
            </c:strRef>
          </c:tx>
          <c:spPr>
            <a:solidFill>
              <a:srgbClr val="3A4B58"/>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data'!$D$337:$I$337</c:f>
              <c:numCache>
                <c:formatCode>0%</c:formatCode>
                <c:ptCount val="6"/>
                <c:pt idx="0">
                  <c:v>1.1167196791591758E-2</c:v>
                </c:pt>
                <c:pt idx="1">
                  <c:v>1.2816840899326937E-2</c:v>
                </c:pt>
                <c:pt idx="2">
                  <c:v>1.4547847064843921E-2</c:v>
                </c:pt>
                <c:pt idx="3">
                  <c:v>1.6616654163540884E-2</c:v>
                </c:pt>
                <c:pt idx="4">
                  <c:v>1.8816388467374809E-2</c:v>
                </c:pt>
                <c:pt idx="5">
                  <c:v>2.3530422087680879E-2</c:v>
                </c:pt>
              </c:numCache>
            </c:numRef>
          </c:val>
          <c:extLst>
            <c:ext xmlns:c16="http://schemas.microsoft.com/office/drawing/2014/chart" uri="{C3380CC4-5D6E-409C-BE32-E72D297353CC}">
              <c16:uniqueId val="{00000009-ED88-48BB-AF03-BBB4EF5BD017}"/>
            </c:ext>
          </c:extLst>
        </c:ser>
        <c:ser>
          <c:idx val="10"/>
          <c:order val="10"/>
          <c:tx>
            <c:strRef>
              <c:f>'Charts data'!$C$338</c:f>
              <c:strCache>
                <c:ptCount val="1"/>
                <c:pt idx="0">
                  <c:v>&gt;85</c:v>
                </c:pt>
              </c:strCache>
            </c:strRef>
          </c:tx>
          <c:spPr>
            <a:solidFill>
              <a:srgbClr val="CCEDF9"/>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data'!$D$338:$I$338</c:f>
              <c:numCache>
                <c:formatCode>0%</c:formatCode>
                <c:ptCount val="6"/>
                <c:pt idx="0">
                  <c:v>2.7658691743880515E-3</c:v>
                </c:pt>
                <c:pt idx="1">
                  <c:v>2.971502219676357E-3</c:v>
                </c:pt>
                <c:pt idx="2">
                  <c:v>3.2166094012720226E-3</c:v>
                </c:pt>
                <c:pt idx="3">
                  <c:v>3.5258814703675919E-3</c:v>
                </c:pt>
                <c:pt idx="4">
                  <c:v>3.9453717754172985E-3</c:v>
                </c:pt>
                <c:pt idx="5">
                  <c:v>4.8520760874232469E-3</c:v>
                </c:pt>
              </c:numCache>
            </c:numRef>
          </c:val>
          <c:extLst>
            <c:ext xmlns:c16="http://schemas.microsoft.com/office/drawing/2014/chart" uri="{C3380CC4-5D6E-409C-BE32-E72D297353CC}">
              <c16:uniqueId val="{0000000A-ED88-48BB-AF03-BBB4EF5BD017}"/>
            </c:ext>
          </c:extLst>
        </c:ser>
        <c:ser>
          <c:idx val="11"/>
          <c:order val="11"/>
          <c:tx>
            <c:strRef>
              <c:f>'Charts data'!$C$339</c:f>
              <c:strCache>
                <c:ptCount val="1"/>
                <c:pt idx="0">
                  <c:v>Age not available</c:v>
                </c:pt>
              </c:strCache>
            </c:strRef>
          </c:tx>
          <c:spPr>
            <a:solidFill>
              <a:srgbClr val="890C58"/>
            </a:solidFill>
            <a:ln>
              <a:noFill/>
            </a:ln>
            <a:effectLst/>
          </c:spPr>
          <c:invertIfNegative val="0"/>
          <c:cat>
            <c:strRef>
              <c:f>'Charts data'!$D$327:$I$327</c:f>
              <c:strCache>
                <c:ptCount val="6"/>
                <c:pt idx="0">
                  <c:v>Jun 2015</c:v>
                </c:pt>
                <c:pt idx="1">
                  <c:v>Jun 2016</c:v>
                </c:pt>
                <c:pt idx="2">
                  <c:v>Jun 2017</c:v>
                </c:pt>
                <c:pt idx="3">
                  <c:v>Jun 2018</c:v>
                </c:pt>
                <c:pt idx="4">
                  <c:v>Jun 2019</c:v>
                </c:pt>
                <c:pt idx="5">
                  <c:v>Jun 2020</c:v>
                </c:pt>
              </c:strCache>
            </c:strRef>
          </c:cat>
          <c:val>
            <c:numRef>
              <c:f>'Charts data'!$D$339:$I$339</c:f>
              <c:numCache>
                <c:formatCode>0%</c:formatCode>
                <c:ptCount val="6"/>
                <c:pt idx="0">
                  <c:v>3.9759369381828242E-3</c:v>
                </c:pt>
                <c:pt idx="1">
                  <c:v>3.4369182299871116E-3</c:v>
                </c:pt>
                <c:pt idx="2">
                  <c:v>3.1800570217121135E-3</c:v>
                </c:pt>
                <c:pt idx="3">
                  <c:v>3.0757689422355591E-3</c:v>
                </c:pt>
                <c:pt idx="4">
                  <c:v>2.883156297420334E-3</c:v>
                </c:pt>
                <c:pt idx="5">
                  <c:v>2.4475074069303104E-3</c:v>
                </c:pt>
              </c:numCache>
            </c:numRef>
          </c:val>
          <c:extLst>
            <c:ext xmlns:c16="http://schemas.microsoft.com/office/drawing/2014/chart" uri="{C3380CC4-5D6E-409C-BE32-E72D297353CC}">
              <c16:uniqueId val="{0000000B-ED88-48BB-AF03-BBB4EF5BD017}"/>
            </c:ext>
          </c:extLst>
        </c:ser>
        <c:dLbls>
          <c:showLegendKey val="0"/>
          <c:showVal val="0"/>
          <c:showCatName val="0"/>
          <c:showSerName val="0"/>
          <c:showPercent val="0"/>
          <c:showBubbleSize val="0"/>
        </c:dLbls>
        <c:gapWidth val="150"/>
        <c:overlap val="100"/>
        <c:axId val="1251206280"/>
        <c:axId val="1251206672"/>
      </c:barChart>
      <c:catAx>
        <c:axId val="1251206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51206672"/>
        <c:crosses val="autoZero"/>
        <c:auto val="1"/>
        <c:lblAlgn val="ctr"/>
        <c:lblOffset val="100"/>
        <c:noMultiLvlLbl val="0"/>
      </c:catAx>
      <c:valAx>
        <c:axId val="125120667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51206280"/>
        <c:crossesAt val="1"/>
        <c:crossBetween val="between"/>
      </c:valAx>
      <c:spPr>
        <a:noFill/>
        <a:ln>
          <a:noFill/>
        </a:ln>
        <a:effectLst/>
      </c:spPr>
    </c:plotArea>
    <c:legend>
      <c:legendPos val="r"/>
      <c:layout>
        <c:manualLayout>
          <c:xMode val="edge"/>
          <c:yMode val="edge"/>
          <c:x val="0.83482912986130542"/>
          <c:y val="9.7928323475694565E-2"/>
          <c:w val="0.15351919208068535"/>
          <c:h val="0.739627224016352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a:latin typeface="DIN OT" panose="020B0504020201010104" pitchFamily="34" charset="0"/>
          <a:cs typeface="Courier New" panose="02070309020205020404" pitchFamily="49"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361184203944"/>
          <c:y val="0.15719414105494878"/>
          <c:w val="0.72803882382722462"/>
          <c:h val="0.64966943648173014"/>
        </c:manualLayout>
      </c:layout>
      <c:barChart>
        <c:barDir val="bar"/>
        <c:grouping val="percentStacked"/>
        <c:varyColors val="0"/>
        <c:ser>
          <c:idx val="1"/>
          <c:order val="1"/>
          <c:tx>
            <c:strRef>
              <c:f>'Charts data'!$C$344</c:f>
              <c:strCache>
                <c:ptCount val="1"/>
                <c:pt idx="0">
                  <c:v>&lt; 25</c:v>
                </c:pt>
              </c:strCache>
            </c:strRef>
          </c:tx>
          <c:spPr>
            <a:solidFill>
              <a:srgbClr val="00A4E0"/>
            </a:solidFill>
            <a:ln>
              <a:noFill/>
            </a:ln>
            <a:effectLst/>
          </c:spPr>
          <c:invertIfNegative val="0"/>
          <c:cat>
            <c:strRef>
              <c:f>'Charts data'!$D$342:$E$342</c:f>
              <c:strCache>
                <c:ptCount val="2"/>
                <c:pt idx="0">
                  <c:v>Members' benefits</c:v>
                </c:pt>
                <c:pt idx="1">
                  <c:v>Number of member accounts</c:v>
                </c:pt>
              </c:strCache>
            </c:strRef>
          </c:cat>
          <c:val>
            <c:numRef>
              <c:f>'Charts data'!$D$344:$E$344</c:f>
              <c:numCache>
                <c:formatCode>0.0%</c:formatCode>
                <c:ptCount val="2"/>
                <c:pt idx="0">
                  <c:v>7.1327141370631361E-3</c:v>
                </c:pt>
                <c:pt idx="1">
                  <c:v>0.11619219373953368</c:v>
                </c:pt>
              </c:numCache>
            </c:numRef>
          </c:val>
          <c:extLst>
            <c:ext xmlns:c16="http://schemas.microsoft.com/office/drawing/2014/chart" uri="{C3380CC4-5D6E-409C-BE32-E72D297353CC}">
              <c16:uniqueId val="{00000000-782F-4095-BFBD-4ED7041510C4}"/>
            </c:ext>
          </c:extLst>
        </c:ser>
        <c:ser>
          <c:idx val="0"/>
          <c:order val="0"/>
          <c:tx>
            <c:strRef>
              <c:f>'Charts data'!$C$343</c:f>
              <c:strCache>
                <c:ptCount val="1"/>
                <c:pt idx="0">
                  <c:v>25 to 34</c:v>
                </c:pt>
              </c:strCache>
            </c:strRef>
          </c:tx>
          <c:spPr>
            <a:solidFill>
              <a:srgbClr val="012169"/>
            </a:solidFill>
            <a:ln>
              <a:noFill/>
            </a:ln>
            <a:effectLst/>
          </c:spPr>
          <c:invertIfNegative val="0"/>
          <c:cat>
            <c:strRef>
              <c:f>'Charts data'!$D$342:$E$342</c:f>
              <c:strCache>
                <c:ptCount val="2"/>
                <c:pt idx="0">
                  <c:v>Members' benefits</c:v>
                </c:pt>
                <c:pt idx="1">
                  <c:v>Number of member accounts</c:v>
                </c:pt>
              </c:strCache>
            </c:strRef>
          </c:cat>
          <c:val>
            <c:numRef>
              <c:f>'Charts data'!$D$343:$E$343</c:f>
              <c:numCache>
                <c:formatCode>0.0%</c:formatCode>
                <c:ptCount val="2"/>
                <c:pt idx="0">
                  <c:v>6.4087703331268023E-2</c:v>
                </c:pt>
                <c:pt idx="1">
                  <c:v>0.22190733822834816</c:v>
                </c:pt>
              </c:numCache>
            </c:numRef>
          </c:val>
          <c:extLst>
            <c:ext xmlns:c16="http://schemas.microsoft.com/office/drawing/2014/chart" uri="{C3380CC4-5D6E-409C-BE32-E72D297353CC}">
              <c16:uniqueId val="{00000001-782F-4095-BFBD-4ED7041510C4}"/>
            </c:ext>
          </c:extLst>
        </c:ser>
        <c:ser>
          <c:idx val="2"/>
          <c:order val="2"/>
          <c:tx>
            <c:strRef>
              <c:f>'Charts data'!$C$345</c:f>
              <c:strCache>
                <c:ptCount val="1"/>
                <c:pt idx="0">
                  <c:v>35 to 44</c:v>
                </c:pt>
              </c:strCache>
            </c:strRef>
          </c:tx>
          <c:spPr>
            <a:solidFill>
              <a:srgbClr val="98A4AE"/>
            </a:solidFill>
            <a:ln>
              <a:noFill/>
            </a:ln>
            <a:effectLst/>
          </c:spPr>
          <c:invertIfNegative val="0"/>
          <c:cat>
            <c:strRef>
              <c:f>'Charts data'!$D$342:$E$342</c:f>
              <c:strCache>
                <c:ptCount val="2"/>
                <c:pt idx="0">
                  <c:v>Members' benefits</c:v>
                </c:pt>
                <c:pt idx="1">
                  <c:v>Number of member accounts</c:v>
                </c:pt>
              </c:strCache>
            </c:strRef>
          </c:cat>
          <c:val>
            <c:numRef>
              <c:f>'Charts data'!$D$345:$E$345</c:f>
              <c:numCache>
                <c:formatCode>0.0%</c:formatCode>
                <c:ptCount val="2"/>
                <c:pt idx="0">
                  <c:v>0.1443450660452964</c:v>
                </c:pt>
                <c:pt idx="1">
                  <c:v>0.20481772510627336</c:v>
                </c:pt>
              </c:numCache>
            </c:numRef>
          </c:val>
          <c:extLst>
            <c:ext xmlns:c16="http://schemas.microsoft.com/office/drawing/2014/chart" uri="{C3380CC4-5D6E-409C-BE32-E72D297353CC}">
              <c16:uniqueId val="{00000002-782F-4095-BFBD-4ED7041510C4}"/>
            </c:ext>
          </c:extLst>
        </c:ser>
        <c:ser>
          <c:idx val="3"/>
          <c:order val="3"/>
          <c:tx>
            <c:strRef>
              <c:f>'Charts data'!$C$346</c:f>
              <c:strCache>
                <c:ptCount val="1"/>
                <c:pt idx="0">
                  <c:v>45 to 49</c:v>
                </c:pt>
              </c:strCache>
            </c:strRef>
          </c:tx>
          <c:spPr>
            <a:solidFill>
              <a:srgbClr val="253746"/>
            </a:solidFill>
            <a:ln>
              <a:noFill/>
            </a:ln>
            <a:effectLst/>
          </c:spPr>
          <c:invertIfNegative val="0"/>
          <c:cat>
            <c:strRef>
              <c:f>'Charts data'!$D$342:$E$342</c:f>
              <c:strCache>
                <c:ptCount val="2"/>
                <c:pt idx="0">
                  <c:v>Members' benefits</c:v>
                </c:pt>
                <c:pt idx="1">
                  <c:v>Number of member accounts</c:v>
                </c:pt>
              </c:strCache>
            </c:strRef>
          </c:cat>
          <c:val>
            <c:numRef>
              <c:f>'Charts data'!$D$346:$E$346</c:f>
              <c:numCache>
                <c:formatCode>0.0%</c:formatCode>
                <c:ptCount val="2"/>
                <c:pt idx="0">
                  <c:v>0.10581131411710182</c:v>
                </c:pt>
                <c:pt idx="1">
                  <c:v>0.1002189875048306</c:v>
                </c:pt>
              </c:numCache>
            </c:numRef>
          </c:val>
          <c:extLst>
            <c:ext xmlns:c16="http://schemas.microsoft.com/office/drawing/2014/chart" uri="{C3380CC4-5D6E-409C-BE32-E72D297353CC}">
              <c16:uniqueId val="{00000003-782F-4095-BFBD-4ED7041510C4}"/>
            </c:ext>
          </c:extLst>
        </c:ser>
        <c:ser>
          <c:idx val="4"/>
          <c:order val="4"/>
          <c:tx>
            <c:strRef>
              <c:f>'Charts data'!$C$347</c:f>
              <c:strCache>
                <c:ptCount val="1"/>
                <c:pt idx="0">
                  <c:v>50 to 54</c:v>
                </c:pt>
              </c:strCache>
            </c:strRef>
          </c:tx>
          <c:spPr>
            <a:solidFill>
              <a:srgbClr val="0072CE"/>
            </a:solidFill>
            <a:ln>
              <a:noFill/>
            </a:ln>
            <a:effectLst/>
          </c:spPr>
          <c:invertIfNegative val="0"/>
          <c:cat>
            <c:strRef>
              <c:f>'Charts data'!$D$342:$E$342</c:f>
              <c:strCache>
                <c:ptCount val="2"/>
                <c:pt idx="0">
                  <c:v>Members' benefits</c:v>
                </c:pt>
                <c:pt idx="1">
                  <c:v>Number of member accounts</c:v>
                </c:pt>
              </c:strCache>
            </c:strRef>
          </c:cat>
          <c:val>
            <c:numRef>
              <c:f>'Charts data'!$D$347:$E$347</c:f>
              <c:numCache>
                <c:formatCode>0.0%</c:formatCode>
                <c:ptCount val="2"/>
                <c:pt idx="0">
                  <c:v>0.12097500190225474</c:v>
                </c:pt>
                <c:pt idx="1">
                  <c:v>9.0300141697797237E-2</c:v>
                </c:pt>
              </c:numCache>
            </c:numRef>
          </c:val>
          <c:extLst>
            <c:ext xmlns:c16="http://schemas.microsoft.com/office/drawing/2014/chart" uri="{C3380CC4-5D6E-409C-BE32-E72D297353CC}">
              <c16:uniqueId val="{00000004-782F-4095-BFBD-4ED7041510C4}"/>
            </c:ext>
          </c:extLst>
        </c:ser>
        <c:ser>
          <c:idx val="5"/>
          <c:order val="5"/>
          <c:tx>
            <c:strRef>
              <c:f>'Charts data'!$C$348</c:f>
              <c:strCache>
                <c:ptCount val="1"/>
                <c:pt idx="0">
                  <c:v>55 to 59</c:v>
                </c:pt>
              </c:strCache>
            </c:strRef>
          </c:tx>
          <c:spPr>
            <a:solidFill>
              <a:srgbClr val="6BA539"/>
            </a:solidFill>
            <a:ln>
              <a:noFill/>
            </a:ln>
            <a:effectLst/>
          </c:spPr>
          <c:invertIfNegative val="0"/>
          <c:cat>
            <c:strRef>
              <c:f>'Charts data'!$D$342:$E$342</c:f>
              <c:strCache>
                <c:ptCount val="2"/>
                <c:pt idx="0">
                  <c:v>Members' benefits</c:v>
                </c:pt>
                <c:pt idx="1">
                  <c:v>Number of member accounts</c:v>
                </c:pt>
              </c:strCache>
            </c:strRef>
          </c:cat>
          <c:val>
            <c:numRef>
              <c:f>'Charts data'!$D$348:$E$348</c:f>
              <c:numCache>
                <c:formatCode>0.0%</c:formatCode>
                <c:ptCount val="2"/>
                <c:pt idx="0">
                  <c:v>0.14668903915877848</c:v>
                </c:pt>
                <c:pt idx="1">
                  <c:v>8.3902271458628538E-2</c:v>
                </c:pt>
              </c:numCache>
            </c:numRef>
          </c:val>
          <c:extLst>
            <c:ext xmlns:c16="http://schemas.microsoft.com/office/drawing/2014/chart" uri="{C3380CC4-5D6E-409C-BE32-E72D297353CC}">
              <c16:uniqueId val="{00000005-782F-4095-BFBD-4ED7041510C4}"/>
            </c:ext>
          </c:extLst>
        </c:ser>
        <c:ser>
          <c:idx val="6"/>
          <c:order val="6"/>
          <c:tx>
            <c:strRef>
              <c:f>'Charts data'!$C$349</c:f>
              <c:strCache>
                <c:ptCount val="1"/>
                <c:pt idx="0">
                  <c:v>60 to 64</c:v>
                </c:pt>
              </c:strCache>
            </c:strRef>
          </c:tx>
          <c:spPr>
            <a:solidFill>
              <a:srgbClr val="009CA6"/>
            </a:solidFill>
            <a:ln>
              <a:noFill/>
            </a:ln>
            <a:effectLst/>
          </c:spPr>
          <c:invertIfNegative val="0"/>
          <c:cat>
            <c:strRef>
              <c:f>'Charts data'!$D$342:$E$342</c:f>
              <c:strCache>
                <c:ptCount val="2"/>
                <c:pt idx="0">
                  <c:v>Members' benefits</c:v>
                </c:pt>
                <c:pt idx="1">
                  <c:v>Number of member accounts</c:v>
                </c:pt>
              </c:strCache>
            </c:strRef>
          </c:cat>
          <c:val>
            <c:numRef>
              <c:f>'Charts data'!$D$349:$E$349</c:f>
              <c:numCache>
                <c:formatCode>0.0%</c:formatCode>
                <c:ptCount val="2"/>
                <c:pt idx="0">
                  <c:v>0.15104199091463372</c:v>
                </c:pt>
                <c:pt idx="1">
                  <c:v>7.1621795697539611E-2</c:v>
                </c:pt>
              </c:numCache>
            </c:numRef>
          </c:val>
          <c:extLst>
            <c:ext xmlns:c16="http://schemas.microsoft.com/office/drawing/2014/chart" uri="{C3380CC4-5D6E-409C-BE32-E72D297353CC}">
              <c16:uniqueId val="{00000006-782F-4095-BFBD-4ED7041510C4}"/>
            </c:ext>
          </c:extLst>
        </c:ser>
        <c:ser>
          <c:idx val="7"/>
          <c:order val="7"/>
          <c:tx>
            <c:strRef>
              <c:f>'Charts data'!$C$350</c:f>
              <c:strCache>
                <c:ptCount val="1"/>
                <c:pt idx="0">
                  <c:v>65 to 69</c:v>
                </c:pt>
              </c:strCache>
            </c:strRef>
          </c:tx>
          <c:spPr>
            <a:solidFill>
              <a:srgbClr val="E87722"/>
            </a:solidFill>
            <a:ln>
              <a:noFill/>
            </a:ln>
            <a:effectLst/>
          </c:spPr>
          <c:invertIfNegative val="0"/>
          <c:cat>
            <c:strRef>
              <c:f>'Charts data'!$D$342:$E$342</c:f>
              <c:strCache>
                <c:ptCount val="2"/>
                <c:pt idx="0">
                  <c:v>Members' benefits</c:v>
                </c:pt>
                <c:pt idx="1">
                  <c:v>Number of member accounts</c:v>
                </c:pt>
              </c:strCache>
            </c:strRef>
          </c:cat>
          <c:val>
            <c:numRef>
              <c:f>'Charts data'!$D$350:$E$350</c:f>
              <c:numCache>
                <c:formatCode>0.0%</c:formatCode>
                <c:ptCount val="2"/>
                <c:pt idx="0">
                  <c:v>0.11981339128045955</c:v>
                </c:pt>
                <c:pt idx="1">
                  <c:v>4.9336596676542575E-2</c:v>
                </c:pt>
              </c:numCache>
            </c:numRef>
          </c:val>
          <c:extLst>
            <c:ext xmlns:c16="http://schemas.microsoft.com/office/drawing/2014/chart" uri="{C3380CC4-5D6E-409C-BE32-E72D297353CC}">
              <c16:uniqueId val="{00000007-782F-4095-BFBD-4ED7041510C4}"/>
            </c:ext>
          </c:extLst>
        </c:ser>
        <c:ser>
          <c:idx val="8"/>
          <c:order val="8"/>
          <c:tx>
            <c:strRef>
              <c:f>'Charts data'!$C$351</c:f>
              <c:strCache>
                <c:ptCount val="1"/>
                <c:pt idx="0">
                  <c:v>70 to 74</c:v>
                </c:pt>
              </c:strCache>
            </c:strRef>
          </c:tx>
          <c:spPr>
            <a:solidFill>
              <a:srgbClr val="F1B434"/>
            </a:solidFill>
            <a:ln>
              <a:noFill/>
            </a:ln>
            <a:effectLst/>
          </c:spPr>
          <c:invertIfNegative val="0"/>
          <c:cat>
            <c:strRef>
              <c:f>'Charts data'!$D$342:$E$342</c:f>
              <c:strCache>
                <c:ptCount val="2"/>
                <c:pt idx="0">
                  <c:v>Members' benefits</c:v>
                </c:pt>
                <c:pt idx="1">
                  <c:v>Number of member accounts</c:v>
                </c:pt>
              </c:strCache>
            </c:strRef>
          </c:cat>
          <c:val>
            <c:numRef>
              <c:f>'Charts data'!$D$351:$E$351</c:f>
              <c:numCache>
                <c:formatCode>0.0%</c:formatCode>
                <c:ptCount val="2"/>
                <c:pt idx="0">
                  <c:v>7.7839769871644746E-2</c:v>
                </c:pt>
                <c:pt idx="1">
                  <c:v>3.0915883034909185E-2</c:v>
                </c:pt>
              </c:numCache>
            </c:numRef>
          </c:val>
          <c:extLst>
            <c:ext xmlns:c16="http://schemas.microsoft.com/office/drawing/2014/chart" uri="{C3380CC4-5D6E-409C-BE32-E72D297353CC}">
              <c16:uniqueId val="{00000008-782F-4095-BFBD-4ED7041510C4}"/>
            </c:ext>
          </c:extLst>
        </c:ser>
        <c:ser>
          <c:idx val="9"/>
          <c:order val="9"/>
          <c:tx>
            <c:strRef>
              <c:f>'Charts data'!$C$352</c:f>
              <c:strCache>
                <c:ptCount val="1"/>
                <c:pt idx="0">
                  <c:v>75 to 84</c:v>
                </c:pt>
              </c:strCache>
            </c:strRef>
          </c:tx>
          <c:spPr>
            <a:solidFill>
              <a:srgbClr val="3A4B58"/>
            </a:solidFill>
            <a:ln>
              <a:noFill/>
            </a:ln>
            <a:effectLst/>
          </c:spPr>
          <c:invertIfNegative val="0"/>
          <c:cat>
            <c:strRef>
              <c:f>'Charts data'!$D$342:$E$342</c:f>
              <c:strCache>
                <c:ptCount val="2"/>
                <c:pt idx="0">
                  <c:v>Members' benefits</c:v>
                </c:pt>
                <c:pt idx="1">
                  <c:v>Number of member accounts</c:v>
                </c:pt>
              </c:strCache>
            </c:strRef>
          </c:cat>
          <c:val>
            <c:numRef>
              <c:f>'Charts data'!$D$352:$E$352</c:f>
              <c:numCache>
                <c:formatCode>0.0%</c:formatCode>
                <c:ptCount val="2"/>
                <c:pt idx="0">
                  <c:v>5.2027408279205538E-2</c:v>
                </c:pt>
                <c:pt idx="1">
                  <c:v>2.3530422087680879E-2</c:v>
                </c:pt>
              </c:numCache>
            </c:numRef>
          </c:val>
          <c:extLst>
            <c:ext xmlns:c16="http://schemas.microsoft.com/office/drawing/2014/chart" uri="{C3380CC4-5D6E-409C-BE32-E72D297353CC}">
              <c16:uniqueId val="{00000009-782F-4095-BFBD-4ED7041510C4}"/>
            </c:ext>
          </c:extLst>
        </c:ser>
        <c:ser>
          <c:idx val="10"/>
          <c:order val="10"/>
          <c:tx>
            <c:strRef>
              <c:f>'Charts data'!$C$353</c:f>
              <c:strCache>
                <c:ptCount val="1"/>
                <c:pt idx="0">
                  <c:v>&gt;85</c:v>
                </c:pt>
              </c:strCache>
            </c:strRef>
          </c:tx>
          <c:spPr>
            <a:solidFill>
              <a:srgbClr val="CCEDF9"/>
            </a:solidFill>
            <a:ln>
              <a:noFill/>
            </a:ln>
            <a:effectLst/>
          </c:spPr>
          <c:invertIfNegative val="0"/>
          <c:cat>
            <c:strRef>
              <c:f>'Charts data'!$D$342:$E$342</c:f>
              <c:strCache>
                <c:ptCount val="2"/>
                <c:pt idx="0">
                  <c:v>Members' benefits</c:v>
                </c:pt>
                <c:pt idx="1">
                  <c:v>Number of member accounts</c:v>
                </c:pt>
              </c:strCache>
            </c:strRef>
          </c:cat>
          <c:val>
            <c:numRef>
              <c:f>'Charts data'!$D$353:$E$353</c:f>
              <c:numCache>
                <c:formatCode>0.0%</c:formatCode>
                <c:ptCount val="2"/>
                <c:pt idx="0">
                  <c:v>6.1820808591669411E-3</c:v>
                </c:pt>
                <c:pt idx="1">
                  <c:v>4.8520760874232469E-3</c:v>
                </c:pt>
              </c:numCache>
            </c:numRef>
          </c:val>
          <c:extLst>
            <c:ext xmlns:c16="http://schemas.microsoft.com/office/drawing/2014/chart" uri="{C3380CC4-5D6E-409C-BE32-E72D297353CC}">
              <c16:uniqueId val="{0000000A-782F-4095-BFBD-4ED7041510C4}"/>
            </c:ext>
          </c:extLst>
        </c:ser>
        <c:ser>
          <c:idx val="11"/>
          <c:order val="11"/>
          <c:tx>
            <c:strRef>
              <c:f>'Charts data'!$C$354</c:f>
              <c:strCache>
                <c:ptCount val="1"/>
                <c:pt idx="0">
                  <c:v>Age not available</c:v>
                </c:pt>
              </c:strCache>
            </c:strRef>
          </c:tx>
          <c:spPr>
            <a:solidFill>
              <a:srgbClr val="890C58"/>
            </a:solidFill>
            <a:ln>
              <a:noFill/>
            </a:ln>
            <a:effectLst/>
          </c:spPr>
          <c:invertIfNegative val="0"/>
          <c:cat>
            <c:strRef>
              <c:f>'Charts data'!$D$342:$E$342</c:f>
              <c:strCache>
                <c:ptCount val="2"/>
                <c:pt idx="0">
                  <c:v>Members' benefits</c:v>
                </c:pt>
                <c:pt idx="1">
                  <c:v>Number of member accounts</c:v>
                </c:pt>
              </c:strCache>
            </c:strRef>
          </c:cat>
          <c:val>
            <c:numRef>
              <c:f>'Charts data'!$D$354:$E$354</c:f>
              <c:numCache>
                <c:formatCode>0.0%</c:formatCode>
                <c:ptCount val="2"/>
                <c:pt idx="0">
                  <c:v>4.0540260109866331E-3</c:v>
                </c:pt>
                <c:pt idx="1">
                  <c:v>2.4475074069303104E-3</c:v>
                </c:pt>
              </c:numCache>
            </c:numRef>
          </c:val>
          <c:extLst>
            <c:ext xmlns:c16="http://schemas.microsoft.com/office/drawing/2014/chart" uri="{C3380CC4-5D6E-409C-BE32-E72D297353CC}">
              <c16:uniqueId val="{0000000B-782F-4095-BFBD-4ED7041510C4}"/>
            </c:ext>
          </c:extLst>
        </c:ser>
        <c:dLbls>
          <c:showLegendKey val="0"/>
          <c:showVal val="0"/>
          <c:showCatName val="0"/>
          <c:showSerName val="0"/>
          <c:showPercent val="0"/>
          <c:showBubbleSize val="0"/>
        </c:dLbls>
        <c:gapWidth val="150"/>
        <c:overlap val="100"/>
        <c:axId val="1251205888"/>
        <c:axId val="1251207456"/>
      </c:barChart>
      <c:catAx>
        <c:axId val="125120588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51207456"/>
        <c:crosses val="autoZero"/>
        <c:auto val="1"/>
        <c:lblAlgn val="ctr"/>
        <c:lblOffset val="100"/>
        <c:noMultiLvlLbl val="0"/>
      </c:catAx>
      <c:valAx>
        <c:axId val="1251207456"/>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51205888"/>
        <c:crossesAt val="1"/>
        <c:crossBetween val="between"/>
      </c:valAx>
      <c:spPr>
        <a:noFill/>
        <a:ln>
          <a:noFill/>
        </a:ln>
        <a:effectLst/>
      </c:spPr>
    </c:plotArea>
    <c:legend>
      <c:legendPos val="r"/>
      <c:layout>
        <c:manualLayout>
          <c:xMode val="edge"/>
          <c:yMode val="edge"/>
          <c:x val="0.84498141412526484"/>
          <c:y val="0.11943369981978059"/>
          <c:w val="0.13877814053731088"/>
          <c:h val="0.669054741363071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a:latin typeface="DIN OT" panose="020B0504020201010104" pitchFamily="34" charset="0"/>
          <a:cs typeface="Courier New" panose="02070309020205020404" pitchFamily="49"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342900</xdr:colOff>
      <xdr:row>16</xdr:row>
      <xdr:rowOff>47625</xdr:rowOff>
    </xdr:from>
    <xdr:to>
      <xdr:col>0</xdr:col>
      <xdr:colOff>6048375</xdr:colOff>
      <xdr:row>28</xdr:row>
      <xdr:rowOff>0</xdr:rowOff>
    </xdr:to>
    <xdr:sp macro="" textlink="">
      <xdr:nvSpPr>
        <xdr:cNvPr id="2" name="WordArt 7">
          <a:extLst>
            <a:ext uri="{FF2B5EF4-FFF2-40B4-BE49-F238E27FC236}">
              <a16:creationId xmlns:a16="http://schemas.microsoft.com/office/drawing/2014/main" id="{00000000-0008-0000-0000-000002000000}"/>
            </a:ext>
          </a:extLst>
        </xdr:cNvPr>
        <xdr:cNvSpPr>
          <a:spLocks noChangeArrowheads="1" noChangeShapeType="1"/>
        </xdr:cNvSpPr>
      </xdr:nvSpPr>
      <xdr:spPr bwMode="auto">
        <a:xfrm>
          <a:off x="342900" y="3514725"/>
          <a:ext cx="5705475" cy="1952625"/>
        </a:xfrm>
        <a:prstGeom prst="rect">
          <a:avLst/>
        </a:prstGeom>
      </xdr:spPr>
      <xdr:txBody>
        <a:bodyPr wrap="none" fromWordArt="1">
          <a:prstTxWarp prst="textSlantUp">
            <a:avLst>
              <a:gd name="adj" fmla="val 55556"/>
            </a:avLst>
          </a:prstTxWarp>
        </a:bodyPr>
        <a:lstStyle/>
        <a:p>
          <a:pPr algn="ctr" rtl="0">
            <a:buNone/>
          </a:pPr>
          <a:endParaRPr lang="en-AU" sz="32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editAs="oneCell">
    <xdr:from>
      <xdr:col>0</xdr:col>
      <xdr:colOff>3566307</xdr:colOff>
      <xdr:row>0</xdr:row>
      <xdr:rowOff>123825</xdr:rowOff>
    </xdr:from>
    <xdr:to>
      <xdr:col>0</xdr:col>
      <xdr:colOff>6001536</xdr:colOff>
      <xdr:row>4</xdr:row>
      <xdr:rowOff>57150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6307" y="123825"/>
          <a:ext cx="2430467" cy="633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4171950</xdr:colOff>
      <xdr:row>7</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938713" y="191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0</xdr:col>
      <xdr:colOff>76200</xdr:colOff>
      <xdr:row>3</xdr:row>
      <xdr:rowOff>66675</xdr:rowOff>
    </xdr:from>
    <xdr:to>
      <xdr:col>1</xdr:col>
      <xdr:colOff>247650</xdr:colOff>
      <xdr:row>3</xdr:row>
      <xdr:rowOff>238125</xdr:rowOff>
    </xdr:to>
    <xdr:pic>
      <xdr:nvPicPr>
        <xdr:cNvPr id="5" name="Picture 4" descr="Creative Commons License">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14388"/>
          <a:ext cx="93821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47624</xdr:rowOff>
    </xdr:from>
    <xdr:to>
      <xdr:col>6</xdr:col>
      <xdr:colOff>638175</xdr:colOff>
      <xdr:row>29</xdr:row>
      <xdr:rowOff>43124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33</xdr:row>
      <xdr:rowOff>57150</xdr:rowOff>
    </xdr:from>
    <xdr:to>
      <xdr:col>7</xdr:col>
      <xdr:colOff>19050</xdr:colOff>
      <xdr:row>54</xdr:row>
      <xdr:rowOff>47625</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57</xdr:row>
      <xdr:rowOff>9525</xdr:rowOff>
    </xdr:from>
    <xdr:to>
      <xdr:col>6</xdr:col>
      <xdr:colOff>609600</xdr:colOff>
      <xdr:row>77</xdr:row>
      <xdr:rowOff>171450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28574</xdr:colOff>
      <xdr:row>138</xdr:row>
      <xdr:rowOff>38100</xdr:rowOff>
    </xdr:from>
    <xdr:to>
      <xdr:col>7</xdr:col>
      <xdr:colOff>9524</xdr:colOff>
      <xdr:row>159</xdr:row>
      <xdr:rowOff>33600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163</xdr:row>
      <xdr:rowOff>47625</xdr:rowOff>
    </xdr:from>
    <xdr:to>
      <xdr:col>7</xdr:col>
      <xdr:colOff>47625</xdr:colOff>
      <xdr:row>184</xdr:row>
      <xdr:rowOff>47887</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85</xdr:row>
      <xdr:rowOff>19050</xdr:rowOff>
    </xdr:from>
    <xdr:to>
      <xdr:col>6</xdr:col>
      <xdr:colOff>638175</xdr:colOff>
      <xdr:row>106</xdr:row>
      <xdr:rowOff>14550</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314325</xdr:colOff>
      <xdr:row>113</xdr:row>
      <xdr:rowOff>19049</xdr:rowOff>
    </xdr:from>
    <xdr:to>
      <xdr:col>6</xdr:col>
      <xdr:colOff>590550</xdr:colOff>
      <xdr:row>134</xdr:row>
      <xdr:rowOff>14549</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10</xdr:row>
          <xdr:rowOff>142875</xdr:rowOff>
        </xdr:from>
        <xdr:to>
          <xdr:col>0</xdr:col>
          <xdr:colOff>0</xdr:colOff>
          <xdr:row>10</xdr:row>
          <xdr:rowOff>142875</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2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400050</xdr:colOff>
      <xdr:row>23</xdr:row>
      <xdr:rowOff>38100</xdr:rowOff>
    </xdr:from>
    <xdr:ext cx="5743575" cy="295275"/>
    <xdr:pic>
      <xdr:nvPicPr>
        <xdr:cNvPr id="3" name="Picture 2">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2744450"/>
          <a:ext cx="574357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iris, Samanthi" refreshedDate="44216.361492129632" createdVersion="6" refreshedVersion="6" minRefreshableVersion="3" recordCount="936" xr:uid="{00000000-000A-0000-FFFF-FFFF12000000}">
  <cacheSource type="worksheet">
    <worksheetSource name="Tab_RSE7C"/>
  </cacheSource>
  <cacheFields count="13">
    <cacheField name="TABLE_ID" numFmtId="0">
      <sharedItems/>
    </cacheField>
    <cacheField name="FUNDTYPE_ALL" numFmtId="0">
      <sharedItems count="11">
        <s v="Total industry"/>
        <s v="Entities with more than four members"/>
        <s v="Corporate funds"/>
        <s v="Industry funds"/>
        <s v="Public sector funds"/>
        <s v="Retail funds"/>
        <s v="Total" u="1"/>
        <s v="Industry" u="1"/>
        <s v="Retail" u="1"/>
        <s v="Public sector" u="1"/>
        <s v="Corporate" u="1"/>
      </sharedItems>
    </cacheField>
    <cacheField name="RSE_MEMBER_AGE" numFmtId="0">
      <sharedItems count="13">
        <s v="aLT25"/>
        <s v="a25_to_34"/>
        <s v="a35_to_44"/>
        <s v="a45_to_49"/>
        <s v="a50_to_54"/>
        <s v="a55_to_59"/>
        <s v="a60_to_64"/>
        <s v="a65_to_69"/>
        <s v="a70_to_74"/>
        <s v="a75_to_84"/>
        <s v="aGT85"/>
        <s v="Age_not_available"/>
        <s v="TOTAL"/>
      </sharedItems>
    </cacheField>
    <cacheField name="RSE_MEMBER_GENDER" numFmtId="0">
      <sharedItems count="4">
        <s v="Female"/>
        <s v="Male"/>
        <s v="Gender_NA"/>
        <s v="TOTAL"/>
      </sharedItems>
    </cacheField>
    <cacheField name="LINE_ITEM" numFmtId="0">
      <sharedItems count="3">
        <s v="Number of member accounts"/>
        <s v="Members' benefits"/>
        <s v="Average member balance"/>
      </sharedItems>
    </cacheField>
    <cacheField name="LINE_ITEM_CODE" numFmtId="0">
      <sharedItems/>
    </cacheField>
    <cacheField name="Tab_Row_No" numFmtId="0">
      <sharedItems containsSemiMixedTypes="0" containsString="0" containsNumber="1" containsInteger="1" minValue="1" maxValue="3"/>
    </cacheField>
    <cacheField name="Jun 2015" numFmtId="0">
      <sharedItems containsSemiMixedTypes="0" containsString="0" containsNumber="1" containsInteger="1" minValue="0" maxValue="1491415"/>
    </cacheField>
    <cacheField name="Jun 2016" numFmtId="0">
      <sharedItems containsSemiMixedTypes="0" containsString="0" containsNumber="1" containsInteger="1" minValue="0" maxValue="3328500"/>
    </cacheField>
    <cacheField name="Jun 2017" numFmtId="0">
      <sharedItems containsSemiMixedTypes="0" containsString="0" containsNumber="1" containsInteger="1" minValue="0" maxValue="5796739"/>
    </cacheField>
    <cacheField name="Jun 2018" numFmtId="0">
      <sharedItems containsSemiMixedTypes="0" containsString="0" containsNumber="1" containsInteger="1" minValue="0" maxValue="1874055"/>
    </cacheField>
    <cacheField name="Jun 2019" numFmtId="0">
      <sharedItems containsSemiMixedTypes="0" containsString="0" containsNumber="1" containsInteger="1" minValue="0" maxValue="2018321"/>
    </cacheField>
    <cacheField name="Jun 2020" numFmtId="0">
      <sharedItems containsSemiMixedTypes="0" containsString="0" containsNumber="1" containsInteger="1" minValue="0" maxValue="202391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iris, Samanthi" refreshedDate="44216.36324097222" createdVersion="6" refreshedVersion="6" minRefreshableVersion="3" recordCount="267" xr:uid="{00000000-000A-0000-FFFF-FFFF13000000}">
  <cacheSource type="worksheet">
    <worksheetSource name="Tab_RSE2"/>
  </cacheSource>
  <cacheFields count="11">
    <cacheField name="TABLE_ID" numFmtId="0">
      <sharedItems/>
    </cacheField>
    <cacheField name="FUNDTYPE_ALL" numFmtId="0">
      <sharedItems count="13">
        <s v="Total industry"/>
        <s v="Self-managed superannuation funds"/>
        <s v="Small APRA funds"/>
        <s v="Entities with more than four members"/>
        <s v="Corporate funds"/>
        <s v="Industry funds"/>
        <s v="Public sector funds"/>
        <s v="Retail funds"/>
        <s v="Public sector" u="1"/>
        <s v="Retail" u="1"/>
        <s v="Industry" u="1"/>
        <s v="Total" u="1"/>
        <s v="Corporate" u="1"/>
      </sharedItems>
    </cacheField>
    <cacheField name="LINE_ITEM" numFmtId="0">
      <sharedItems count="61">
        <s v="Total assets at beginning of the financial year"/>
        <s v="Total contributions"/>
        <s v="Employer contributions"/>
        <s v="Member contributions"/>
        <s v="Contribution tax and surcharge"/>
        <s v="Net benefit transfers"/>
        <s v="Inward benefit transfers"/>
        <s v="Outward benefit transfers"/>
        <s v="Benefit payments"/>
        <s v="Lump sum benefit payments"/>
        <s v="Pension benefit payments"/>
        <s v="Other members' benefit flows"/>
        <s v="Net contribution flows"/>
        <s v="Net insurance flows"/>
        <s v="Investment income"/>
        <s v="Investment expenses"/>
        <s v="Net investment income"/>
        <s v="Operating income"/>
        <s v="Admin and operating expenses"/>
        <s v="Other changes"/>
        <s v="Net growth"/>
        <s v="Total assets at end of the financial year"/>
        <s v="Number of entities"/>
        <s v="Net assets at beginning of year"/>
        <s v="Net cash flows"/>
        <s v="Cash flow adjusted net assets"/>
        <s v="Net earnings"/>
        <s v="Income tax expense/benefit"/>
        <s v="Net earnings after tax"/>
        <s v="Net assets"/>
        <s v="Administration and operating expenses ratio"/>
        <s v="Investment expenses ratio"/>
        <s v="Rate of return"/>
        <s v="ROR 5yr"/>
        <s v="ROR 10yr"/>
        <s v="ROR Percentile 75th"/>
        <s v="ROR Percentile 25th"/>
        <s v="Investment expenses ratio - More than 4" u="1"/>
        <s v="Net assets at beginning of year - More than 4" u="1"/>
        <s v="Net assets at beginning of year - Fund type" u="1"/>
        <s v="Net assets - Fund type" u="1"/>
        <s v="Investment expenses ratio - Fund type" u="1"/>
        <s v="Rate of return - Fund type" u="1"/>
        <s v="Administration and operating expenses ratio - More than 4" u="1"/>
        <s v="Rate of return - More than 4" u="1"/>
        <s v="Net cash flows - Fund type" u="1"/>
        <s v="Net cash flows - More than 4" u="1"/>
        <s v="Income tax expense/benefit - More than 4" u="1"/>
        <s v="Cash flow adjusted net assets - More than 4" u="1"/>
        <s v="Income tax expense/benefit - Fund type" u="1"/>
        <s v="ROR 10yr - Fund type" u="1"/>
        <s v="ROR 5yr - Fund type" u="1"/>
        <s v="ROR Percentile 25th - Fund type - Entity level" u="1"/>
        <s v="ROR Percentile 75th - Fund type - Entity level" u="1"/>
        <s v="Cash flow adjusted net assets - Fund type" u="1"/>
        <s v="Net earnings after tax - Fund type" u="1"/>
        <s v="Net earnings after tax - More than 4" u="1"/>
        <s v="Net assets - More than 4" u="1"/>
        <s v="Net earnings - More than 4" u="1"/>
        <s v="Net earnings - Fund type" u="1"/>
        <s v="Administration and operating expenses ratio - Fund type" u="1"/>
      </sharedItems>
    </cacheField>
    <cacheField name="LINE_ITEM_CODE" numFmtId="0">
      <sharedItems/>
    </cacheField>
    <cacheField name="Tab_Row_No" numFmtId="0">
      <sharedItems containsSemiMixedTypes="0" containsString="0" containsNumber="1" containsInteger="1" minValue="1" maxValue="36"/>
    </cacheField>
    <cacheField name="Jun 2015" numFmtId="0">
      <sharedItems containsString="0" containsBlank="1" containsNumber="1" minValue="-4330" maxValue="1936799"/>
    </cacheField>
    <cacheField name="Jun 2016" numFmtId="0">
      <sharedItems containsString="0" containsBlank="1" containsNumber="1" minValue="-5599" maxValue="2022179"/>
    </cacheField>
    <cacheField name="Jun 2017" numFmtId="0">
      <sharedItems containsString="0" containsBlank="1" containsNumber="1" minValue="-8556" maxValue="2423290"/>
    </cacheField>
    <cacheField name="Jun 2018" numFmtId="0">
      <sharedItems containsString="0" containsBlank="1" containsNumber="1" minValue="-13164" maxValue="2621195"/>
    </cacheField>
    <cacheField name="Jun 2019" numFmtId="0">
      <sharedItems containsString="0" containsBlank="1" containsNumber="1" minValue="-35795" maxValue="2822326"/>
    </cacheField>
    <cacheField name="Jun 2020" numFmtId="0">
      <sharedItems containsString="0" containsBlank="1" containsNumber="1" minValue="-32537" maxValue="282232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iris, Samanthi" refreshedDate="44216.363874189818" createdVersion="6" refreshedVersion="6" minRefreshableVersion="3" recordCount="100" xr:uid="{00000000-000A-0000-FFFF-FFFF14000000}">
  <cacheSource type="worksheet">
    <worksheetSource name="Tab_RSE7A"/>
  </cacheSource>
  <cacheFields count="11">
    <cacheField name="TABLE_ID" numFmtId="0">
      <sharedItems/>
    </cacheField>
    <cacheField name="FUNDTYPE_ALL" numFmtId="0">
      <sharedItems count="9">
        <s v="Entities with more than four members"/>
        <s v="Corporate funds"/>
        <s v="Industry funds"/>
        <s v="Public sector funds"/>
        <s v="Retail funds"/>
        <s v="Industry" u="1"/>
        <s v="Retail" u="1"/>
        <s v="Public sector" u="1"/>
        <s v="Corporate" u="1"/>
      </sharedItems>
    </cacheField>
    <cacheField name="LINE_ITEM" numFmtId="0">
      <sharedItems count="20">
        <s v="Number of member accounts at beginning of the period"/>
        <s v="Number of new member accounts"/>
        <s v="Number of new member accounts - Inward rollovers"/>
        <s v="Number of new member accounts - SFT"/>
        <s v="Number of closed member accounts"/>
        <s v="Number of closed member accounts - Consolidation"/>
        <s v="Number of closed member accounts - Outward rollovers"/>
        <s v="Number of closed member accounts - SFT"/>
        <s v="Number of closed member accounts - Condition of release"/>
        <s v="Number of closed member accounts - Other"/>
        <s v="Number of member accounts at the end of the period"/>
        <s v="Members' benefits at beginning of the year"/>
        <s v="Members' benefits at the end of the year"/>
        <s v="Members' benefits of new accounts"/>
        <s v="Members' benefits of closed accounts"/>
        <s v="Members' benefits of closed accounts - Consolidation"/>
        <s v="Members' benefits of closed accounts - Outward rollovers"/>
        <s v="Members' benefits of closed accounts - SFT"/>
        <s v="Members' benefits of closed accounts - Condition of release"/>
        <s v="Members' benefits of closed accounts - Other"/>
      </sharedItems>
    </cacheField>
    <cacheField name="LINE_ITEM_CODE" numFmtId="0">
      <sharedItems count="10">
        <s v="RSE_MEM_ACCNTS_AT_BEG_OF_YEAR"/>
        <s v="RSE_NEW_MEM_ACCNTS"/>
        <s v="RSE_NEW_MEM_ACCNTS_ROLOVERS"/>
        <s v="RSE_NEW_MEM_ACCNTS_SFT"/>
        <s v="RSE_CLOSED_MEM_ACCNTS"/>
        <s v="RSE_MEM_ACCNT_MOVEMENT_CLOSED"/>
        <s v="MEMBER_ACCOUNTS"/>
        <s v="RSE_MEM_BENS_AT_BEG_OF_YEAR"/>
        <s v="MEMBER_BNFT"/>
        <s v="RSE_MEMBER_BENEFIT_MOVEMENT"/>
      </sharedItems>
    </cacheField>
    <cacheField name="Tab_Row_No" numFmtId="0">
      <sharedItems containsSemiMixedTypes="0" containsString="0" containsNumber="1" containsInteger="1" minValue="1" maxValue="20"/>
    </cacheField>
    <cacheField name="Jun 2015" numFmtId="0">
      <sharedItems containsSemiMixedTypes="0" containsString="0" containsNumber="1" containsInteger="1" minValue="0" maxValue="1491415"/>
    </cacheField>
    <cacheField name="Jun 2016" numFmtId="0">
      <sharedItems containsSemiMixedTypes="0" containsString="0" containsNumber="1" containsInteger="1" minValue="1" maxValue="1559820"/>
    </cacheField>
    <cacheField name="Jun 2017" numFmtId="0">
      <sharedItems containsSemiMixedTypes="0" containsString="0" containsNumber="1" containsInteger="1" minValue="0" maxValue="1727510"/>
    </cacheField>
    <cacheField name="Jun 2018" numFmtId="0">
      <sharedItems containsString="0" containsBlank="1" containsNumber="1" containsInteger="1" minValue="0" maxValue="1874055"/>
    </cacheField>
    <cacheField name="Jun 2019" numFmtId="0">
      <sharedItems containsSemiMixedTypes="0" containsString="0" containsNumber="1" containsInteger="1" minValue="0" maxValue="2018321"/>
    </cacheField>
    <cacheField name="Jun 2020" numFmtId="0">
      <sharedItems containsSemiMixedTypes="0" containsString="0" containsNumber="1" containsInteger="1" minValue="0" maxValue="2023914"/>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iris, Samanthi" refreshedDate="44216.363966550925" createdVersion="6" refreshedVersion="6" minRefreshableVersion="3" recordCount="270" xr:uid="{00000000-000A-0000-FFFF-FFFF15000000}">
  <cacheSource type="worksheet">
    <worksheetSource name="Tab_RSE4"/>
  </cacheSource>
  <cacheFields count="13">
    <cacheField name="TABLE_ID" numFmtId="0">
      <sharedItems/>
    </cacheField>
    <cacheField name="FUNDTYPE_ALL" numFmtId="0">
      <sharedItems count="9">
        <s v="Entities with more than four members"/>
        <s v="Corporate funds"/>
        <s v="Industry funds"/>
        <s v="Public sector funds"/>
        <s v="Retail funds"/>
        <s v="Public sector" u="1"/>
        <s v="Retail" u="1"/>
        <s v="Industry" u="1"/>
        <s v="Corporate" u="1"/>
      </sharedItems>
    </cacheField>
    <cacheField name="SOURCE_OF_PAYMENT" numFmtId="0">
      <sharedItems count="6">
        <s v="Member"/>
        <s v="Employer_sponsor"/>
        <s v="Reserve"/>
        <s v="RSE_licensee"/>
        <s v="Other"/>
        <s v="TOTAL"/>
      </sharedItems>
    </cacheField>
    <cacheField name="TYPE_OF_FEE" numFmtId="0">
      <sharedItems count="9">
        <s v="Administration_fee"/>
        <s v="Advice_fee"/>
        <s v="Exit_fee"/>
        <s v="Insurance_fee"/>
        <s v="Investment_fee"/>
        <s v="Switching_fee"/>
        <s v="Activity_fee"/>
        <s v="Other_fee"/>
        <s v="TOTAL"/>
      </sharedItems>
    </cacheField>
    <cacheField name="LINE_ITEM" numFmtId="0">
      <sharedItems count="1">
        <s v="Fees paid to funds by source of payment - Total"/>
      </sharedItems>
    </cacheField>
    <cacheField name="LINE_ITEM_CODE" numFmtId="0">
      <sharedItems/>
    </cacheField>
    <cacheField name="Tab_Row_No" numFmtId="0">
      <sharedItems containsSemiMixedTypes="0" containsString="0" containsNumber="1" containsInteger="1" minValue="1" maxValue="1"/>
    </cacheField>
    <cacheField name="Jun 2015" numFmtId="0">
      <sharedItems containsSemiMixedTypes="0" containsString="0" containsNumber="1" containsInteger="1" minValue="0" maxValue="8852"/>
    </cacheField>
    <cacheField name="Jun 2016" numFmtId="0">
      <sharedItems containsSemiMixedTypes="0" containsString="0" containsNumber="1" containsInteger="1" minValue="0" maxValue="9077"/>
    </cacheField>
    <cacheField name="Jun 2017" numFmtId="0">
      <sharedItems containsSemiMixedTypes="0" containsString="0" containsNumber="1" containsInteger="1" minValue="0" maxValue="9150"/>
    </cacheField>
    <cacheField name="Jun 2018" numFmtId="0">
      <sharedItems containsSemiMixedTypes="0" containsString="0" containsNumber="1" containsInteger="1" minValue="0" maxValue="9474"/>
    </cacheField>
    <cacheField name="Jun 2019" numFmtId="0">
      <sharedItems containsSemiMixedTypes="0" containsString="0" containsNumber="1" containsInteger="1" minValue="0" maxValue="8849"/>
    </cacheField>
    <cacheField name="Jun 2020" numFmtId="0">
      <sharedItems containsSemiMixedTypes="0" containsString="0" containsNumber="1" containsInteger="1" minValue="0" maxValue="848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6">
  <r>
    <s v="RSE7C_T"/>
    <x v="0"/>
    <x v="0"/>
    <x v="0"/>
    <x v="0"/>
    <s v="RSE_MEM_ACCS_AGE_GEN"/>
    <n v="1"/>
    <n v="1438"/>
    <n v="1376"/>
    <n v="1368"/>
    <n v="1367"/>
    <n v="1367"/>
    <n v="1285"/>
  </r>
  <r>
    <s v="RSE7C_T"/>
    <x v="0"/>
    <x v="0"/>
    <x v="1"/>
    <x v="0"/>
    <s v="RSE_MEM_ACCS_AGE_GEN"/>
    <n v="1"/>
    <n v="1561"/>
    <n v="1514"/>
    <n v="1507"/>
    <n v="1522"/>
    <n v="1520"/>
    <n v="1411"/>
  </r>
  <r>
    <s v="RSE7C_T"/>
    <x v="0"/>
    <x v="0"/>
    <x v="2"/>
    <x v="0"/>
    <s v="RSE_MEM_ACCS_AGE_GEN"/>
    <n v="1"/>
    <n v="108"/>
    <n v="36"/>
    <n v="20"/>
    <n v="11"/>
    <n v="8"/>
    <n v="10"/>
  </r>
  <r>
    <s v="RSE7C_T"/>
    <x v="0"/>
    <x v="0"/>
    <x v="3"/>
    <x v="0"/>
    <s v="RSE_MEM_ACCS_AGE_GEN"/>
    <n v="1"/>
    <n v="3107"/>
    <n v="2927"/>
    <n v="2895"/>
    <n v="2899"/>
    <n v="2894"/>
    <n v="2706"/>
  </r>
  <r>
    <s v="RSE7C_T"/>
    <x v="0"/>
    <x v="1"/>
    <x v="0"/>
    <x v="0"/>
    <s v="RSE_MEM_ACCS_AGE_GEN"/>
    <n v="1"/>
    <n v="3224"/>
    <n v="3065"/>
    <n v="2941"/>
    <n v="2787"/>
    <n v="2723"/>
    <n v="2412"/>
  </r>
  <r>
    <s v="RSE7C_T"/>
    <x v="0"/>
    <x v="1"/>
    <x v="1"/>
    <x v="0"/>
    <s v="RSE_MEM_ACCS_AGE_GEN"/>
    <n v="1"/>
    <n v="3804"/>
    <n v="3587"/>
    <n v="3414"/>
    <n v="3219"/>
    <n v="3152"/>
    <n v="2737"/>
  </r>
  <r>
    <s v="RSE7C_T"/>
    <x v="0"/>
    <x v="1"/>
    <x v="2"/>
    <x v="0"/>
    <s v="RSE_MEM_ACCS_AGE_GEN"/>
    <n v="1"/>
    <n v="139"/>
    <n v="53"/>
    <n v="36"/>
    <n v="21"/>
    <n v="16"/>
    <n v="19"/>
  </r>
  <r>
    <s v="RSE7C_T"/>
    <x v="0"/>
    <x v="1"/>
    <x v="3"/>
    <x v="0"/>
    <s v="RSE_MEM_ACCS_AGE_GEN"/>
    <n v="1"/>
    <n v="7167"/>
    <n v="6705"/>
    <n v="6392"/>
    <n v="6026"/>
    <n v="5891"/>
    <n v="5168"/>
  </r>
  <r>
    <s v="RSE7C_T"/>
    <x v="0"/>
    <x v="2"/>
    <x v="0"/>
    <x v="0"/>
    <s v="RSE_MEM_ACCS_AGE_GEN"/>
    <n v="1"/>
    <n v="3135"/>
    <n v="2994"/>
    <n v="2887"/>
    <n v="2757"/>
    <n v="2689"/>
    <n v="2242"/>
  </r>
  <r>
    <s v="RSE7C_T"/>
    <x v="0"/>
    <x v="2"/>
    <x v="1"/>
    <x v="0"/>
    <s v="RSE_MEM_ACCS_AGE_GEN"/>
    <n v="1"/>
    <n v="3766"/>
    <n v="3552"/>
    <n v="3382"/>
    <n v="3192"/>
    <n v="3073"/>
    <n v="2518"/>
  </r>
  <r>
    <s v="RSE7C_T"/>
    <x v="0"/>
    <x v="2"/>
    <x v="2"/>
    <x v="0"/>
    <s v="RSE_MEM_ACCS_AGE_GEN"/>
    <n v="1"/>
    <n v="66"/>
    <n v="22"/>
    <n v="17"/>
    <n v="10"/>
    <n v="9"/>
    <n v="10"/>
  </r>
  <r>
    <s v="RSE7C_T"/>
    <x v="0"/>
    <x v="2"/>
    <x v="3"/>
    <x v="0"/>
    <s v="RSE_MEM_ACCS_AGE_GEN"/>
    <n v="1"/>
    <n v="6966"/>
    <n v="6569"/>
    <n v="6286"/>
    <n v="5960"/>
    <n v="5771"/>
    <n v="4770"/>
  </r>
  <r>
    <s v="RSE7C_T"/>
    <x v="0"/>
    <x v="3"/>
    <x v="0"/>
    <x v="0"/>
    <s v="RSE_MEM_ACCS_AGE_GEN"/>
    <n v="1"/>
    <n v="1369"/>
    <n v="1386"/>
    <n v="1396"/>
    <n v="1372"/>
    <n v="1340"/>
    <n v="1109"/>
  </r>
  <r>
    <s v="RSE7C_T"/>
    <x v="0"/>
    <x v="3"/>
    <x v="1"/>
    <x v="0"/>
    <s v="RSE_MEM_ACCS_AGE_GEN"/>
    <n v="1"/>
    <n v="1640"/>
    <n v="1628"/>
    <n v="1618"/>
    <n v="1571"/>
    <n v="1524"/>
    <n v="1223"/>
  </r>
  <r>
    <s v="RSE7C_T"/>
    <x v="0"/>
    <x v="3"/>
    <x v="2"/>
    <x v="0"/>
    <s v="RSE_MEM_ACCS_AGE_GEN"/>
    <n v="1"/>
    <n v="22"/>
    <n v="7"/>
    <n v="5"/>
    <n v="3"/>
    <n v="3"/>
    <n v="3"/>
  </r>
  <r>
    <s v="RSE7C_T"/>
    <x v="0"/>
    <x v="3"/>
    <x v="3"/>
    <x v="0"/>
    <s v="RSE_MEM_ACCS_AGE_GEN"/>
    <n v="1"/>
    <n v="3031"/>
    <n v="3021"/>
    <n v="3019"/>
    <n v="2945"/>
    <n v="2867"/>
    <n v="2334"/>
  </r>
  <r>
    <s v="RSE7C_T"/>
    <x v="0"/>
    <x v="4"/>
    <x v="0"/>
    <x v="0"/>
    <s v="RSE_MEM_ACCS_AGE_GEN"/>
    <n v="1"/>
    <n v="1232"/>
    <n v="1206"/>
    <n v="1181"/>
    <n v="1148"/>
    <n v="1137"/>
    <n v="998"/>
  </r>
  <r>
    <s v="RSE7C_T"/>
    <x v="0"/>
    <x v="4"/>
    <x v="1"/>
    <x v="0"/>
    <s v="RSE_MEM_ACCS_AGE_GEN"/>
    <n v="1"/>
    <n v="1479"/>
    <n v="1432"/>
    <n v="1385"/>
    <n v="1329"/>
    <n v="1304"/>
    <n v="1102"/>
  </r>
  <r>
    <s v="RSE7C_T"/>
    <x v="0"/>
    <x v="4"/>
    <x v="2"/>
    <x v="0"/>
    <s v="RSE_MEM_ACCS_AGE_GEN"/>
    <n v="1"/>
    <n v="17"/>
    <n v="5"/>
    <n v="3"/>
    <n v="2"/>
    <n v="2"/>
    <n v="2"/>
  </r>
  <r>
    <s v="RSE7C_T"/>
    <x v="0"/>
    <x v="4"/>
    <x v="3"/>
    <x v="0"/>
    <s v="RSE_MEM_ACCS_AGE_GEN"/>
    <n v="1"/>
    <n v="2728"/>
    <n v="2643"/>
    <n v="2569"/>
    <n v="2479"/>
    <n v="2443"/>
    <n v="2103"/>
  </r>
  <r>
    <s v="RSE7C_T"/>
    <x v="0"/>
    <x v="5"/>
    <x v="0"/>
    <x v="0"/>
    <s v="RSE_MEM_ACCS_AGE_GEN"/>
    <n v="1"/>
    <n v="999"/>
    <n v="1019"/>
    <n v="1030"/>
    <n v="1029"/>
    <n v="1023"/>
    <n v="915"/>
  </r>
  <r>
    <s v="RSE7C_T"/>
    <x v="0"/>
    <x v="5"/>
    <x v="1"/>
    <x v="0"/>
    <s v="RSE_MEM_ACCS_AGE_GEN"/>
    <n v="1"/>
    <n v="1218"/>
    <n v="1228"/>
    <n v="1225"/>
    <n v="1217"/>
    <n v="1201"/>
    <n v="1038"/>
  </r>
  <r>
    <s v="RSE7C_T"/>
    <x v="0"/>
    <x v="5"/>
    <x v="2"/>
    <x v="0"/>
    <s v="RSE_MEM_ACCS_AGE_GEN"/>
    <n v="1"/>
    <n v="13"/>
    <n v="3"/>
    <n v="2"/>
    <n v="1"/>
    <n v="1"/>
    <n v="2"/>
  </r>
  <r>
    <s v="RSE7C_T"/>
    <x v="0"/>
    <x v="5"/>
    <x v="3"/>
    <x v="0"/>
    <s v="RSE_MEM_ACCS_AGE_GEN"/>
    <n v="1"/>
    <n v="2230"/>
    <n v="2251"/>
    <n v="2257"/>
    <n v="2247"/>
    <n v="2225"/>
    <n v="1954"/>
  </r>
  <r>
    <s v="RSE7C_T"/>
    <x v="0"/>
    <x v="6"/>
    <x v="0"/>
    <x v="0"/>
    <s v="RSE_MEM_ACCS_AGE_GEN"/>
    <n v="1"/>
    <n v="745"/>
    <n v="768"/>
    <n v="785"/>
    <n v="799"/>
    <n v="815"/>
    <n v="773"/>
  </r>
  <r>
    <s v="RSE7C_T"/>
    <x v="0"/>
    <x v="6"/>
    <x v="1"/>
    <x v="0"/>
    <s v="RSE_MEM_ACCS_AGE_GEN"/>
    <n v="1"/>
    <n v="937"/>
    <n v="952"/>
    <n v="954"/>
    <n v="957"/>
    <n v="969"/>
    <n v="893"/>
  </r>
  <r>
    <s v="RSE7C_T"/>
    <x v="0"/>
    <x v="6"/>
    <x v="2"/>
    <x v="0"/>
    <s v="RSE_MEM_ACCS_AGE_GEN"/>
    <n v="1"/>
    <n v="8"/>
    <n v="2"/>
    <n v="2"/>
    <n v="1"/>
    <n v="1"/>
    <n v="1"/>
  </r>
  <r>
    <s v="RSE7C_T"/>
    <x v="0"/>
    <x v="6"/>
    <x v="3"/>
    <x v="0"/>
    <s v="RSE_MEM_ACCS_AGE_GEN"/>
    <n v="1"/>
    <n v="1690"/>
    <n v="1722"/>
    <n v="1741"/>
    <n v="1756"/>
    <n v="1784"/>
    <n v="1668"/>
  </r>
  <r>
    <s v="RSE7C_T"/>
    <x v="0"/>
    <x v="7"/>
    <x v="0"/>
    <x v="0"/>
    <s v="RSE_MEM_ACCS_AGE_GEN"/>
    <n v="1"/>
    <n v="441"/>
    <n v="461"/>
    <n v="470"/>
    <n v="497"/>
    <n v="520"/>
    <n v="533"/>
  </r>
  <r>
    <s v="RSE7C_T"/>
    <x v="0"/>
    <x v="7"/>
    <x v="1"/>
    <x v="0"/>
    <s v="RSE_MEM_ACCS_AGE_GEN"/>
    <n v="1"/>
    <n v="556"/>
    <n v="575"/>
    <n v="578"/>
    <n v="597"/>
    <n v="613"/>
    <n v="616"/>
  </r>
  <r>
    <s v="RSE7C_T"/>
    <x v="0"/>
    <x v="7"/>
    <x v="2"/>
    <x v="0"/>
    <s v="RSE_MEM_ACCS_AGE_GEN"/>
    <n v="1"/>
    <n v="5"/>
    <n v="2"/>
    <n v="1"/>
    <n v="0"/>
    <n v="0"/>
    <n v="1"/>
  </r>
  <r>
    <s v="RSE7C_T"/>
    <x v="0"/>
    <x v="7"/>
    <x v="3"/>
    <x v="0"/>
    <s v="RSE_MEM_ACCS_AGE_GEN"/>
    <n v="1"/>
    <n v="1002"/>
    <n v="1038"/>
    <n v="1048"/>
    <n v="1095"/>
    <n v="1133"/>
    <n v="1149"/>
  </r>
  <r>
    <s v="RSE7C_T"/>
    <x v="0"/>
    <x v="8"/>
    <x v="0"/>
    <x v="0"/>
    <s v="RSE_MEM_ACCS_AGE_GEN"/>
    <n v="1"/>
    <n v="210"/>
    <n v="228"/>
    <n v="257"/>
    <n v="283"/>
    <n v="305"/>
    <n v="328"/>
  </r>
  <r>
    <s v="RSE7C_T"/>
    <x v="0"/>
    <x v="8"/>
    <x v="1"/>
    <x v="0"/>
    <s v="RSE_MEM_ACCS_AGE_GEN"/>
    <n v="1"/>
    <n v="275"/>
    <n v="291"/>
    <n v="320"/>
    <n v="349"/>
    <n v="371"/>
    <n v="391"/>
  </r>
  <r>
    <s v="RSE7C_T"/>
    <x v="0"/>
    <x v="8"/>
    <x v="2"/>
    <x v="0"/>
    <s v="RSE_MEM_ACCS_AGE_GEN"/>
    <n v="1"/>
    <n v="2"/>
    <n v="0"/>
    <n v="0"/>
    <n v="0"/>
    <n v="0"/>
    <n v="0"/>
  </r>
  <r>
    <s v="RSE7C_T"/>
    <x v="0"/>
    <x v="8"/>
    <x v="3"/>
    <x v="0"/>
    <s v="RSE_MEM_ACCS_AGE_GEN"/>
    <n v="1"/>
    <n v="486"/>
    <n v="520"/>
    <n v="577"/>
    <n v="633"/>
    <n v="676"/>
    <n v="720"/>
  </r>
  <r>
    <s v="RSE7C_T"/>
    <x v="0"/>
    <x v="9"/>
    <x v="0"/>
    <x v="0"/>
    <s v="RSE_MEM_ACCS_AGE_GEN"/>
    <n v="1"/>
    <n v="131"/>
    <n v="149"/>
    <n v="169"/>
    <n v="193"/>
    <n v="220"/>
    <n v="248"/>
  </r>
  <r>
    <s v="RSE7C_T"/>
    <x v="0"/>
    <x v="9"/>
    <x v="1"/>
    <x v="0"/>
    <s v="RSE_MEM_ACCS_AGE_GEN"/>
    <n v="1"/>
    <n v="191"/>
    <n v="209"/>
    <n v="229"/>
    <n v="250"/>
    <n v="276"/>
    <n v="300"/>
  </r>
  <r>
    <s v="RSE7C_T"/>
    <x v="0"/>
    <x v="9"/>
    <x v="2"/>
    <x v="0"/>
    <s v="RSE_MEM_ACCS_AGE_GEN"/>
    <n v="1"/>
    <n v="1"/>
    <n v="0"/>
    <n v="0"/>
    <n v="0"/>
    <n v="0"/>
    <n v="0"/>
  </r>
  <r>
    <s v="RSE7C_T"/>
    <x v="0"/>
    <x v="9"/>
    <x v="3"/>
    <x v="0"/>
    <s v="RSE_MEM_ACCS_AGE_GEN"/>
    <n v="1"/>
    <n v="323"/>
    <n v="358"/>
    <n v="398"/>
    <n v="443"/>
    <n v="496"/>
    <n v="548"/>
  </r>
  <r>
    <s v="RSE7C_T"/>
    <x v="0"/>
    <x v="10"/>
    <x v="0"/>
    <x v="0"/>
    <s v="RSE_MEM_ACCS_AGE_GEN"/>
    <n v="1"/>
    <n v="40"/>
    <n v="43"/>
    <n v="45"/>
    <n v="47"/>
    <n v="51"/>
    <n v="55"/>
  </r>
  <r>
    <s v="RSE7C_T"/>
    <x v="0"/>
    <x v="10"/>
    <x v="1"/>
    <x v="0"/>
    <s v="RSE_MEM_ACCS_AGE_GEN"/>
    <n v="1"/>
    <n v="39"/>
    <n v="40"/>
    <n v="43"/>
    <n v="48"/>
    <n v="53"/>
    <n v="58"/>
  </r>
  <r>
    <s v="RSE7C_T"/>
    <x v="0"/>
    <x v="10"/>
    <x v="2"/>
    <x v="0"/>
    <s v="RSE_MEM_ACCS_AGE_GEN"/>
    <n v="1"/>
    <n v="0"/>
    <n v="0"/>
    <n v="0"/>
    <n v="0"/>
    <n v="0"/>
    <n v="0"/>
  </r>
  <r>
    <s v="RSE7C_T"/>
    <x v="0"/>
    <x v="10"/>
    <x v="3"/>
    <x v="0"/>
    <s v="RSE_MEM_ACCS_AGE_GEN"/>
    <n v="1"/>
    <n v="80"/>
    <n v="83"/>
    <n v="88"/>
    <n v="94"/>
    <n v="104"/>
    <n v="113"/>
  </r>
  <r>
    <s v="RSE7C_T"/>
    <x v="0"/>
    <x v="11"/>
    <x v="0"/>
    <x v="0"/>
    <s v="RSE_MEM_ACCS_AGE_GEN"/>
    <n v="1"/>
    <n v="14"/>
    <n v="8"/>
    <n v="6"/>
    <n v="5"/>
    <n v="4"/>
    <n v="1"/>
  </r>
  <r>
    <s v="RSE7C_T"/>
    <x v="0"/>
    <x v="11"/>
    <x v="1"/>
    <x v="0"/>
    <s v="RSE_MEM_ACCS_AGE_GEN"/>
    <n v="1"/>
    <n v="25"/>
    <n v="17"/>
    <n v="10"/>
    <n v="8"/>
    <n v="7"/>
    <n v="1"/>
  </r>
  <r>
    <s v="RSE7C_T"/>
    <x v="0"/>
    <x v="11"/>
    <x v="2"/>
    <x v="0"/>
    <s v="RSE_MEM_ACCS_AGE_GEN"/>
    <n v="1"/>
    <n v="76"/>
    <n v="70"/>
    <n v="71"/>
    <n v="69"/>
    <n v="66"/>
    <n v="54"/>
  </r>
  <r>
    <s v="RSE7C_T"/>
    <x v="0"/>
    <x v="11"/>
    <x v="3"/>
    <x v="0"/>
    <s v="RSE_MEM_ACCS_AGE_GEN"/>
    <n v="1"/>
    <n v="115"/>
    <n v="96"/>
    <n v="87"/>
    <n v="82"/>
    <n v="76"/>
    <n v="57"/>
  </r>
  <r>
    <s v="RSE7C_T"/>
    <x v="0"/>
    <x v="12"/>
    <x v="0"/>
    <x v="0"/>
    <s v="RSE_MEM_ACCS_AGE_GEN"/>
    <n v="1"/>
    <n v="12977"/>
    <n v="12705"/>
    <n v="12535"/>
    <n v="12282"/>
    <n v="12193"/>
    <n v="10899"/>
  </r>
  <r>
    <s v="RSE7C_T"/>
    <x v="0"/>
    <x v="12"/>
    <x v="1"/>
    <x v="0"/>
    <s v="RSE_MEM_ACCS_AGE_GEN"/>
    <n v="1"/>
    <n v="15491"/>
    <n v="15025"/>
    <n v="14665"/>
    <n v="14258"/>
    <n v="14061"/>
    <n v="12289"/>
  </r>
  <r>
    <s v="RSE7C_T"/>
    <x v="0"/>
    <x v="12"/>
    <x v="2"/>
    <x v="0"/>
    <s v="RSE_MEM_ACCS_AGE_GEN"/>
    <n v="1"/>
    <n v="456"/>
    <n v="202"/>
    <n v="158"/>
    <n v="119"/>
    <n v="106"/>
    <n v="101"/>
  </r>
  <r>
    <s v="RSE7C_T"/>
    <x v="0"/>
    <x v="12"/>
    <x v="3"/>
    <x v="0"/>
    <s v="RSE_MEM_ACCS_AGE_GEN"/>
    <n v="1"/>
    <n v="28924"/>
    <n v="27932"/>
    <n v="27358"/>
    <n v="26660"/>
    <n v="26360"/>
    <n v="23289"/>
  </r>
  <r>
    <s v="RSE7C_T"/>
    <x v="0"/>
    <x v="0"/>
    <x v="0"/>
    <x v="1"/>
    <s v="RSE_MEM_BENS_AGE_GEN"/>
    <n v="2"/>
    <n v="6679"/>
    <n v="6373"/>
    <n v="6540"/>
    <n v="6757"/>
    <n v="6995"/>
    <n v="6198"/>
  </r>
  <r>
    <s v="RSE7C_T"/>
    <x v="0"/>
    <x v="0"/>
    <x v="1"/>
    <x v="1"/>
    <s v="RSE_MEM_BENS_AGE_GEN"/>
    <n v="2"/>
    <n v="10376"/>
    <n v="9993"/>
    <n v="9734"/>
    <n v="9872"/>
    <n v="9731"/>
    <n v="8202"/>
  </r>
  <r>
    <s v="RSE7C_T"/>
    <x v="0"/>
    <x v="0"/>
    <x v="2"/>
    <x v="1"/>
    <s v="RSE_MEM_BENS_AGE_GEN"/>
    <n v="2"/>
    <n v="164"/>
    <n v="65"/>
    <n v="58"/>
    <n v="208"/>
    <n v="47"/>
    <n v="36"/>
  </r>
  <r>
    <s v="RSE7C_T"/>
    <x v="0"/>
    <x v="0"/>
    <x v="3"/>
    <x v="1"/>
    <s v="RSE_MEM_BENS_AGE_GEN"/>
    <n v="2"/>
    <n v="17219"/>
    <n v="16430"/>
    <n v="16332"/>
    <n v="16836"/>
    <n v="16772"/>
    <n v="14436"/>
  </r>
  <r>
    <s v="RSE7C_T"/>
    <x v="0"/>
    <x v="1"/>
    <x v="0"/>
    <x v="1"/>
    <s v="RSE_MEM_BENS_AGE_GEN"/>
    <n v="2"/>
    <n v="46197"/>
    <n v="47706"/>
    <n v="53190"/>
    <n v="56352"/>
    <n v="59260"/>
    <n v="55114"/>
  </r>
  <r>
    <s v="RSE7C_T"/>
    <x v="0"/>
    <x v="1"/>
    <x v="1"/>
    <x v="1"/>
    <s v="RSE_MEM_BENS_AGE_GEN"/>
    <n v="2"/>
    <n v="59007"/>
    <n v="60780"/>
    <n v="72472"/>
    <n v="77160"/>
    <n v="80433"/>
    <n v="74409"/>
  </r>
  <r>
    <s v="RSE7C_T"/>
    <x v="0"/>
    <x v="1"/>
    <x v="2"/>
    <x v="1"/>
    <s v="RSE_MEM_BENS_AGE_GEN"/>
    <n v="2"/>
    <n v="707"/>
    <n v="309"/>
    <n v="258"/>
    <n v="204"/>
    <n v="213"/>
    <n v="185"/>
  </r>
  <r>
    <s v="RSE7C_T"/>
    <x v="0"/>
    <x v="1"/>
    <x v="3"/>
    <x v="1"/>
    <s v="RSE_MEM_BENS_AGE_GEN"/>
    <n v="2"/>
    <n v="105911"/>
    <n v="108795"/>
    <n v="125920"/>
    <n v="133716"/>
    <n v="139907"/>
    <n v="129708"/>
  </r>
  <r>
    <s v="RSE7C_T"/>
    <x v="0"/>
    <x v="2"/>
    <x v="0"/>
    <x v="1"/>
    <s v="RSE_MEM_BENS_AGE_GEN"/>
    <n v="2"/>
    <n v="97252"/>
    <n v="100044"/>
    <n v="106684"/>
    <n v="114619"/>
    <n v="123878"/>
    <n v="122774"/>
  </r>
  <r>
    <s v="RSE7C_T"/>
    <x v="0"/>
    <x v="2"/>
    <x v="1"/>
    <x v="1"/>
    <s v="RSE_MEM_BENS_AGE_GEN"/>
    <n v="2"/>
    <n v="140185"/>
    <n v="143289"/>
    <n v="151379"/>
    <n v="163501"/>
    <n v="174507"/>
    <n v="169168"/>
  </r>
  <r>
    <s v="RSE7C_T"/>
    <x v="0"/>
    <x v="2"/>
    <x v="2"/>
    <x v="1"/>
    <s v="RSE_MEM_BENS_AGE_GEN"/>
    <n v="2"/>
    <n v="701"/>
    <n v="291"/>
    <n v="207"/>
    <n v="166"/>
    <n v="188"/>
    <n v="200"/>
  </r>
  <r>
    <s v="RSE7C_T"/>
    <x v="0"/>
    <x v="2"/>
    <x v="3"/>
    <x v="1"/>
    <s v="RSE_MEM_BENS_AGE_GEN"/>
    <n v="2"/>
    <n v="238139"/>
    <n v="243625"/>
    <n v="258270"/>
    <n v="278286"/>
    <n v="298573"/>
    <n v="292142"/>
  </r>
  <r>
    <s v="RSE7C_T"/>
    <x v="0"/>
    <x v="3"/>
    <x v="0"/>
    <x v="1"/>
    <s v="RSE_MEM_BENS_AGE_GEN"/>
    <n v="2"/>
    <n v="61303"/>
    <n v="66103"/>
    <n v="77216"/>
    <n v="84031"/>
    <n v="90135"/>
    <n v="89222"/>
  </r>
  <r>
    <s v="RSE7C_T"/>
    <x v="0"/>
    <x v="3"/>
    <x v="1"/>
    <x v="1"/>
    <s v="RSE_MEM_BENS_AGE_GEN"/>
    <n v="2"/>
    <n v="95549"/>
    <n v="100217"/>
    <n v="112695"/>
    <n v="121834"/>
    <n v="129078"/>
    <n v="124867"/>
  </r>
  <r>
    <s v="RSE7C_T"/>
    <x v="0"/>
    <x v="3"/>
    <x v="2"/>
    <x v="1"/>
    <s v="RSE_MEM_BENS_AGE_GEN"/>
    <n v="2"/>
    <n v="336"/>
    <n v="122"/>
    <n v="70"/>
    <n v="56"/>
    <n v="55"/>
    <n v="65"/>
  </r>
  <r>
    <s v="RSE7C_T"/>
    <x v="0"/>
    <x v="3"/>
    <x v="3"/>
    <x v="1"/>
    <s v="RSE_MEM_BENS_AGE_GEN"/>
    <n v="2"/>
    <n v="157188"/>
    <n v="166442"/>
    <n v="189981"/>
    <n v="205921"/>
    <n v="219268"/>
    <n v="214153"/>
  </r>
  <r>
    <s v="RSE7C_T"/>
    <x v="0"/>
    <x v="4"/>
    <x v="0"/>
    <x v="1"/>
    <s v="RSE_MEM_BENS_AGE_GEN"/>
    <n v="2"/>
    <n v="76322"/>
    <n v="79420"/>
    <n v="87054"/>
    <n v="92397"/>
    <n v="99643"/>
    <n v="101396"/>
  </r>
  <r>
    <s v="RSE7C_T"/>
    <x v="0"/>
    <x v="4"/>
    <x v="1"/>
    <x v="1"/>
    <s v="RSE_MEM_BENS_AGE_GEN"/>
    <n v="2"/>
    <n v="124068"/>
    <n v="125733"/>
    <n v="131136"/>
    <n v="136801"/>
    <n v="144896"/>
    <n v="143396"/>
  </r>
  <r>
    <s v="RSE7C_T"/>
    <x v="0"/>
    <x v="4"/>
    <x v="2"/>
    <x v="1"/>
    <s v="RSE_MEM_BENS_AGE_GEN"/>
    <n v="2"/>
    <n v="338"/>
    <n v="130"/>
    <n v="62"/>
    <n v="51"/>
    <n v="48"/>
    <n v="51"/>
  </r>
  <r>
    <s v="RSE7C_T"/>
    <x v="0"/>
    <x v="4"/>
    <x v="3"/>
    <x v="1"/>
    <s v="RSE_MEM_BENS_AGE_GEN"/>
    <n v="2"/>
    <n v="200729"/>
    <n v="205283"/>
    <n v="218251"/>
    <n v="229249"/>
    <n v="244587"/>
    <n v="244843"/>
  </r>
  <r>
    <s v="RSE7C_T"/>
    <x v="0"/>
    <x v="5"/>
    <x v="0"/>
    <x v="1"/>
    <s v="RSE_MEM_BENS_AGE_GEN"/>
    <n v="2"/>
    <n v="87293"/>
    <n v="93450"/>
    <n v="105164"/>
    <n v="113247"/>
    <n v="121120"/>
    <n v="121608"/>
  </r>
  <r>
    <s v="RSE7C_T"/>
    <x v="0"/>
    <x v="5"/>
    <x v="1"/>
    <x v="1"/>
    <s v="RSE_MEM_BENS_AGE_GEN"/>
    <n v="2"/>
    <n v="138738"/>
    <n v="145499"/>
    <n v="158640"/>
    <n v="169888"/>
    <n v="178903"/>
    <n v="175224"/>
  </r>
  <r>
    <s v="RSE7C_T"/>
    <x v="0"/>
    <x v="5"/>
    <x v="2"/>
    <x v="1"/>
    <s v="RSE_MEM_BENS_AGE_GEN"/>
    <n v="2"/>
    <n v="263"/>
    <n v="103"/>
    <n v="55"/>
    <n v="47"/>
    <n v="49"/>
    <n v="55"/>
  </r>
  <r>
    <s v="RSE7C_T"/>
    <x v="0"/>
    <x v="5"/>
    <x v="3"/>
    <x v="1"/>
    <s v="RSE_MEM_BENS_AGE_GEN"/>
    <n v="2"/>
    <n v="226293"/>
    <n v="239052"/>
    <n v="263859"/>
    <n v="283182"/>
    <n v="300071"/>
    <n v="296886"/>
  </r>
  <r>
    <s v="RSE7C_T"/>
    <x v="0"/>
    <x v="6"/>
    <x v="0"/>
    <x v="1"/>
    <s v="RSE_MEM_BENS_AGE_GEN"/>
    <n v="2"/>
    <n v="89240"/>
    <n v="95044"/>
    <n v="108645"/>
    <n v="117671"/>
    <n v="126167"/>
    <n v="128346"/>
  </r>
  <r>
    <s v="RSE7C_T"/>
    <x v="0"/>
    <x v="6"/>
    <x v="1"/>
    <x v="1"/>
    <s v="RSE_MEM_BENS_AGE_GEN"/>
    <n v="2"/>
    <n v="135997"/>
    <n v="141094"/>
    <n v="152720"/>
    <n v="163237"/>
    <n v="175311"/>
    <n v="177305"/>
  </r>
  <r>
    <s v="RSE7C_T"/>
    <x v="0"/>
    <x v="6"/>
    <x v="2"/>
    <x v="1"/>
    <s v="RSE_MEM_BENS_AGE_GEN"/>
    <n v="2"/>
    <n v="160"/>
    <n v="67"/>
    <n v="38"/>
    <n v="38"/>
    <n v="44"/>
    <n v="46"/>
  </r>
  <r>
    <s v="RSE7C_T"/>
    <x v="0"/>
    <x v="6"/>
    <x v="3"/>
    <x v="1"/>
    <s v="RSE_MEM_BENS_AGE_GEN"/>
    <n v="2"/>
    <n v="225397"/>
    <n v="236204"/>
    <n v="261403"/>
    <n v="280947"/>
    <n v="301522"/>
    <n v="305696"/>
  </r>
  <r>
    <s v="RSE7C_T"/>
    <x v="0"/>
    <x v="7"/>
    <x v="0"/>
    <x v="1"/>
    <s v="RSE_MEM_BENS_AGE_GEN"/>
    <n v="2"/>
    <n v="66240"/>
    <n v="70607"/>
    <n v="81427"/>
    <n v="91166"/>
    <n v="101122"/>
    <n v="105561"/>
  </r>
  <r>
    <s v="RSE7C_T"/>
    <x v="0"/>
    <x v="7"/>
    <x v="1"/>
    <x v="1"/>
    <s v="RSE_MEM_BENS_AGE_GEN"/>
    <n v="2"/>
    <n v="93141"/>
    <n v="98129"/>
    <n v="113510"/>
    <n v="124591"/>
    <n v="134431"/>
    <n v="136909"/>
  </r>
  <r>
    <s v="RSE7C_T"/>
    <x v="0"/>
    <x v="7"/>
    <x v="2"/>
    <x v="1"/>
    <s v="RSE_MEM_BENS_AGE_GEN"/>
    <n v="2"/>
    <n v="51"/>
    <n v="36"/>
    <n v="20"/>
    <n v="17"/>
    <n v="24"/>
    <n v="22"/>
  </r>
  <r>
    <s v="RSE7C_T"/>
    <x v="0"/>
    <x v="7"/>
    <x v="3"/>
    <x v="1"/>
    <s v="RSE_MEM_BENS_AGE_GEN"/>
    <n v="2"/>
    <n v="159432"/>
    <n v="168772"/>
    <n v="194958"/>
    <n v="215773"/>
    <n v="235576"/>
    <n v="242492"/>
  </r>
  <r>
    <s v="RSE7C_T"/>
    <x v="0"/>
    <x v="8"/>
    <x v="0"/>
    <x v="1"/>
    <s v="RSE_MEM_BENS_AGE_GEN"/>
    <n v="2"/>
    <n v="34836"/>
    <n v="37816"/>
    <n v="45889"/>
    <n v="53607"/>
    <n v="61043"/>
    <n v="65365"/>
  </r>
  <r>
    <s v="RSE7C_T"/>
    <x v="0"/>
    <x v="8"/>
    <x v="1"/>
    <x v="1"/>
    <s v="RSE_MEM_BENS_AGE_GEN"/>
    <n v="2"/>
    <n v="51683"/>
    <n v="55531"/>
    <n v="67722"/>
    <n v="78053"/>
    <n v="86783"/>
    <n v="92168"/>
  </r>
  <r>
    <s v="RSE7C_T"/>
    <x v="0"/>
    <x v="8"/>
    <x v="2"/>
    <x v="1"/>
    <s v="RSE_MEM_BENS_AGE_GEN"/>
    <n v="2"/>
    <n v="10"/>
    <n v="10"/>
    <n v="8"/>
    <n v="5"/>
    <n v="11"/>
    <n v="9"/>
  </r>
  <r>
    <s v="RSE7C_T"/>
    <x v="0"/>
    <x v="8"/>
    <x v="3"/>
    <x v="1"/>
    <s v="RSE_MEM_BENS_AGE_GEN"/>
    <n v="2"/>
    <n v="86530"/>
    <n v="93358"/>
    <n v="113618"/>
    <n v="131665"/>
    <n v="147837"/>
    <n v="157541"/>
  </r>
  <r>
    <s v="RSE7C_T"/>
    <x v="0"/>
    <x v="9"/>
    <x v="0"/>
    <x v="1"/>
    <s v="RSE_MEM_BENS_AGE_GEN"/>
    <n v="2"/>
    <n v="19257"/>
    <n v="22293"/>
    <n v="26368"/>
    <n v="31631"/>
    <n v="37823"/>
    <n v="43135"/>
  </r>
  <r>
    <s v="RSE7C_T"/>
    <x v="0"/>
    <x v="9"/>
    <x v="1"/>
    <x v="1"/>
    <s v="RSE_MEM_BENS_AGE_GEN"/>
    <n v="2"/>
    <n v="32174"/>
    <n v="35350"/>
    <n v="40560"/>
    <n v="47593"/>
    <n v="55749"/>
    <n v="62151"/>
  </r>
  <r>
    <s v="RSE7C_T"/>
    <x v="0"/>
    <x v="9"/>
    <x v="2"/>
    <x v="1"/>
    <s v="RSE_MEM_BENS_AGE_GEN"/>
    <n v="2"/>
    <n v="9"/>
    <n v="4"/>
    <n v="4"/>
    <n v="9"/>
    <n v="13"/>
    <n v="13"/>
  </r>
  <r>
    <s v="RSE7C_T"/>
    <x v="0"/>
    <x v="9"/>
    <x v="3"/>
    <x v="1"/>
    <s v="RSE_MEM_BENS_AGE_GEN"/>
    <n v="2"/>
    <n v="51440"/>
    <n v="57648"/>
    <n v="66932"/>
    <n v="79234"/>
    <n v="93585"/>
    <n v="105299"/>
  </r>
  <r>
    <s v="RSE7C_T"/>
    <x v="0"/>
    <x v="10"/>
    <x v="0"/>
    <x v="1"/>
    <s v="RSE_MEM_BENS_AGE_GEN"/>
    <n v="2"/>
    <n v="5472"/>
    <n v="5771"/>
    <n v="3978"/>
    <n v="4544"/>
    <n v="5058"/>
    <n v="5711"/>
  </r>
  <r>
    <s v="RSE7C_T"/>
    <x v="0"/>
    <x v="10"/>
    <x v="1"/>
    <x v="1"/>
    <s v="RSE_MEM_BENS_AGE_GEN"/>
    <n v="2"/>
    <n v="9715"/>
    <n v="9595"/>
    <n v="4885"/>
    <n v="5592"/>
    <n v="6232"/>
    <n v="6800"/>
  </r>
  <r>
    <s v="RSE7C_T"/>
    <x v="0"/>
    <x v="10"/>
    <x v="2"/>
    <x v="1"/>
    <s v="RSE_MEM_BENS_AGE_GEN"/>
    <n v="2"/>
    <n v="1"/>
    <n v="7"/>
    <n v="0"/>
    <n v="1"/>
    <n v="3"/>
    <n v="1"/>
  </r>
  <r>
    <s v="RSE7C_T"/>
    <x v="0"/>
    <x v="10"/>
    <x v="3"/>
    <x v="1"/>
    <s v="RSE_MEM_BENS_AGE_GEN"/>
    <n v="2"/>
    <n v="15188"/>
    <n v="15373"/>
    <n v="8863"/>
    <n v="10137"/>
    <n v="11293"/>
    <n v="12512"/>
  </r>
  <r>
    <s v="RSE7C_T"/>
    <x v="0"/>
    <x v="11"/>
    <x v="0"/>
    <x v="1"/>
    <s v="RSE_MEM_BENS_AGE_GEN"/>
    <n v="2"/>
    <n v="20"/>
    <n v="14"/>
    <n v="15"/>
    <n v="16"/>
    <n v="12"/>
    <n v="9"/>
  </r>
  <r>
    <s v="RSE7C_T"/>
    <x v="0"/>
    <x v="11"/>
    <x v="1"/>
    <x v="1"/>
    <s v="RSE_MEM_BENS_AGE_GEN"/>
    <n v="2"/>
    <n v="34"/>
    <n v="27"/>
    <n v="27"/>
    <n v="24"/>
    <n v="14"/>
    <n v="10"/>
  </r>
  <r>
    <s v="RSE7C_T"/>
    <x v="0"/>
    <x v="11"/>
    <x v="2"/>
    <x v="1"/>
    <s v="RSE_MEM_BENS_AGE_GEN"/>
    <n v="2"/>
    <n v="7897"/>
    <n v="8795"/>
    <n v="9079"/>
    <n v="9070"/>
    <n v="9304"/>
    <n v="8186"/>
  </r>
  <r>
    <s v="RSE7C_T"/>
    <x v="0"/>
    <x v="11"/>
    <x v="3"/>
    <x v="1"/>
    <s v="RSE_MEM_BENS_AGE_GEN"/>
    <n v="2"/>
    <n v="7950"/>
    <n v="8837"/>
    <n v="9121"/>
    <n v="9110"/>
    <n v="9330"/>
    <n v="8205"/>
  </r>
  <r>
    <s v="RSE7C_T"/>
    <x v="0"/>
    <x v="12"/>
    <x v="0"/>
    <x v="1"/>
    <s v="RSE_MEM_BENS_AGE_GEN"/>
    <n v="2"/>
    <n v="590112"/>
    <n v="624643"/>
    <n v="702170"/>
    <n v="766038"/>
    <n v="832255"/>
    <n v="844439"/>
  </r>
  <r>
    <s v="RSE7C_T"/>
    <x v="0"/>
    <x v="12"/>
    <x v="1"/>
    <x v="1"/>
    <s v="RSE_MEM_BENS_AGE_GEN"/>
    <n v="2"/>
    <n v="890667"/>
    <n v="925237"/>
    <n v="1015482"/>
    <n v="1098147"/>
    <n v="1176067"/>
    <n v="1170608"/>
  </r>
  <r>
    <s v="RSE7C_T"/>
    <x v="0"/>
    <x v="12"/>
    <x v="2"/>
    <x v="1"/>
    <s v="RSE_MEM_BENS_AGE_GEN"/>
    <n v="2"/>
    <n v="10636"/>
    <n v="9939"/>
    <n v="9858"/>
    <n v="9871"/>
    <n v="9998"/>
    <n v="8867"/>
  </r>
  <r>
    <s v="RSE7C_T"/>
    <x v="0"/>
    <x v="12"/>
    <x v="3"/>
    <x v="1"/>
    <s v="RSE_MEM_BENS_AGE_GEN"/>
    <n v="2"/>
    <n v="1491415"/>
    <n v="1559820"/>
    <n v="1727510"/>
    <n v="1874055"/>
    <n v="2018321"/>
    <n v="2023914"/>
  </r>
  <r>
    <s v="RSE7C_T"/>
    <x v="0"/>
    <x v="0"/>
    <x v="0"/>
    <x v="2"/>
    <s v="RSE_AVG_MEM_ACC_BAL_AGE_GEN"/>
    <n v="3"/>
    <n v="4644"/>
    <n v="4631"/>
    <n v="4780"/>
    <n v="4943"/>
    <n v="5116"/>
    <n v="4825"/>
  </r>
  <r>
    <s v="RSE7C_T"/>
    <x v="0"/>
    <x v="0"/>
    <x v="1"/>
    <x v="2"/>
    <s v="RSE_AVG_MEM_ACC_BAL_AGE_GEN"/>
    <n v="3"/>
    <n v="6646"/>
    <n v="6599"/>
    <n v="6461"/>
    <n v="6488"/>
    <n v="6404"/>
    <n v="5812"/>
  </r>
  <r>
    <s v="RSE7C_T"/>
    <x v="0"/>
    <x v="0"/>
    <x v="2"/>
    <x v="2"/>
    <s v="RSE_AVG_MEM_ACC_BAL_AGE_GEN"/>
    <n v="3"/>
    <n v="1523"/>
    <n v="1777"/>
    <n v="2865"/>
    <n v="19189"/>
    <n v="6109"/>
    <n v="3622"/>
  </r>
  <r>
    <s v="RSE7C_T"/>
    <x v="0"/>
    <x v="0"/>
    <x v="3"/>
    <x v="2"/>
    <s v="RSE_AVG_MEM_ACC_BAL_AGE_GEN"/>
    <n v="3"/>
    <n v="5542"/>
    <n v="5614"/>
    <n v="5642"/>
    <n v="5807"/>
    <n v="5795"/>
    <n v="5335"/>
  </r>
  <r>
    <s v="RSE7C_T"/>
    <x v="0"/>
    <x v="1"/>
    <x v="0"/>
    <x v="2"/>
    <s v="RSE_AVG_MEM_ACC_BAL_AGE_GEN"/>
    <n v="3"/>
    <n v="14329"/>
    <n v="15563"/>
    <n v="18083"/>
    <n v="20223"/>
    <n v="21765"/>
    <n v="22850"/>
  </r>
  <r>
    <s v="RSE7C_T"/>
    <x v="0"/>
    <x v="1"/>
    <x v="1"/>
    <x v="2"/>
    <s v="RSE_AVG_MEM_ACC_BAL_AGE_GEN"/>
    <n v="3"/>
    <n v="15513"/>
    <n v="16945"/>
    <n v="21225"/>
    <n v="23973"/>
    <n v="25520"/>
    <n v="27182"/>
  </r>
  <r>
    <s v="RSE7C_T"/>
    <x v="0"/>
    <x v="1"/>
    <x v="2"/>
    <x v="2"/>
    <s v="RSE_AVG_MEM_ACC_BAL_AGE_GEN"/>
    <n v="3"/>
    <n v="5086"/>
    <n v="5869"/>
    <n v="7177"/>
    <n v="9773"/>
    <n v="12949"/>
    <n v="9767"/>
  </r>
  <r>
    <s v="RSE7C_T"/>
    <x v="0"/>
    <x v="1"/>
    <x v="3"/>
    <x v="2"/>
    <s v="RSE_AVG_MEM_ACC_BAL_AGE_GEN"/>
    <n v="3"/>
    <n v="14778"/>
    <n v="16226"/>
    <n v="19700"/>
    <n v="22190"/>
    <n v="23749"/>
    <n v="25096"/>
  </r>
  <r>
    <s v="RSE7C_T"/>
    <x v="0"/>
    <x v="2"/>
    <x v="0"/>
    <x v="2"/>
    <s v="RSE_AVG_MEM_ACC_BAL_AGE_GEN"/>
    <n v="3"/>
    <n v="31022"/>
    <n v="33413"/>
    <n v="36956"/>
    <n v="41572"/>
    <n v="46075"/>
    <n v="54765"/>
  </r>
  <r>
    <s v="RSE7C_T"/>
    <x v="0"/>
    <x v="2"/>
    <x v="1"/>
    <x v="2"/>
    <s v="RSE_AVG_MEM_ACC_BAL_AGE_GEN"/>
    <n v="3"/>
    <n v="37224"/>
    <n v="40341"/>
    <n v="44754"/>
    <n v="51217"/>
    <n v="56792"/>
    <n v="67179"/>
  </r>
  <r>
    <s v="RSE7C_T"/>
    <x v="0"/>
    <x v="2"/>
    <x v="2"/>
    <x v="2"/>
    <s v="RSE_AVG_MEM_ACC_BAL_AGE_GEN"/>
    <n v="3"/>
    <n v="10709"/>
    <n v="12983"/>
    <n v="12317"/>
    <n v="16224"/>
    <n v="20388"/>
    <n v="20271"/>
  </r>
  <r>
    <s v="RSE7C_T"/>
    <x v="0"/>
    <x v="2"/>
    <x v="3"/>
    <x v="2"/>
    <s v="RSE_AVG_MEM_ACC_BAL_AGE_GEN"/>
    <n v="3"/>
    <n v="34184"/>
    <n v="37089"/>
    <n v="41086"/>
    <n v="46695"/>
    <n v="51740"/>
    <n v="61247"/>
  </r>
  <r>
    <s v="RSE7C_T"/>
    <x v="0"/>
    <x v="3"/>
    <x v="0"/>
    <x v="2"/>
    <s v="RSE_AVG_MEM_ACC_BAL_AGE_GEN"/>
    <n v="3"/>
    <n v="44789"/>
    <n v="47687"/>
    <n v="55312"/>
    <n v="61269"/>
    <n v="67243"/>
    <n v="80449"/>
  </r>
  <r>
    <s v="RSE7C_T"/>
    <x v="0"/>
    <x v="3"/>
    <x v="1"/>
    <x v="2"/>
    <s v="RSE_AVG_MEM_ACC_BAL_AGE_GEN"/>
    <n v="3"/>
    <n v="58265"/>
    <n v="61541"/>
    <n v="69636"/>
    <n v="77551"/>
    <n v="84722"/>
    <n v="102138"/>
  </r>
  <r>
    <s v="RSE7C_T"/>
    <x v="0"/>
    <x v="3"/>
    <x v="2"/>
    <x v="2"/>
    <s v="RSE_AVG_MEM_ACC_BAL_AGE_GEN"/>
    <n v="3"/>
    <n v="15009"/>
    <n v="18236"/>
    <n v="14170"/>
    <n v="19619"/>
    <n v="21635"/>
    <n v="24507"/>
  </r>
  <r>
    <s v="RSE7C_T"/>
    <x v="0"/>
    <x v="3"/>
    <x v="3"/>
    <x v="2"/>
    <s v="RSE_AVG_MEM_ACC_BAL_AGE_GEN"/>
    <n v="3"/>
    <n v="51861"/>
    <n v="55088"/>
    <n v="62922"/>
    <n v="69913"/>
    <n v="76493"/>
    <n v="91745"/>
  </r>
  <r>
    <s v="RSE7C_T"/>
    <x v="0"/>
    <x v="4"/>
    <x v="0"/>
    <x v="2"/>
    <s v="RSE_AVG_MEM_ACC_BAL_AGE_GEN"/>
    <n v="3"/>
    <n v="61964"/>
    <n v="65834"/>
    <n v="73737"/>
    <n v="80492"/>
    <n v="87634"/>
    <n v="101560"/>
  </r>
  <r>
    <s v="RSE7C_T"/>
    <x v="0"/>
    <x v="4"/>
    <x v="1"/>
    <x v="2"/>
    <s v="RSE_AVG_MEM_ACC_BAL_AGE_GEN"/>
    <n v="3"/>
    <n v="83875"/>
    <n v="87827"/>
    <n v="94695"/>
    <n v="102941"/>
    <n v="111115"/>
    <n v="130066"/>
  </r>
  <r>
    <s v="RSE7C_T"/>
    <x v="0"/>
    <x v="4"/>
    <x v="2"/>
    <x v="2"/>
    <s v="RSE_AVG_MEM_ACC_BAL_AGE_GEN"/>
    <n v="3"/>
    <n v="19779"/>
    <n v="26614"/>
    <n v="17876"/>
    <n v="25015"/>
    <n v="26659"/>
    <n v="26856"/>
  </r>
  <r>
    <s v="RSE7C_T"/>
    <x v="0"/>
    <x v="4"/>
    <x v="3"/>
    <x v="2"/>
    <s v="RSE_AVG_MEM_ACC_BAL_AGE_GEN"/>
    <n v="3"/>
    <n v="73580"/>
    <n v="77675"/>
    <n v="84960"/>
    <n v="92481"/>
    <n v="100123"/>
    <n v="116438"/>
  </r>
  <r>
    <s v="RSE7C_T"/>
    <x v="0"/>
    <x v="5"/>
    <x v="0"/>
    <x v="2"/>
    <s v="RSE_AVG_MEM_ACC_BAL_AGE_GEN"/>
    <n v="3"/>
    <n v="87351"/>
    <n v="91688"/>
    <n v="102094"/>
    <n v="110106"/>
    <n v="118408"/>
    <n v="132915"/>
  </r>
  <r>
    <s v="RSE7C_T"/>
    <x v="0"/>
    <x v="5"/>
    <x v="1"/>
    <x v="2"/>
    <s v="RSE_AVG_MEM_ACC_BAL_AGE_GEN"/>
    <n v="3"/>
    <n v="113914"/>
    <n v="118496"/>
    <n v="129541"/>
    <n v="139632"/>
    <n v="148970"/>
    <n v="168813"/>
  </r>
  <r>
    <s v="RSE7C_T"/>
    <x v="0"/>
    <x v="5"/>
    <x v="2"/>
    <x v="2"/>
    <s v="RSE_AVG_MEM_ACC_BAL_AGE_GEN"/>
    <n v="3"/>
    <n v="20626"/>
    <n v="29598"/>
    <n v="22357"/>
    <n v="31944"/>
    <n v="36160"/>
    <n v="36351"/>
  </r>
  <r>
    <s v="RSE7C_T"/>
    <x v="0"/>
    <x v="5"/>
    <x v="3"/>
    <x v="2"/>
    <s v="RSE_AVG_MEM_ACC_BAL_AGE_GEN"/>
    <n v="3"/>
    <n v="101478"/>
    <n v="106218"/>
    <n v="116899"/>
    <n v="126044"/>
    <n v="134853"/>
    <n v="151906"/>
  </r>
  <r>
    <s v="RSE7C_T"/>
    <x v="0"/>
    <x v="6"/>
    <x v="0"/>
    <x v="2"/>
    <s v="RSE_AVG_MEM_ACC_BAL_AGE_GEN"/>
    <n v="3"/>
    <n v="119816"/>
    <n v="123792"/>
    <n v="138331"/>
    <n v="147362"/>
    <n v="154896"/>
    <n v="165986"/>
  </r>
  <r>
    <s v="RSE7C_T"/>
    <x v="0"/>
    <x v="6"/>
    <x v="1"/>
    <x v="2"/>
    <s v="RSE_AVG_MEM_ACC_BAL_AGE_GEN"/>
    <n v="3"/>
    <n v="145085"/>
    <n v="148154"/>
    <n v="160031"/>
    <n v="170618"/>
    <n v="180944"/>
    <n v="198482"/>
  </r>
  <r>
    <s v="RSE7C_T"/>
    <x v="0"/>
    <x v="6"/>
    <x v="2"/>
    <x v="2"/>
    <s v="RSE_AVG_MEM_ACC_BAL_AGE_GEN"/>
    <n v="3"/>
    <n v="20200"/>
    <n v="33246"/>
    <n v="25467"/>
    <n v="38691"/>
    <n v="49739"/>
    <n v="42378"/>
  </r>
  <r>
    <s v="RSE7C_T"/>
    <x v="0"/>
    <x v="6"/>
    <x v="3"/>
    <x v="2"/>
    <s v="RSE_AVG_MEM_ACC_BAL_AGE_GEN"/>
    <n v="3"/>
    <n v="133364"/>
    <n v="137159"/>
    <n v="150126"/>
    <n v="159970"/>
    <n v="168988"/>
    <n v="183313"/>
  </r>
  <r>
    <s v="RSE7C_T"/>
    <x v="0"/>
    <x v="7"/>
    <x v="0"/>
    <x v="2"/>
    <s v="RSE_AVG_MEM_ACC_BAL_AGE_GEN"/>
    <n v="3"/>
    <n v="150206"/>
    <n v="153181"/>
    <n v="173418"/>
    <n v="183412"/>
    <n v="194621"/>
    <n v="198163"/>
  </r>
  <r>
    <s v="RSE7C_T"/>
    <x v="0"/>
    <x v="7"/>
    <x v="1"/>
    <x v="2"/>
    <s v="RSE_AVG_MEM_ACC_BAL_AGE_GEN"/>
    <n v="3"/>
    <n v="167555"/>
    <n v="170585"/>
    <n v="196502"/>
    <n v="208564"/>
    <n v="219388"/>
    <n v="222337"/>
  </r>
  <r>
    <s v="RSE7C_T"/>
    <x v="0"/>
    <x v="7"/>
    <x v="2"/>
    <x v="2"/>
    <s v="RSE_AVG_MEM_ACC_BAL_AGE_GEN"/>
    <n v="3"/>
    <n v="10519"/>
    <n v="16575"/>
    <n v="26948"/>
    <n v="33677"/>
    <n v="50470"/>
    <n v="40107"/>
  </r>
  <r>
    <s v="RSE7C_T"/>
    <x v="0"/>
    <x v="7"/>
    <x v="3"/>
    <x v="2"/>
    <s v="RSE_AVG_MEM_ACC_BAL_AGE_GEN"/>
    <n v="3"/>
    <n v="159152"/>
    <n v="162536"/>
    <n v="186040"/>
    <n v="197066"/>
    <n v="207958"/>
    <n v="211043"/>
  </r>
  <r>
    <s v="RSE7C_T"/>
    <x v="0"/>
    <x v="8"/>
    <x v="0"/>
    <x v="2"/>
    <s v="RSE_AVG_MEM_ACC_BAL_AGE_GEN"/>
    <n v="3"/>
    <n v="166101"/>
    <n v="165783"/>
    <n v="178682"/>
    <n v="189111"/>
    <n v="199890"/>
    <n v="199097"/>
  </r>
  <r>
    <s v="RSE7C_T"/>
    <x v="0"/>
    <x v="8"/>
    <x v="1"/>
    <x v="2"/>
    <s v="RSE_AVG_MEM_ACC_BAL_AGE_GEN"/>
    <n v="3"/>
    <n v="188224"/>
    <n v="190556"/>
    <n v="211805"/>
    <n v="223426"/>
    <n v="234041"/>
    <n v="235651"/>
  </r>
  <r>
    <s v="RSE7C_T"/>
    <x v="0"/>
    <x v="8"/>
    <x v="2"/>
    <x v="2"/>
    <s v="RSE_AVG_MEM_ACC_BAL_AGE_GEN"/>
    <n v="3"/>
    <n v="6433"/>
    <n v="29004"/>
    <n v="25689"/>
    <n v="23120"/>
    <n v="51024"/>
    <n v="29974"/>
  </r>
  <r>
    <s v="RSE7C_T"/>
    <x v="0"/>
    <x v="8"/>
    <x v="3"/>
    <x v="2"/>
    <s v="RSE_AVG_MEM_ACC_BAL_AGE_GEN"/>
    <n v="3"/>
    <n v="178079"/>
    <n v="179576"/>
    <n v="196963"/>
    <n v="207991"/>
    <n v="218563"/>
    <n v="218894"/>
  </r>
  <r>
    <s v="RSE7C_T"/>
    <x v="0"/>
    <x v="9"/>
    <x v="0"/>
    <x v="2"/>
    <s v="RSE_AVG_MEM_ACC_BAL_AGE_GEN"/>
    <n v="3"/>
    <n v="147059"/>
    <n v="149289"/>
    <n v="155823"/>
    <n v="164205"/>
    <n v="172175"/>
    <n v="174037"/>
  </r>
  <r>
    <s v="RSE7C_T"/>
    <x v="0"/>
    <x v="9"/>
    <x v="1"/>
    <x v="2"/>
    <s v="RSE_AVG_MEM_ACC_BAL_AGE_GEN"/>
    <n v="3"/>
    <n v="168078"/>
    <n v="169304"/>
    <n v="177236"/>
    <n v="190430"/>
    <n v="202044"/>
    <n v="207212"/>
  </r>
  <r>
    <s v="RSE7C_T"/>
    <x v="0"/>
    <x v="9"/>
    <x v="2"/>
    <x v="2"/>
    <s v="RSE_AVG_MEM_ACC_BAL_AGE_GEN"/>
    <n v="3"/>
    <n v="13839"/>
    <n v="24765"/>
    <n v="32700"/>
    <n v="91535"/>
    <n v="128994"/>
    <n v="101906"/>
  </r>
  <r>
    <s v="RSE7C_T"/>
    <x v="0"/>
    <x v="9"/>
    <x v="3"/>
    <x v="2"/>
    <s v="RSE_AVG_MEM_ACC_BAL_AGE_GEN"/>
    <n v="3"/>
    <n v="159261"/>
    <n v="160895"/>
    <n v="168091"/>
    <n v="178995"/>
    <n v="188792"/>
    <n v="192181"/>
  </r>
  <r>
    <s v="RSE7C_T"/>
    <x v="0"/>
    <x v="10"/>
    <x v="0"/>
    <x v="2"/>
    <s v="RSE_AVG_MEM_ACC_BAL_AGE_GEN"/>
    <n v="3"/>
    <n v="136198"/>
    <n v="133620"/>
    <n v="87656"/>
    <n v="97618"/>
    <n v="99017"/>
    <n v="103107"/>
  </r>
  <r>
    <s v="RSE7C_T"/>
    <x v="0"/>
    <x v="10"/>
    <x v="1"/>
    <x v="2"/>
    <s v="RSE_AVG_MEM_ACC_BAL_AGE_GEN"/>
    <n v="3"/>
    <n v="246352"/>
    <n v="241450"/>
    <n v="113939"/>
    <n v="116905"/>
    <n v="116826"/>
    <n v="118134"/>
  </r>
  <r>
    <s v="RSE7C_T"/>
    <x v="0"/>
    <x v="10"/>
    <x v="2"/>
    <x v="2"/>
    <s v="RSE_AVG_MEM_ACC_BAL_AGE_GEN"/>
    <n v="3"/>
    <n v="1969"/>
    <n v="72789"/>
    <n v="727"/>
    <n v="12386"/>
    <n v="57472"/>
    <n v="3653"/>
  </r>
  <r>
    <s v="RSE7C_T"/>
    <x v="0"/>
    <x v="10"/>
    <x v="3"/>
    <x v="2"/>
    <s v="RSE_AVG_MEM_ACC_BAL_AGE_GEN"/>
    <n v="3"/>
    <n v="190114"/>
    <n v="185162"/>
    <n v="100362"/>
    <n v="107348"/>
    <n v="108090"/>
    <n v="110602"/>
  </r>
  <r>
    <s v="RSE7C_T"/>
    <x v="0"/>
    <x v="11"/>
    <x v="0"/>
    <x v="2"/>
    <s v="RSE_AVG_MEM_ACC_BAL_AGE_GEN"/>
    <n v="3"/>
    <n v="1433"/>
    <n v="1633"/>
    <n v="2614"/>
    <n v="3263"/>
    <n v="3219"/>
    <n v="12481"/>
  </r>
  <r>
    <s v="RSE7C_T"/>
    <x v="0"/>
    <x v="11"/>
    <x v="1"/>
    <x v="2"/>
    <s v="RSE_AVG_MEM_ACC_BAL_AGE_GEN"/>
    <n v="3"/>
    <n v="1359"/>
    <n v="1628"/>
    <n v="2717"/>
    <n v="3008"/>
    <n v="2105"/>
    <n v="7405"/>
  </r>
  <r>
    <s v="RSE7C_T"/>
    <x v="0"/>
    <x v="11"/>
    <x v="2"/>
    <x v="2"/>
    <s v="RSE_AVG_MEM_ACC_BAL_AGE_GEN"/>
    <n v="3"/>
    <n v="103581"/>
    <n v="124997"/>
    <n v="127489"/>
    <n v="130808"/>
    <n v="141812"/>
    <n v="150266"/>
  </r>
  <r>
    <s v="RSE7C_T"/>
    <x v="0"/>
    <x v="11"/>
    <x v="3"/>
    <x v="2"/>
    <s v="RSE_AVG_MEM_ACC_BAL_AGE_GEN"/>
    <n v="3"/>
    <n v="69329"/>
    <n v="92466"/>
    <n v="104886"/>
    <n v="110779"/>
    <n v="122763"/>
    <n v="145074"/>
  </r>
  <r>
    <s v="RSE7C_T"/>
    <x v="0"/>
    <x v="12"/>
    <x v="0"/>
    <x v="2"/>
    <s v="RSE_AVG_MEM_ACC_BAL_AGE_GEN"/>
    <n v="3"/>
    <n v="45473"/>
    <n v="49164"/>
    <n v="56015"/>
    <n v="62372"/>
    <n v="68258"/>
    <n v="77479"/>
  </r>
  <r>
    <s v="RSE7C_T"/>
    <x v="0"/>
    <x v="12"/>
    <x v="1"/>
    <x v="2"/>
    <s v="RSE_AVG_MEM_ACC_BAL_AGE_GEN"/>
    <n v="3"/>
    <n v="57495"/>
    <n v="61578"/>
    <n v="69247"/>
    <n v="77017"/>
    <n v="83641"/>
    <n v="95257"/>
  </r>
  <r>
    <s v="RSE7C_T"/>
    <x v="0"/>
    <x v="12"/>
    <x v="2"/>
    <x v="2"/>
    <s v="RSE_AVG_MEM_ACC_BAL_AGE_GEN"/>
    <n v="3"/>
    <n v="23337"/>
    <n v="49291"/>
    <n v="62507"/>
    <n v="82634"/>
    <n v="94025"/>
    <n v="87374"/>
  </r>
  <r>
    <s v="RSE7C_T"/>
    <x v="0"/>
    <x v="12"/>
    <x v="3"/>
    <x v="2"/>
    <s v="RSE_AVG_MEM_ACC_BAL_AGE_GEN"/>
    <n v="3"/>
    <n v="51563"/>
    <n v="55843"/>
    <n v="63146"/>
    <n v="70296"/>
    <n v="76567"/>
    <n v="86903"/>
  </r>
  <r>
    <s v="RSE7C_MT4"/>
    <x v="1"/>
    <x v="0"/>
    <x v="0"/>
    <x v="0"/>
    <s v="RSE_MEM_ACCS_AGE_GEN"/>
    <n v="1"/>
    <n v="1438"/>
    <n v="1376"/>
    <n v="1368"/>
    <n v="1367"/>
    <n v="1367"/>
    <n v="1285"/>
  </r>
  <r>
    <s v="RSE7C_MT4"/>
    <x v="1"/>
    <x v="0"/>
    <x v="1"/>
    <x v="0"/>
    <s v="RSE_MEM_ACCS_AGE_GEN"/>
    <n v="1"/>
    <n v="1561"/>
    <n v="1514"/>
    <n v="1507"/>
    <n v="1522"/>
    <n v="1520"/>
    <n v="1411"/>
  </r>
  <r>
    <s v="RSE7C_MT4"/>
    <x v="1"/>
    <x v="0"/>
    <x v="2"/>
    <x v="0"/>
    <s v="RSE_MEM_ACCS_AGE_GEN"/>
    <n v="1"/>
    <n v="108"/>
    <n v="36"/>
    <n v="20"/>
    <n v="11"/>
    <n v="8"/>
    <n v="10"/>
  </r>
  <r>
    <s v="RSE7C_MT4"/>
    <x v="1"/>
    <x v="0"/>
    <x v="3"/>
    <x v="0"/>
    <s v="RSE_MEM_ACCS_AGE_GEN"/>
    <n v="1"/>
    <n v="3107"/>
    <n v="2927"/>
    <n v="2895"/>
    <n v="2899"/>
    <n v="2894"/>
    <n v="2706"/>
  </r>
  <r>
    <s v="RSE7C_MT4"/>
    <x v="1"/>
    <x v="1"/>
    <x v="0"/>
    <x v="0"/>
    <s v="RSE_MEM_ACCS_AGE_GEN"/>
    <n v="1"/>
    <n v="3224"/>
    <n v="3065"/>
    <n v="2941"/>
    <n v="2787"/>
    <n v="2723"/>
    <n v="2412"/>
  </r>
  <r>
    <s v="RSE7C_MT4"/>
    <x v="1"/>
    <x v="1"/>
    <x v="1"/>
    <x v="0"/>
    <s v="RSE_MEM_ACCS_AGE_GEN"/>
    <n v="1"/>
    <n v="3804"/>
    <n v="3587"/>
    <n v="3414"/>
    <n v="3219"/>
    <n v="3152"/>
    <n v="2737"/>
  </r>
  <r>
    <s v="RSE7C_MT4"/>
    <x v="1"/>
    <x v="1"/>
    <x v="2"/>
    <x v="0"/>
    <s v="RSE_MEM_ACCS_AGE_GEN"/>
    <n v="1"/>
    <n v="139"/>
    <n v="53"/>
    <n v="36"/>
    <n v="21"/>
    <n v="16"/>
    <n v="19"/>
  </r>
  <r>
    <s v="RSE7C_MT4"/>
    <x v="1"/>
    <x v="1"/>
    <x v="3"/>
    <x v="0"/>
    <s v="RSE_MEM_ACCS_AGE_GEN"/>
    <n v="1"/>
    <n v="7167"/>
    <n v="6705"/>
    <n v="6392"/>
    <n v="6026"/>
    <n v="5891"/>
    <n v="5168"/>
  </r>
  <r>
    <s v="RSE7C_MT4"/>
    <x v="1"/>
    <x v="2"/>
    <x v="0"/>
    <x v="0"/>
    <s v="RSE_MEM_ACCS_AGE_GEN"/>
    <n v="1"/>
    <n v="3135"/>
    <n v="2994"/>
    <n v="2887"/>
    <n v="2757"/>
    <n v="2689"/>
    <n v="2242"/>
  </r>
  <r>
    <s v="RSE7C_MT4"/>
    <x v="1"/>
    <x v="2"/>
    <x v="1"/>
    <x v="0"/>
    <s v="RSE_MEM_ACCS_AGE_GEN"/>
    <n v="1"/>
    <n v="3766"/>
    <n v="3552"/>
    <n v="3382"/>
    <n v="3192"/>
    <n v="3073"/>
    <n v="2518"/>
  </r>
  <r>
    <s v="RSE7C_MT4"/>
    <x v="1"/>
    <x v="2"/>
    <x v="2"/>
    <x v="0"/>
    <s v="RSE_MEM_ACCS_AGE_GEN"/>
    <n v="1"/>
    <n v="66"/>
    <n v="22"/>
    <n v="17"/>
    <n v="10"/>
    <n v="9"/>
    <n v="10"/>
  </r>
  <r>
    <s v="RSE7C_MT4"/>
    <x v="1"/>
    <x v="2"/>
    <x v="3"/>
    <x v="0"/>
    <s v="RSE_MEM_ACCS_AGE_GEN"/>
    <n v="1"/>
    <n v="6966"/>
    <n v="6569"/>
    <n v="6286"/>
    <n v="5960"/>
    <n v="5771"/>
    <n v="4770"/>
  </r>
  <r>
    <s v="RSE7C_MT4"/>
    <x v="1"/>
    <x v="3"/>
    <x v="0"/>
    <x v="0"/>
    <s v="RSE_MEM_ACCS_AGE_GEN"/>
    <n v="1"/>
    <n v="1369"/>
    <n v="1386"/>
    <n v="1396"/>
    <n v="1372"/>
    <n v="1340"/>
    <n v="1109"/>
  </r>
  <r>
    <s v="RSE7C_MT4"/>
    <x v="1"/>
    <x v="3"/>
    <x v="1"/>
    <x v="0"/>
    <s v="RSE_MEM_ACCS_AGE_GEN"/>
    <n v="1"/>
    <n v="1640"/>
    <n v="1628"/>
    <n v="1618"/>
    <n v="1571"/>
    <n v="1524"/>
    <n v="1223"/>
  </r>
  <r>
    <s v="RSE7C_MT4"/>
    <x v="1"/>
    <x v="3"/>
    <x v="2"/>
    <x v="0"/>
    <s v="RSE_MEM_ACCS_AGE_GEN"/>
    <n v="1"/>
    <n v="22"/>
    <n v="7"/>
    <n v="5"/>
    <n v="3"/>
    <n v="3"/>
    <n v="3"/>
  </r>
  <r>
    <s v="RSE7C_MT4"/>
    <x v="1"/>
    <x v="3"/>
    <x v="3"/>
    <x v="0"/>
    <s v="RSE_MEM_ACCS_AGE_GEN"/>
    <n v="1"/>
    <n v="3031"/>
    <n v="3021"/>
    <n v="3019"/>
    <n v="2945"/>
    <n v="2867"/>
    <n v="2334"/>
  </r>
  <r>
    <s v="RSE7C_MT4"/>
    <x v="1"/>
    <x v="4"/>
    <x v="0"/>
    <x v="0"/>
    <s v="RSE_MEM_ACCS_AGE_GEN"/>
    <n v="1"/>
    <n v="1232"/>
    <n v="1206"/>
    <n v="1181"/>
    <n v="1148"/>
    <n v="1137"/>
    <n v="998"/>
  </r>
  <r>
    <s v="RSE7C_MT4"/>
    <x v="1"/>
    <x v="4"/>
    <x v="1"/>
    <x v="0"/>
    <s v="RSE_MEM_ACCS_AGE_GEN"/>
    <n v="1"/>
    <n v="1479"/>
    <n v="1432"/>
    <n v="1385"/>
    <n v="1329"/>
    <n v="1304"/>
    <n v="1102"/>
  </r>
  <r>
    <s v="RSE7C_MT4"/>
    <x v="1"/>
    <x v="4"/>
    <x v="2"/>
    <x v="0"/>
    <s v="RSE_MEM_ACCS_AGE_GEN"/>
    <n v="1"/>
    <n v="17"/>
    <n v="5"/>
    <n v="3"/>
    <n v="2"/>
    <n v="2"/>
    <n v="2"/>
  </r>
  <r>
    <s v="RSE7C_MT4"/>
    <x v="1"/>
    <x v="4"/>
    <x v="3"/>
    <x v="0"/>
    <s v="RSE_MEM_ACCS_AGE_GEN"/>
    <n v="1"/>
    <n v="2728"/>
    <n v="2643"/>
    <n v="2569"/>
    <n v="2479"/>
    <n v="2443"/>
    <n v="2103"/>
  </r>
  <r>
    <s v="RSE7C_MT4"/>
    <x v="1"/>
    <x v="5"/>
    <x v="0"/>
    <x v="0"/>
    <s v="RSE_MEM_ACCS_AGE_GEN"/>
    <n v="1"/>
    <n v="999"/>
    <n v="1019"/>
    <n v="1030"/>
    <n v="1029"/>
    <n v="1023"/>
    <n v="915"/>
  </r>
  <r>
    <s v="RSE7C_MT4"/>
    <x v="1"/>
    <x v="5"/>
    <x v="1"/>
    <x v="0"/>
    <s v="RSE_MEM_ACCS_AGE_GEN"/>
    <n v="1"/>
    <n v="1218"/>
    <n v="1228"/>
    <n v="1225"/>
    <n v="1217"/>
    <n v="1201"/>
    <n v="1038"/>
  </r>
  <r>
    <s v="RSE7C_MT4"/>
    <x v="1"/>
    <x v="5"/>
    <x v="2"/>
    <x v="0"/>
    <s v="RSE_MEM_ACCS_AGE_GEN"/>
    <n v="1"/>
    <n v="13"/>
    <n v="3"/>
    <n v="2"/>
    <n v="1"/>
    <n v="1"/>
    <n v="2"/>
  </r>
  <r>
    <s v="RSE7C_MT4"/>
    <x v="1"/>
    <x v="5"/>
    <x v="3"/>
    <x v="0"/>
    <s v="RSE_MEM_ACCS_AGE_GEN"/>
    <n v="1"/>
    <n v="2230"/>
    <n v="2251"/>
    <n v="2257"/>
    <n v="2247"/>
    <n v="2225"/>
    <n v="1954"/>
  </r>
  <r>
    <s v="RSE7C_MT4"/>
    <x v="1"/>
    <x v="6"/>
    <x v="0"/>
    <x v="0"/>
    <s v="RSE_MEM_ACCS_AGE_GEN"/>
    <n v="1"/>
    <n v="745"/>
    <n v="768"/>
    <n v="785"/>
    <n v="799"/>
    <n v="815"/>
    <n v="773"/>
  </r>
  <r>
    <s v="RSE7C_MT4"/>
    <x v="1"/>
    <x v="6"/>
    <x v="1"/>
    <x v="0"/>
    <s v="RSE_MEM_ACCS_AGE_GEN"/>
    <n v="1"/>
    <n v="937"/>
    <n v="952"/>
    <n v="954"/>
    <n v="957"/>
    <n v="969"/>
    <n v="893"/>
  </r>
  <r>
    <s v="RSE7C_MT4"/>
    <x v="1"/>
    <x v="6"/>
    <x v="2"/>
    <x v="0"/>
    <s v="RSE_MEM_ACCS_AGE_GEN"/>
    <n v="1"/>
    <n v="8"/>
    <n v="2"/>
    <n v="2"/>
    <n v="1"/>
    <n v="1"/>
    <n v="1"/>
  </r>
  <r>
    <s v="RSE7C_MT4"/>
    <x v="1"/>
    <x v="6"/>
    <x v="3"/>
    <x v="0"/>
    <s v="RSE_MEM_ACCS_AGE_GEN"/>
    <n v="1"/>
    <n v="1690"/>
    <n v="1722"/>
    <n v="1741"/>
    <n v="1756"/>
    <n v="1784"/>
    <n v="1668"/>
  </r>
  <r>
    <s v="RSE7C_MT4"/>
    <x v="1"/>
    <x v="7"/>
    <x v="0"/>
    <x v="0"/>
    <s v="RSE_MEM_ACCS_AGE_GEN"/>
    <n v="1"/>
    <n v="441"/>
    <n v="461"/>
    <n v="470"/>
    <n v="497"/>
    <n v="520"/>
    <n v="533"/>
  </r>
  <r>
    <s v="RSE7C_MT4"/>
    <x v="1"/>
    <x v="7"/>
    <x v="1"/>
    <x v="0"/>
    <s v="RSE_MEM_ACCS_AGE_GEN"/>
    <n v="1"/>
    <n v="556"/>
    <n v="575"/>
    <n v="578"/>
    <n v="597"/>
    <n v="613"/>
    <n v="616"/>
  </r>
  <r>
    <s v="RSE7C_MT4"/>
    <x v="1"/>
    <x v="7"/>
    <x v="2"/>
    <x v="0"/>
    <s v="RSE_MEM_ACCS_AGE_GEN"/>
    <n v="1"/>
    <n v="5"/>
    <n v="2"/>
    <n v="1"/>
    <n v="0"/>
    <n v="0"/>
    <n v="1"/>
  </r>
  <r>
    <s v="RSE7C_MT4"/>
    <x v="1"/>
    <x v="7"/>
    <x v="3"/>
    <x v="0"/>
    <s v="RSE_MEM_ACCS_AGE_GEN"/>
    <n v="1"/>
    <n v="1002"/>
    <n v="1038"/>
    <n v="1048"/>
    <n v="1095"/>
    <n v="1133"/>
    <n v="1149"/>
  </r>
  <r>
    <s v="RSE7C_MT4"/>
    <x v="1"/>
    <x v="8"/>
    <x v="0"/>
    <x v="0"/>
    <s v="RSE_MEM_ACCS_AGE_GEN"/>
    <n v="1"/>
    <n v="210"/>
    <n v="228"/>
    <n v="257"/>
    <n v="283"/>
    <n v="305"/>
    <n v="328"/>
  </r>
  <r>
    <s v="RSE7C_MT4"/>
    <x v="1"/>
    <x v="8"/>
    <x v="1"/>
    <x v="0"/>
    <s v="RSE_MEM_ACCS_AGE_GEN"/>
    <n v="1"/>
    <n v="275"/>
    <n v="291"/>
    <n v="320"/>
    <n v="349"/>
    <n v="371"/>
    <n v="391"/>
  </r>
  <r>
    <s v="RSE7C_MT4"/>
    <x v="1"/>
    <x v="8"/>
    <x v="2"/>
    <x v="0"/>
    <s v="RSE_MEM_ACCS_AGE_GEN"/>
    <n v="1"/>
    <n v="2"/>
    <n v="0"/>
    <n v="0"/>
    <n v="0"/>
    <n v="0"/>
    <n v="0"/>
  </r>
  <r>
    <s v="RSE7C_MT4"/>
    <x v="1"/>
    <x v="8"/>
    <x v="3"/>
    <x v="0"/>
    <s v="RSE_MEM_ACCS_AGE_GEN"/>
    <n v="1"/>
    <n v="486"/>
    <n v="520"/>
    <n v="577"/>
    <n v="633"/>
    <n v="676"/>
    <n v="720"/>
  </r>
  <r>
    <s v="RSE7C_MT4"/>
    <x v="1"/>
    <x v="9"/>
    <x v="0"/>
    <x v="0"/>
    <s v="RSE_MEM_ACCS_AGE_GEN"/>
    <n v="1"/>
    <n v="131"/>
    <n v="149"/>
    <n v="169"/>
    <n v="193"/>
    <n v="220"/>
    <n v="248"/>
  </r>
  <r>
    <s v="RSE7C_MT4"/>
    <x v="1"/>
    <x v="9"/>
    <x v="1"/>
    <x v="0"/>
    <s v="RSE_MEM_ACCS_AGE_GEN"/>
    <n v="1"/>
    <n v="191"/>
    <n v="209"/>
    <n v="229"/>
    <n v="250"/>
    <n v="276"/>
    <n v="300"/>
  </r>
  <r>
    <s v="RSE7C_MT4"/>
    <x v="1"/>
    <x v="9"/>
    <x v="2"/>
    <x v="0"/>
    <s v="RSE_MEM_ACCS_AGE_GEN"/>
    <n v="1"/>
    <n v="1"/>
    <n v="0"/>
    <n v="0"/>
    <n v="0"/>
    <n v="0"/>
    <n v="0"/>
  </r>
  <r>
    <s v="RSE7C_MT4"/>
    <x v="1"/>
    <x v="9"/>
    <x v="3"/>
    <x v="0"/>
    <s v="RSE_MEM_ACCS_AGE_GEN"/>
    <n v="1"/>
    <n v="323"/>
    <n v="358"/>
    <n v="398"/>
    <n v="443"/>
    <n v="496"/>
    <n v="548"/>
  </r>
  <r>
    <s v="RSE7C_MT4"/>
    <x v="1"/>
    <x v="10"/>
    <x v="0"/>
    <x v="0"/>
    <s v="RSE_MEM_ACCS_AGE_GEN"/>
    <n v="1"/>
    <n v="40"/>
    <n v="43"/>
    <n v="45"/>
    <n v="47"/>
    <n v="51"/>
    <n v="55"/>
  </r>
  <r>
    <s v="RSE7C_MT4"/>
    <x v="1"/>
    <x v="10"/>
    <x v="1"/>
    <x v="0"/>
    <s v="RSE_MEM_ACCS_AGE_GEN"/>
    <n v="1"/>
    <n v="39"/>
    <n v="40"/>
    <n v="43"/>
    <n v="48"/>
    <n v="53"/>
    <n v="58"/>
  </r>
  <r>
    <s v="RSE7C_MT4"/>
    <x v="1"/>
    <x v="10"/>
    <x v="2"/>
    <x v="0"/>
    <s v="RSE_MEM_ACCS_AGE_GEN"/>
    <n v="1"/>
    <n v="0"/>
    <n v="0"/>
    <n v="0"/>
    <n v="0"/>
    <n v="0"/>
    <n v="0"/>
  </r>
  <r>
    <s v="RSE7C_MT4"/>
    <x v="1"/>
    <x v="10"/>
    <x v="3"/>
    <x v="0"/>
    <s v="RSE_MEM_ACCS_AGE_GEN"/>
    <n v="1"/>
    <n v="80"/>
    <n v="83"/>
    <n v="88"/>
    <n v="94"/>
    <n v="104"/>
    <n v="113"/>
  </r>
  <r>
    <s v="RSE7C_MT4"/>
    <x v="1"/>
    <x v="11"/>
    <x v="0"/>
    <x v="0"/>
    <s v="RSE_MEM_ACCS_AGE_GEN"/>
    <n v="1"/>
    <n v="14"/>
    <n v="8"/>
    <n v="6"/>
    <n v="5"/>
    <n v="4"/>
    <n v="1"/>
  </r>
  <r>
    <s v="RSE7C_MT4"/>
    <x v="1"/>
    <x v="11"/>
    <x v="1"/>
    <x v="0"/>
    <s v="RSE_MEM_ACCS_AGE_GEN"/>
    <n v="1"/>
    <n v="25"/>
    <n v="17"/>
    <n v="10"/>
    <n v="8"/>
    <n v="7"/>
    <n v="1"/>
  </r>
  <r>
    <s v="RSE7C_MT4"/>
    <x v="1"/>
    <x v="11"/>
    <x v="2"/>
    <x v="0"/>
    <s v="RSE_MEM_ACCS_AGE_GEN"/>
    <n v="1"/>
    <n v="76"/>
    <n v="70"/>
    <n v="71"/>
    <n v="69"/>
    <n v="66"/>
    <n v="54"/>
  </r>
  <r>
    <s v="RSE7C_MT4"/>
    <x v="1"/>
    <x v="11"/>
    <x v="3"/>
    <x v="0"/>
    <s v="RSE_MEM_ACCS_AGE_GEN"/>
    <n v="1"/>
    <n v="115"/>
    <n v="96"/>
    <n v="87"/>
    <n v="82"/>
    <n v="76"/>
    <n v="57"/>
  </r>
  <r>
    <s v="RSE7C_MT4"/>
    <x v="1"/>
    <x v="12"/>
    <x v="0"/>
    <x v="0"/>
    <s v="RSE_MEM_ACCS_AGE_GEN"/>
    <n v="1"/>
    <n v="12977"/>
    <n v="12705"/>
    <n v="12535"/>
    <n v="12282"/>
    <n v="12193"/>
    <n v="10899"/>
  </r>
  <r>
    <s v="RSE7C_MT4"/>
    <x v="1"/>
    <x v="12"/>
    <x v="1"/>
    <x v="0"/>
    <s v="RSE_MEM_ACCS_AGE_GEN"/>
    <n v="1"/>
    <n v="15491"/>
    <n v="15025"/>
    <n v="14665"/>
    <n v="14258"/>
    <n v="14061"/>
    <n v="12289"/>
  </r>
  <r>
    <s v="RSE7C_MT4"/>
    <x v="1"/>
    <x v="12"/>
    <x v="2"/>
    <x v="0"/>
    <s v="RSE_MEM_ACCS_AGE_GEN"/>
    <n v="1"/>
    <n v="456"/>
    <n v="202"/>
    <n v="158"/>
    <n v="119"/>
    <n v="106"/>
    <n v="101"/>
  </r>
  <r>
    <s v="RSE7C_MT4"/>
    <x v="1"/>
    <x v="12"/>
    <x v="3"/>
    <x v="0"/>
    <s v="RSE_MEM_ACCS_AGE_GEN"/>
    <n v="1"/>
    <n v="28924"/>
    <n v="27932"/>
    <n v="27358"/>
    <n v="26660"/>
    <n v="26360"/>
    <n v="23289"/>
  </r>
  <r>
    <s v="RSE7C_MT4"/>
    <x v="1"/>
    <x v="0"/>
    <x v="0"/>
    <x v="1"/>
    <s v="RSE_MEM_BENS_AGE_GEN"/>
    <n v="2"/>
    <n v="6679"/>
    <n v="6373"/>
    <n v="6540"/>
    <n v="6757"/>
    <n v="6995"/>
    <n v="6198"/>
  </r>
  <r>
    <s v="RSE7C_MT4"/>
    <x v="1"/>
    <x v="0"/>
    <x v="1"/>
    <x v="1"/>
    <s v="RSE_MEM_BENS_AGE_GEN"/>
    <n v="2"/>
    <n v="10376"/>
    <n v="9993"/>
    <n v="9734"/>
    <n v="9872"/>
    <n v="9731"/>
    <n v="8202"/>
  </r>
  <r>
    <s v="RSE7C_MT4"/>
    <x v="1"/>
    <x v="0"/>
    <x v="2"/>
    <x v="1"/>
    <s v="RSE_MEM_BENS_AGE_GEN"/>
    <n v="2"/>
    <n v="164"/>
    <n v="65"/>
    <n v="58"/>
    <n v="208"/>
    <n v="47"/>
    <n v="36"/>
  </r>
  <r>
    <s v="RSE7C_MT4"/>
    <x v="1"/>
    <x v="0"/>
    <x v="3"/>
    <x v="1"/>
    <s v="RSE_MEM_BENS_AGE_GEN"/>
    <n v="2"/>
    <n v="17219"/>
    <n v="16430"/>
    <n v="16332"/>
    <n v="16836"/>
    <n v="16772"/>
    <n v="14436"/>
  </r>
  <r>
    <s v="RSE7C_MT4"/>
    <x v="1"/>
    <x v="1"/>
    <x v="0"/>
    <x v="1"/>
    <s v="RSE_MEM_BENS_AGE_GEN"/>
    <n v="2"/>
    <n v="46197"/>
    <n v="47706"/>
    <n v="53190"/>
    <n v="56352"/>
    <n v="59260"/>
    <n v="55114"/>
  </r>
  <r>
    <s v="RSE7C_MT4"/>
    <x v="1"/>
    <x v="1"/>
    <x v="1"/>
    <x v="1"/>
    <s v="RSE_MEM_BENS_AGE_GEN"/>
    <n v="2"/>
    <n v="59007"/>
    <n v="60780"/>
    <n v="72472"/>
    <n v="77160"/>
    <n v="80433"/>
    <n v="74409"/>
  </r>
  <r>
    <s v="RSE7C_MT4"/>
    <x v="1"/>
    <x v="1"/>
    <x v="2"/>
    <x v="1"/>
    <s v="RSE_MEM_BENS_AGE_GEN"/>
    <n v="2"/>
    <n v="707"/>
    <n v="309"/>
    <n v="258"/>
    <n v="204"/>
    <n v="213"/>
    <n v="185"/>
  </r>
  <r>
    <s v="RSE7C_MT4"/>
    <x v="1"/>
    <x v="1"/>
    <x v="3"/>
    <x v="1"/>
    <s v="RSE_MEM_BENS_AGE_GEN"/>
    <n v="2"/>
    <n v="105911"/>
    <n v="108795"/>
    <n v="125920"/>
    <n v="133716"/>
    <n v="139907"/>
    <n v="129708"/>
  </r>
  <r>
    <s v="RSE7C_MT4"/>
    <x v="1"/>
    <x v="2"/>
    <x v="0"/>
    <x v="1"/>
    <s v="RSE_MEM_BENS_AGE_GEN"/>
    <n v="2"/>
    <n v="97252"/>
    <n v="100044"/>
    <n v="106684"/>
    <n v="114619"/>
    <n v="123878"/>
    <n v="122774"/>
  </r>
  <r>
    <s v="RSE7C_MT4"/>
    <x v="1"/>
    <x v="2"/>
    <x v="1"/>
    <x v="1"/>
    <s v="RSE_MEM_BENS_AGE_GEN"/>
    <n v="2"/>
    <n v="140185"/>
    <n v="143289"/>
    <n v="151379"/>
    <n v="163501"/>
    <n v="174507"/>
    <n v="169168"/>
  </r>
  <r>
    <s v="RSE7C_MT4"/>
    <x v="1"/>
    <x v="2"/>
    <x v="2"/>
    <x v="1"/>
    <s v="RSE_MEM_BENS_AGE_GEN"/>
    <n v="2"/>
    <n v="701"/>
    <n v="291"/>
    <n v="207"/>
    <n v="166"/>
    <n v="188"/>
    <n v="200"/>
  </r>
  <r>
    <s v="RSE7C_MT4"/>
    <x v="1"/>
    <x v="2"/>
    <x v="3"/>
    <x v="1"/>
    <s v="RSE_MEM_BENS_AGE_GEN"/>
    <n v="2"/>
    <n v="238139"/>
    <n v="243625"/>
    <n v="258270"/>
    <n v="278286"/>
    <n v="298573"/>
    <n v="292142"/>
  </r>
  <r>
    <s v="RSE7C_MT4"/>
    <x v="1"/>
    <x v="3"/>
    <x v="0"/>
    <x v="1"/>
    <s v="RSE_MEM_BENS_AGE_GEN"/>
    <n v="2"/>
    <n v="61303"/>
    <n v="66103"/>
    <n v="77216"/>
    <n v="84031"/>
    <n v="90135"/>
    <n v="89222"/>
  </r>
  <r>
    <s v="RSE7C_MT4"/>
    <x v="1"/>
    <x v="3"/>
    <x v="1"/>
    <x v="1"/>
    <s v="RSE_MEM_BENS_AGE_GEN"/>
    <n v="2"/>
    <n v="95549"/>
    <n v="100217"/>
    <n v="112695"/>
    <n v="121834"/>
    <n v="129078"/>
    <n v="124867"/>
  </r>
  <r>
    <s v="RSE7C_MT4"/>
    <x v="1"/>
    <x v="3"/>
    <x v="2"/>
    <x v="1"/>
    <s v="RSE_MEM_BENS_AGE_GEN"/>
    <n v="2"/>
    <n v="336"/>
    <n v="122"/>
    <n v="70"/>
    <n v="56"/>
    <n v="55"/>
    <n v="65"/>
  </r>
  <r>
    <s v="RSE7C_MT4"/>
    <x v="1"/>
    <x v="3"/>
    <x v="3"/>
    <x v="1"/>
    <s v="RSE_MEM_BENS_AGE_GEN"/>
    <n v="2"/>
    <n v="157188"/>
    <n v="166442"/>
    <n v="189981"/>
    <n v="205921"/>
    <n v="219268"/>
    <n v="214153"/>
  </r>
  <r>
    <s v="RSE7C_MT4"/>
    <x v="1"/>
    <x v="4"/>
    <x v="0"/>
    <x v="1"/>
    <s v="RSE_MEM_BENS_AGE_GEN"/>
    <n v="2"/>
    <n v="76322"/>
    <n v="79420"/>
    <n v="87054"/>
    <n v="92397"/>
    <n v="99643"/>
    <n v="101396"/>
  </r>
  <r>
    <s v="RSE7C_MT4"/>
    <x v="1"/>
    <x v="4"/>
    <x v="1"/>
    <x v="1"/>
    <s v="RSE_MEM_BENS_AGE_GEN"/>
    <n v="2"/>
    <n v="124068"/>
    <n v="125733"/>
    <n v="131136"/>
    <n v="136801"/>
    <n v="144896"/>
    <n v="143396"/>
  </r>
  <r>
    <s v="RSE7C_MT4"/>
    <x v="1"/>
    <x v="4"/>
    <x v="2"/>
    <x v="1"/>
    <s v="RSE_MEM_BENS_AGE_GEN"/>
    <n v="2"/>
    <n v="338"/>
    <n v="130"/>
    <n v="62"/>
    <n v="51"/>
    <n v="48"/>
    <n v="51"/>
  </r>
  <r>
    <s v="RSE7C_MT4"/>
    <x v="1"/>
    <x v="4"/>
    <x v="3"/>
    <x v="1"/>
    <s v="RSE_MEM_BENS_AGE_GEN"/>
    <n v="2"/>
    <n v="200729"/>
    <n v="205283"/>
    <n v="218251"/>
    <n v="229249"/>
    <n v="244587"/>
    <n v="244843"/>
  </r>
  <r>
    <s v="RSE7C_MT4"/>
    <x v="1"/>
    <x v="5"/>
    <x v="0"/>
    <x v="1"/>
    <s v="RSE_MEM_BENS_AGE_GEN"/>
    <n v="2"/>
    <n v="87293"/>
    <n v="93450"/>
    <n v="105164"/>
    <n v="113247"/>
    <n v="121120"/>
    <n v="121608"/>
  </r>
  <r>
    <s v="RSE7C_MT4"/>
    <x v="1"/>
    <x v="5"/>
    <x v="1"/>
    <x v="1"/>
    <s v="RSE_MEM_BENS_AGE_GEN"/>
    <n v="2"/>
    <n v="138738"/>
    <n v="145499"/>
    <n v="158640"/>
    <n v="169888"/>
    <n v="178903"/>
    <n v="175224"/>
  </r>
  <r>
    <s v="RSE7C_MT4"/>
    <x v="1"/>
    <x v="5"/>
    <x v="2"/>
    <x v="1"/>
    <s v="RSE_MEM_BENS_AGE_GEN"/>
    <n v="2"/>
    <n v="263"/>
    <n v="103"/>
    <n v="55"/>
    <n v="47"/>
    <n v="49"/>
    <n v="55"/>
  </r>
  <r>
    <s v="RSE7C_MT4"/>
    <x v="1"/>
    <x v="5"/>
    <x v="3"/>
    <x v="1"/>
    <s v="RSE_MEM_BENS_AGE_GEN"/>
    <n v="2"/>
    <n v="226293"/>
    <n v="239052"/>
    <n v="263859"/>
    <n v="283182"/>
    <n v="300071"/>
    <n v="296886"/>
  </r>
  <r>
    <s v="RSE7C_MT4"/>
    <x v="1"/>
    <x v="6"/>
    <x v="0"/>
    <x v="1"/>
    <s v="RSE_MEM_BENS_AGE_GEN"/>
    <n v="2"/>
    <n v="89240"/>
    <n v="95044"/>
    <n v="108645"/>
    <n v="117671"/>
    <n v="126167"/>
    <n v="128346"/>
  </r>
  <r>
    <s v="RSE7C_MT4"/>
    <x v="1"/>
    <x v="6"/>
    <x v="1"/>
    <x v="1"/>
    <s v="RSE_MEM_BENS_AGE_GEN"/>
    <n v="2"/>
    <n v="135997"/>
    <n v="141094"/>
    <n v="152720"/>
    <n v="163237"/>
    <n v="175311"/>
    <n v="177305"/>
  </r>
  <r>
    <s v="RSE7C_MT4"/>
    <x v="1"/>
    <x v="6"/>
    <x v="2"/>
    <x v="1"/>
    <s v="RSE_MEM_BENS_AGE_GEN"/>
    <n v="2"/>
    <n v="160"/>
    <n v="67"/>
    <n v="38"/>
    <n v="38"/>
    <n v="44"/>
    <n v="46"/>
  </r>
  <r>
    <s v="RSE7C_MT4"/>
    <x v="1"/>
    <x v="6"/>
    <x v="3"/>
    <x v="1"/>
    <s v="RSE_MEM_BENS_AGE_GEN"/>
    <n v="2"/>
    <n v="225397"/>
    <n v="236204"/>
    <n v="261403"/>
    <n v="280947"/>
    <n v="301522"/>
    <n v="305696"/>
  </r>
  <r>
    <s v="RSE7C_MT4"/>
    <x v="1"/>
    <x v="7"/>
    <x v="0"/>
    <x v="1"/>
    <s v="RSE_MEM_BENS_AGE_GEN"/>
    <n v="2"/>
    <n v="66240"/>
    <n v="70607"/>
    <n v="81427"/>
    <n v="91166"/>
    <n v="101122"/>
    <n v="105561"/>
  </r>
  <r>
    <s v="RSE7C_MT4"/>
    <x v="1"/>
    <x v="7"/>
    <x v="1"/>
    <x v="1"/>
    <s v="RSE_MEM_BENS_AGE_GEN"/>
    <n v="2"/>
    <n v="93141"/>
    <n v="98129"/>
    <n v="113510"/>
    <n v="124591"/>
    <n v="134431"/>
    <n v="136909"/>
  </r>
  <r>
    <s v="RSE7C_MT4"/>
    <x v="1"/>
    <x v="7"/>
    <x v="2"/>
    <x v="1"/>
    <s v="RSE_MEM_BENS_AGE_GEN"/>
    <n v="2"/>
    <n v="51"/>
    <n v="36"/>
    <n v="20"/>
    <n v="17"/>
    <n v="24"/>
    <n v="22"/>
  </r>
  <r>
    <s v="RSE7C_MT4"/>
    <x v="1"/>
    <x v="7"/>
    <x v="3"/>
    <x v="1"/>
    <s v="RSE_MEM_BENS_AGE_GEN"/>
    <n v="2"/>
    <n v="159432"/>
    <n v="168772"/>
    <n v="194958"/>
    <n v="215773"/>
    <n v="235576"/>
    <n v="242492"/>
  </r>
  <r>
    <s v="RSE7C_MT4"/>
    <x v="1"/>
    <x v="8"/>
    <x v="0"/>
    <x v="1"/>
    <s v="RSE_MEM_BENS_AGE_GEN"/>
    <n v="2"/>
    <n v="34836"/>
    <n v="37816"/>
    <n v="45889"/>
    <n v="53607"/>
    <n v="61043"/>
    <n v="65365"/>
  </r>
  <r>
    <s v="RSE7C_MT4"/>
    <x v="1"/>
    <x v="8"/>
    <x v="1"/>
    <x v="1"/>
    <s v="RSE_MEM_BENS_AGE_GEN"/>
    <n v="2"/>
    <n v="51683"/>
    <n v="55531"/>
    <n v="67722"/>
    <n v="78053"/>
    <n v="86783"/>
    <n v="92168"/>
  </r>
  <r>
    <s v="RSE7C_MT4"/>
    <x v="1"/>
    <x v="8"/>
    <x v="2"/>
    <x v="1"/>
    <s v="RSE_MEM_BENS_AGE_GEN"/>
    <n v="2"/>
    <n v="10"/>
    <n v="10"/>
    <n v="8"/>
    <n v="5"/>
    <n v="11"/>
    <n v="9"/>
  </r>
  <r>
    <s v="RSE7C_MT4"/>
    <x v="1"/>
    <x v="8"/>
    <x v="3"/>
    <x v="1"/>
    <s v="RSE_MEM_BENS_AGE_GEN"/>
    <n v="2"/>
    <n v="86530"/>
    <n v="93358"/>
    <n v="113618"/>
    <n v="131665"/>
    <n v="147837"/>
    <n v="157541"/>
  </r>
  <r>
    <s v="RSE7C_MT4"/>
    <x v="1"/>
    <x v="9"/>
    <x v="0"/>
    <x v="1"/>
    <s v="RSE_MEM_BENS_AGE_GEN"/>
    <n v="2"/>
    <n v="19257"/>
    <n v="22293"/>
    <n v="26368"/>
    <n v="31631"/>
    <n v="37823"/>
    <n v="43135"/>
  </r>
  <r>
    <s v="RSE7C_MT4"/>
    <x v="1"/>
    <x v="9"/>
    <x v="1"/>
    <x v="1"/>
    <s v="RSE_MEM_BENS_AGE_GEN"/>
    <n v="2"/>
    <n v="32174"/>
    <n v="35350"/>
    <n v="40560"/>
    <n v="47593"/>
    <n v="55749"/>
    <n v="62151"/>
  </r>
  <r>
    <s v="RSE7C_MT4"/>
    <x v="1"/>
    <x v="9"/>
    <x v="2"/>
    <x v="1"/>
    <s v="RSE_MEM_BENS_AGE_GEN"/>
    <n v="2"/>
    <n v="9"/>
    <n v="4"/>
    <n v="4"/>
    <n v="9"/>
    <n v="13"/>
    <n v="13"/>
  </r>
  <r>
    <s v="RSE7C_MT4"/>
    <x v="1"/>
    <x v="9"/>
    <x v="3"/>
    <x v="1"/>
    <s v="RSE_MEM_BENS_AGE_GEN"/>
    <n v="2"/>
    <n v="51440"/>
    <n v="57648"/>
    <n v="66932"/>
    <n v="79234"/>
    <n v="93585"/>
    <n v="105299"/>
  </r>
  <r>
    <s v="RSE7C_MT4"/>
    <x v="1"/>
    <x v="10"/>
    <x v="0"/>
    <x v="1"/>
    <s v="RSE_MEM_BENS_AGE_GEN"/>
    <n v="2"/>
    <n v="5472"/>
    <n v="5771"/>
    <n v="3978"/>
    <n v="4544"/>
    <n v="5058"/>
    <n v="5711"/>
  </r>
  <r>
    <s v="RSE7C_MT4"/>
    <x v="1"/>
    <x v="10"/>
    <x v="1"/>
    <x v="1"/>
    <s v="RSE_MEM_BENS_AGE_GEN"/>
    <n v="2"/>
    <n v="9715"/>
    <n v="9595"/>
    <n v="4885"/>
    <n v="5592"/>
    <n v="6232"/>
    <n v="6800"/>
  </r>
  <r>
    <s v="RSE7C_MT4"/>
    <x v="1"/>
    <x v="10"/>
    <x v="2"/>
    <x v="1"/>
    <s v="RSE_MEM_BENS_AGE_GEN"/>
    <n v="2"/>
    <n v="1"/>
    <n v="7"/>
    <n v="0"/>
    <n v="1"/>
    <n v="3"/>
    <n v="1"/>
  </r>
  <r>
    <s v="RSE7C_MT4"/>
    <x v="1"/>
    <x v="10"/>
    <x v="3"/>
    <x v="1"/>
    <s v="RSE_MEM_BENS_AGE_GEN"/>
    <n v="2"/>
    <n v="15188"/>
    <n v="15373"/>
    <n v="8863"/>
    <n v="10137"/>
    <n v="11293"/>
    <n v="12512"/>
  </r>
  <r>
    <s v="RSE7C_MT4"/>
    <x v="1"/>
    <x v="11"/>
    <x v="0"/>
    <x v="1"/>
    <s v="RSE_MEM_BENS_AGE_GEN"/>
    <n v="2"/>
    <n v="20"/>
    <n v="14"/>
    <n v="15"/>
    <n v="16"/>
    <n v="12"/>
    <n v="9"/>
  </r>
  <r>
    <s v="RSE7C_MT4"/>
    <x v="1"/>
    <x v="11"/>
    <x v="1"/>
    <x v="1"/>
    <s v="RSE_MEM_BENS_AGE_GEN"/>
    <n v="2"/>
    <n v="34"/>
    <n v="27"/>
    <n v="27"/>
    <n v="24"/>
    <n v="14"/>
    <n v="10"/>
  </r>
  <r>
    <s v="RSE7C_MT4"/>
    <x v="1"/>
    <x v="11"/>
    <x v="2"/>
    <x v="1"/>
    <s v="RSE_MEM_BENS_AGE_GEN"/>
    <n v="2"/>
    <n v="7897"/>
    <n v="8795"/>
    <n v="9079"/>
    <n v="9070"/>
    <n v="9304"/>
    <n v="8186"/>
  </r>
  <r>
    <s v="RSE7C_MT4"/>
    <x v="1"/>
    <x v="11"/>
    <x v="3"/>
    <x v="1"/>
    <s v="RSE_MEM_BENS_AGE_GEN"/>
    <n v="2"/>
    <n v="7950"/>
    <n v="8837"/>
    <n v="9121"/>
    <n v="9110"/>
    <n v="9330"/>
    <n v="8205"/>
  </r>
  <r>
    <s v="RSE7C_MT4"/>
    <x v="1"/>
    <x v="12"/>
    <x v="0"/>
    <x v="1"/>
    <s v="RSE_MEM_BENS_AGE_GEN"/>
    <n v="2"/>
    <n v="590112"/>
    <n v="624643"/>
    <n v="702170"/>
    <n v="766038"/>
    <n v="832255"/>
    <n v="844439"/>
  </r>
  <r>
    <s v="RSE7C_MT4"/>
    <x v="1"/>
    <x v="12"/>
    <x v="1"/>
    <x v="1"/>
    <s v="RSE_MEM_BENS_AGE_GEN"/>
    <n v="2"/>
    <n v="890667"/>
    <n v="925237"/>
    <n v="1015482"/>
    <n v="1098147"/>
    <n v="1176067"/>
    <n v="1170608"/>
  </r>
  <r>
    <s v="RSE7C_MT4"/>
    <x v="1"/>
    <x v="12"/>
    <x v="2"/>
    <x v="1"/>
    <s v="RSE_MEM_BENS_AGE_GEN"/>
    <n v="2"/>
    <n v="10636"/>
    <n v="9939"/>
    <n v="9858"/>
    <n v="9871"/>
    <n v="9998"/>
    <n v="8867"/>
  </r>
  <r>
    <s v="RSE7C_MT4"/>
    <x v="1"/>
    <x v="12"/>
    <x v="3"/>
    <x v="1"/>
    <s v="RSE_MEM_BENS_AGE_GEN"/>
    <n v="2"/>
    <n v="1491415"/>
    <n v="1559820"/>
    <n v="1727510"/>
    <n v="1874055"/>
    <n v="2018321"/>
    <n v="2023914"/>
  </r>
  <r>
    <s v="RSE7C_MT4"/>
    <x v="1"/>
    <x v="0"/>
    <x v="0"/>
    <x v="2"/>
    <s v="RSE_AVG_MEM_ACC_BAL_AGE_GEN"/>
    <n v="3"/>
    <n v="4644"/>
    <n v="4631"/>
    <n v="4780"/>
    <n v="4943"/>
    <n v="5116"/>
    <n v="4825"/>
  </r>
  <r>
    <s v="RSE7C_MT4"/>
    <x v="1"/>
    <x v="0"/>
    <x v="1"/>
    <x v="2"/>
    <s v="RSE_AVG_MEM_ACC_BAL_AGE_GEN"/>
    <n v="3"/>
    <n v="6646"/>
    <n v="6599"/>
    <n v="6461"/>
    <n v="6488"/>
    <n v="6404"/>
    <n v="5812"/>
  </r>
  <r>
    <s v="RSE7C_MT4"/>
    <x v="1"/>
    <x v="0"/>
    <x v="2"/>
    <x v="2"/>
    <s v="RSE_AVG_MEM_ACC_BAL_AGE_GEN"/>
    <n v="3"/>
    <n v="1523"/>
    <n v="1777"/>
    <n v="2865"/>
    <n v="19189"/>
    <n v="6109"/>
    <n v="3622"/>
  </r>
  <r>
    <s v="RSE7C_MT4"/>
    <x v="1"/>
    <x v="0"/>
    <x v="3"/>
    <x v="2"/>
    <s v="RSE_AVG_MEM_ACC_BAL_AGE_GEN"/>
    <n v="3"/>
    <n v="5542"/>
    <n v="5614"/>
    <n v="5642"/>
    <n v="5807"/>
    <n v="5795"/>
    <n v="5335"/>
  </r>
  <r>
    <s v="RSE7C_MT4"/>
    <x v="1"/>
    <x v="1"/>
    <x v="0"/>
    <x v="2"/>
    <s v="RSE_AVG_MEM_ACC_BAL_AGE_GEN"/>
    <n v="3"/>
    <n v="14329"/>
    <n v="15563"/>
    <n v="18083"/>
    <n v="20223"/>
    <n v="21765"/>
    <n v="22850"/>
  </r>
  <r>
    <s v="RSE7C_MT4"/>
    <x v="1"/>
    <x v="1"/>
    <x v="1"/>
    <x v="2"/>
    <s v="RSE_AVG_MEM_ACC_BAL_AGE_GEN"/>
    <n v="3"/>
    <n v="15513"/>
    <n v="16945"/>
    <n v="21225"/>
    <n v="23973"/>
    <n v="25520"/>
    <n v="27182"/>
  </r>
  <r>
    <s v="RSE7C_MT4"/>
    <x v="1"/>
    <x v="1"/>
    <x v="2"/>
    <x v="2"/>
    <s v="RSE_AVG_MEM_ACC_BAL_AGE_GEN"/>
    <n v="3"/>
    <n v="5086"/>
    <n v="5869"/>
    <n v="7177"/>
    <n v="9773"/>
    <n v="12949"/>
    <n v="9767"/>
  </r>
  <r>
    <s v="RSE7C_MT4"/>
    <x v="1"/>
    <x v="1"/>
    <x v="3"/>
    <x v="2"/>
    <s v="RSE_AVG_MEM_ACC_BAL_AGE_GEN"/>
    <n v="3"/>
    <n v="14778"/>
    <n v="16226"/>
    <n v="19700"/>
    <n v="22190"/>
    <n v="23749"/>
    <n v="25096"/>
  </r>
  <r>
    <s v="RSE7C_MT4"/>
    <x v="1"/>
    <x v="2"/>
    <x v="0"/>
    <x v="2"/>
    <s v="RSE_AVG_MEM_ACC_BAL_AGE_GEN"/>
    <n v="3"/>
    <n v="31022"/>
    <n v="33413"/>
    <n v="36956"/>
    <n v="41572"/>
    <n v="46075"/>
    <n v="54765"/>
  </r>
  <r>
    <s v="RSE7C_MT4"/>
    <x v="1"/>
    <x v="2"/>
    <x v="1"/>
    <x v="2"/>
    <s v="RSE_AVG_MEM_ACC_BAL_AGE_GEN"/>
    <n v="3"/>
    <n v="37224"/>
    <n v="40341"/>
    <n v="44754"/>
    <n v="51217"/>
    <n v="56792"/>
    <n v="67179"/>
  </r>
  <r>
    <s v="RSE7C_MT4"/>
    <x v="1"/>
    <x v="2"/>
    <x v="2"/>
    <x v="2"/>
    <s v="RSE_AVG_MEM_ACC_BAL_AGE_GEN"/>
    <n v="3"/>
    <n v="10709"/>
    <n v="12983"/>
    <n v="12317"/>
    <n v="16224"/>
    <n v="20388"/>
    <n v="20271"/>
  </r>
  <r>
    <s v="RSE7C_MT4"/>
    <x v="1"/>
    <x v="2"/>
    <x v="3"/>
    <x v="2"/>
    <s v="RSE_AVG_MEM_ACC_BAL_AGE_GEN"/>
    <n v="3"/>
    <n v="34184"/>
    <n v="37089"/>
    <n v="41086"/>
    <n v="46695"/>
    <n v="51740"/>
    <n v="61247"/>
  </r>
  <r>
    <s v="RSE7C_MT4"/>
    <x v="1"/>
    <x v="3"/>
    <x v="0"/>
    <x v="2"/>
    <s v="RSE_AVG_MEM_ACC_BAL_AGE_GEN"/>
    <n v="3"/>
    <n v="44789"/>
    <n v="47687"/>
    <n v="55312"/>
    <n v="61269"/>
    <n v="67243"/>
    <n v="80449"/>
  </r>
  <r>
    <s v="RSE7C_MT4"/>
    <x v="1"/>
    <x v="3"/>
    <x v="1"/>
    <x v="2"/>
    <s v="RSE_AVG_MEM_ACC_BAL_AGE_GEN"/>
    <n v="3"/>
    <n v="58265"/>
    <n v="61541"/>
    <n v="69636"/>
    <n v="77551"/>
    <n v="84722"/>
    <n v="102138"/>
  </r>
  <r>
    <s v="RSE7C_MT4"/>
    <x v="1"/>
    <x v="3"/>
    <x v="2"/>
    <x v="2"/>
    <s v="RSE_AVG_MEM_ACC_BAL_AGE_GEN"/>
    <n v="3"/>
    <n v="15009"/>
    <n v="18236"/>
    <n v="14170"/>
    <n v="19619"/>
    <n v="21635"/>
    <n v="24507"/>
  </r>
  <r>
    <s v="RSE7C_MT4"/>
    <x v="1"/>
    <x v="3"/>
    <x v="3"/>
    <x v="2"/>
    <s v="RSE_AVG_MEM_ACC_BAL_AGE_GEN"/>
    <n v="3"/>
    <n v="51861"/>
    <n v="55088"/>
    <n v="62922"/>
    <n v="69913"/>
    <n v="76493"/>
    <n v="91745"/>
  </r>
  <r>
    <s v="RSE7C_MT4"/>
    <x v="1"/>
    <x v="4"/>
    <x v="0"/>
    <x v="2"/>
    <s v="RSE_AVG_MEM_ACC_BAL_AGE_GEN"/>
    <n v="3"/>
    <n v="61964"/>
    <n v="65834"/>
    <n v="73737"/>
    <n v="80492"/>
    <n v="87634"/>
    <n v="101560"/>
  </r>
  <r>
    <s v="RSE7C_MT4"/>
    <x v="1"/>
    <x v="4"/>
    <x v="1"/>
    <x v="2"/>
    <s v="RSE_AVG_MEM_ACC_BAL_AGE_GEN"/>
    <n v="3"/>
    <n v="83875"/>
    <n v="87827"/>
    <n v="94695"/>
    <n v="102941"/>
    <n v="111115"/>
    <n v="130066"/>
  </r>
  <r>
    <s v="RSE7C_MT4"/>
    <x v="1"/>
    <x v="4"/>
    <x v="2"/>
    <x v="2"/>
    <s v="RSE_AVG_MEM_ACC_BAL_AGE_GEN"/>
    <n v="3"/>
    <n v="19779"/>
    <n v="26614"/>
    <n v="17876"/>
    <n v="25015"/>
    <n v="26659"/>
    <n v="26856"/>
  </r>
  <r>
    <s v="RSE7C_MT4"/>
    <x v="1"/>
    <x v="4"/>
    <x v="3"/>
    <x v="2"/>
    <s v="RSE_AVG_MEM_ACC_BAL_AGE_GEN"/>
    <n v="3"/>
    <n v="73580"/>
    <n v="77675"/>
    <n v="84960"/>
    <n v="92481"/>
    <n v="100123"/>
    <n v="116438"/>
  </r>
  <r>
    <s v="RSE7C_MT4"/>
    <x v="1"/>
    <x v="5"/>
    <x v="0"/>
    <x v="2"/>
    <s v="RSE_AVG_MEM_ACC_BAL_AGE_GEN"/>
    <n v="3"/>
    <n v="87351"/>
    <n v="91688"/>
    <n v="102094"/>
    <n v="110106"/>
    <n v="118408"/>
    <n v="132915"/>
  </r>
  <r>
    <s v="RSE7C_MT4"/>
    <x v="1"/>
    <x v="5"/>
    <x v="1"/>
    <x v="2"/>
    <s v="RSE_AVG_MEM_ACC_BAL_AGE_GEN"/>
    <n v="3"/>
    <n v="113914"/>
    <n v="118496"/>
    <n v="129541"/>
    <n v="139632"/>
    <n v="148970"/>
    <n v="168813"/>
  </r>
  <r>
    <s v="RSE7C_MT4"/>
    <x v="1"/>
    <x v="5"/>
    <x v="2"/>
    <x v="2"/>
    <s v="RSE_AVG_MEM_ACC_BAL_AGE_GEN"/>
    <n v="3"/>
    <n v="20626"/>
    <n v="29598"/>
    <n v="22357"/>
    <n v="31944"/>
    <n v="36160"/>
    <n v="36351"/>
  </r>
  <r>
    <s v="RSE7C_MT4"/>
    <x v="1"/>
    <x v="5"/>
    <x v="3"/>
    <x v="2"/>
    <s v="RSE_AVG_MEM_ACC_BAL_AGE_GEN"/>
    <n v="3"/>
    <n v="101478"/>
    <n v="106218"/>
    <n v="116899"/>
    <n v="126044"/>
    <n v="134853"/>
    <n v="151906"/>
  </r>
  <r>
    <s v="RSE7C_MT4"/>
    <x v="1"/>
    <x v="6"/>
    <x v="0"/>
    <x v="2"/>
    <s v="RSE_AVG_MEM_ACC_BAL_AGE_GEN"/>
    <n v="3"/>
    <n v="119816"/>
    <n v="123792"/>
    <n v="138331"/>
    <n v="147362"/>
    <n v="154896"/>
    <n v="165986"/>
  </r>
  <r>
    <s v="RSE7C_MT4"/>
    <x v="1"/>
    <x v="6"/>
    <x v="1"/>
    <x v="2"/>
    <s v="RSE_AVG_MEM_ACC_BAL_AGE_GEN"/>
    <n v="3"/>
    <n v="145085"/>
    <n v="148154"/>
    <n v="160031"/>
    <n v="170618"/>
    <n v="180944"/>
    <n v="198482"/>
  </r>
  <r>
    <s v="RSE7C_MT4"/>
    <x v="1"/>
    <x v="6"/>
    <x v="2"/>
    <x v="2"/>
    <s v="RSE_AVG_MEM_ACC_BAL_AGE_GEN"/>
    <n v="3"/>
    <n v="20200"/>
    <n v="33246"/>
    <n v="25467"/>
    <n v="38691"/>
    <n v="49739"/>
    <n v="42378"/>
  </r>
  <r>
    <s v="RSE7C_MT4"/>
    <x v="1"/>
    <x v="6"/>
    <x v="3"/>
    <x v="2"/>
    <s v="RSE_AVG_MEM_ACC_BAL_AGE_GEN"/>
    <n v="3"/>
    <n v="133364"/>
    <n v="137159"/>
    <n v="150126"/>
    <n v="159970"/>
    <n v="168988"/>
    <n v="183313"/>
  </r>
  <r>
    <s v="RSE7C_MT4"/>
    <x v="1"/>
    <x v="7"/>
    <x v="0"/>
    <x v="2"/>
    <s v="RSE_AVG_MEM_ACC_BAL_AGE_GEN"/>
    <n v="3"/>
    <n v="150206"/>
    <n v="153181"/>
    <n v="173418"/>
    <n v="183412"/>
    <n v="194621"/>
    <n v="198163"/>
  </r>
  <r>
    <s v="RSE7C_MT4"/>
    <x v="1"/>
    <x v="7"/>
    <x v="1"/>
    <x v="2"/>
    <s v="RSE_AVG_MEM_ACC_BAL_AGE_GEN"/>
    <n v="3"/>
    <n v="167555"/>
    <n v="170585"/>
    <n v="196502"/>
    <n v="208564"/>
    <n v="219388"/>
    <n v="222337"/>
  </r>
  <r>
    <s v="RSE7C_MT4"/>
    <x v="1"/>
    <x v="7"/>
    <x v="2"/>
    <x v="2"/>
    <s v="RSE_AVG_MEM_ACC_BAL_AGE_GEN"/>
    <n v="3"/>
    <n v="10519"/>
    <n v="16575"/>
    <n v="26948"/>
    <n v="33677"/>
    <n v="50470"/>
    <n v="40107"/>
  </r>
  <r>
    <s v="RSE7C_MT4"/>
    <x v="1"/>
    <x v="7"/>
    <x v="3"/>
    <x v="2"/>
    <s v="RSE_AVG_MEM_ACC_BAL_AGE_GEN"/>
    <n v="3"/>
    <n v="159152"/>
    <n v="162536"/>
    <n v="186040"/>
    <n v="197066"/>
    <n v="207958"/>
    <n v="211043"/>
  </r>
  <r>
    <s v="RSE7C_MT4"/>
    <x v="1"/>
    <x v="8"/>
    <x v="0"/>
    <x v="2"/>
    <s v="RSE_AVG_MEM_ACC_BAL_AGE_GEN"/>
    <n v="3"/>
    <n v="166101"/>
    <n v="165783"/>
    <n v="178682"/>
    <n v="189111"/>
    <n v="199890"/>
    <n v="199097"/>
  </r>
  <r>
    <s v="RSE7C_MT4"/>
    <x v="1"/>
    <x v="8"/>
    <x v="1"/>
    <x v="2"/>
    <s v="RSE_AVG_MEM_ACC_BAL_AGE_GEN"/>
    <n v="3"/>
    <n v="188224"/>
    <n v="190556"/>
    <n v="211805"/>
    <n v="223426"/>
    <n v="234041"/>
    <n v="235651"/>
  </r>
  <r>
    <s v="RSE7C_MT4"/>
    <x v="1"/>
    <x v="8"/>
    <x v="2"/>
    <x v="2"/>
    <s v="RSE_AVG_MEM_ACC_BAL_AGE_GEN"/>
    <n v="3"/>
    <n v="6433"/>
    <n v="29004"/>
    <n v="25689"/>
    <n v="23120"/>
    <n v="51024"/>
    <n v="29974"/>
  </r>
  <r>
    <s v="RSE7C_MT4"/>
    <x v="1"/>
    <x v="8"/>
    <x v="3"/>
    <x v="2"/>
    <s v="RSE_AVG_MEM_ACC_BAL_AGE_GEN"/>
    <n v="3"/>
    <n v="178079"/>
    <n v="179576"/>
    <n v="196963"/>
    <n v="207991"/>
    <n v="218563"/>
    <n v="218894"/>
  </r>
  <r>
    <s v="RSE7C_MT4"/>
    <x v="1"/>
    <x v="9"/>
    <x v="0"/>
    <x v="2"/>
    <s v="RSE_AVG_MEM_ACC_BAL_AGE_GEN"/>
    <n v="3"/>
    <n v="147059"/>
    <n v="149289"/>
    <n v="155823"/>
    <n v="164205"/>
    <n v="172175"/>
    <n v="174037"/>
  </r>
  <r>
    <s v="RSE7C_MT4"/>
    <x v="1"/>
    <x v="9"/>
    <x v="1"/>
    <x v="2"/>
    <s v="RSE_AVG_MEM_ACC_BAL_AGE_GEN"/>
    <n v="3"/>
    <n v="168078"/>
    <n v="169304"/>
    <n v="177236"/>
    <n v="190430"/>
    <n v="202044"/>
    <n v="207212"/>
  </r>
  <r>
    <s v="RSE7C_MT4"/>
    <x v="1"/>
    <x v="9"/>
    <x v="2"/>
    <x v="2"/>
    <s v="RSE_AVG_MEM_ACC_BAL_AGE_GEN"/>
    <n v="3"/>
    <n v="13839"/>
    <n v="24765"/>
    <n v="32700"/>
    <n v="91535"/>
    <n v="128994"/>
    <n v="101906"/>
  </r>
  <r>
    <s v="RSE7C_MT4"/>
    <x v="1"/>
    <x v="9"/>
    <x v="3"/>
    <x v="2"/>
    <s v="RSE_AVG_MEM_ACC_BAL_AGE_GEN"/>
    <n v="3"/>
    <n v="159261"/>
    <n v="160895"/>
    <n v="168091"/>
    <n v="178995"/>
    <n v="188792"/>
    <n v="192181"/>
  </r>
  <r>
    <s v="RSE7C_MT4"/>
    <x v="1"/>
    <x v="10"/>
    <x v="0"/>
    <x v="2"/>
    <s v="RSE_AVG_MEM_ACC_BAL_AGE_GEN"/>
    <n v="3"/>
    <n v="136198"/>
    <n v="133620"/>
    <n v="87656"/>
    <n v="97618"/>
    <n v="99017"/>
    <n v="103107"/>
  </r>
  <r>
    <s v="RSE7C_MT4"/>
    <x v="1"/>
    <x v="10"/>
    <x v="1"/>
    <x v="2"/>
    <s v="RSE_AVG_MEM_ACC_BAL_AGE_GEN"/>
    <n v="3"/>
    <n v="246352"/>
    <n v="241450"/>
    <n v="113939"/>
    <n v="116905"/>
    <n v="116826"/>
    <n v="118134"/>
  </r>
  <r>
    <s v="RSE7C_MT4"/>
    <x v="1"/>
    <x v="10"/>
    <x v="2"/>
    <x v="2"/>
    <s v="RSE_AVG_MEM_ACC_BAL_AGE_GEN"/>
    <n v="3"/>
    <n v="1969"/>
    <n v="72789"/>
    <n v="727"/>
    <n v="12386"/>
    <n v="57472"/>
    <n v="3653"/>
  </r>
  <r>
    <s v="RSE7C_MT4"/>
    <x v="1"/>
    <x v="10"/>
    <x v="3"/>
    <x v="2"/>
    <s v="RSE_AVG_MEM_ACC_BAL_AGE_GEN"/>
    <n v="3"/>
    <n v="190114"/>
    <n v="185162"/>
    <n v="100362"/>
    <n v="107348"/>
    <n v="108090"/>
    <n v="110602"/>
  </r>
  <r>
    <s v="RSE7C_MT4"/>
    <x v="1"/>
    <x v="11"/>
    <x v="0"/>
    <x v="2"/>
    <s v="RSE_AVG_MEM_ACC_BAL_AGE_GEN"/>
    <n v="3"/>
    <n v="1433"/>
    <n v="1633"/>
    <n v="2614"/>
    <n v="3263"/>
    <n v="3219"/>
    <n v="12481"/>
  </r>
  <r>
    <s v="RSE7C_MT4"/>
    <x v="1"/>
    <x v="11"/>
    <x v="1"/>
    <x v="2"/>
    <s v="RSE_AVG_MEM_ACC_BAL_AGE_GEN"/>
    <n v="3"/>
    <n v="1359"/>
    <n v="1628"/>
    <n v="2717"/>
    <n v="3008"/>
    <n v="2105"/>
    <n v="7405"/>
  </r>
  <r>
    <s v="RSE7C_MT4"/>
    <x v="1"/>
    <x v="11"/>
    <x v="2"/>
    <x v="2"/>
    <s v="RSE_AVG_MEM_ACC_BAL_AGE_GEN"/>
    <n v="3"/>
    <n v="103581"/>
    <n v="124997"/>
    <n v="127489"/>
    <n v="130808"/>
    <n v="141812"/>
    <n v="150266"/>
  </r>
  <r>
    <s v="RSE7C_MT4"/>
    <x v="1"/>
    <x v="11"/>
    <x v="3"/>
    <x v="2"/>
    <s v="RSE_AVG_MEM_ACC_BAL_AGE_GEN"/>
    <n v="3"/>
    <n v="69329"/>
    <n v="92466"/>
    <n v="104886"/>
    <n v="110779"/>
    <n v="122763"/>
    <n v="145074"/>
  </r>
  <r>
    <s v="RSE7C_MT4"/>
    <x v="1"/>
    <x v="12"/>
    <x v="0"/>
    <x v="2"/>
    <s v="RSE_AVG_MEM_ACC_BAL_AGE_GEN"/>
    <n v="3"/>
    <n v="45473"/>
    <n v="49164"/>
    <n v="56015"/>
    <n v="62372"/>
    <n v="68258"/>
    <n v="77479"/>
  </r>
  <r>
    <s v="RSE7C_MT4"/>
    <x v="1"/>
    <x v="12"/>
    <x v="1"/>
    <x v="2"/>
    <s v="RSE_AVG_MEM_ACC_BAL_AGE_GEN"/>
    <n v="3"/>
    <n v="57495"/>
    <n v="61578"/>
    <n v="69247"/>
    <n v="77017"/>
    <n v="83641"/>
    <n v="95257"/>
  </r>
  <r>
    <s v="RSE7C_MT4"/>
    <x v="1"/>
    <x v="12"/>
    <x v="2"/>
    <x v="2"/>
    <s v="RSE_AVG_MEM_ACC_BAL_AGE_GEN"/>
    <n v="3"/>
    <n v="23337"/>
    <n v="49291"/>
    <n v="62507"/>
    <n v="82634"/>
    <n v="94025"/>
    <n v="87374"/>
  </r>
  <r>
    <s v="RSE7C_MT4"/>
    <x v="1"/>
    <x v="12"/>
    <x v="3"/>
    <x v="2"/>
    <s v="RSE_AVG_MEM_ACC_BAL_AGE_GEN"/>
    <n v="3"/>
    <n v="51563"/>
    <n v="55843"/>
    <n v="63146"/>
    <n v="70296"/>
    <n v="76567"/>
    <n v="86903"/>
  </r>
  <r>
    <s v="RSE7C_FT"/>
    <x v="2"/>
    <x v="0"/>
    <x v="0"/>
    <x v="0"/>
    <s v="RSE_MEM_ACCS_AGE_GEN"/>
    <n v="1"/>
    <n v="8"/>
    <n v="7"/>
    <n v="7"/>
    <n v="6"/>
    <n v="5"/>
    <n v="5"/>
  </r>
  <r>
    <s v="RSE7C_FT"/>
    <x v="2"/>
    <x v="0"/>
    <x v="1"/>
    <x v="0"/>
    <s v="RSE_MEM_ACCS_AGE_GEN"/>
    <n v="1"/>
    <n v="8"/>
    <n v="7"/>
    <n v="6"/>
    <n v="5"/>
    <n v="5"/>
    <n v="5"/>
  </r>
  <r>
    <s v="RSE7C_FT"/>
    <x v="2"/>
    <x v="0"/>
    <x v="2"/>
    <x v="0"/>
    <s v="RSE_MEM_ACCS_AGE_GEN"/>
    <n v="1"/>
    <n v="0"/>
    <n v="0"/>
    <n v="0"/>
    <n v="0"/>
    <n v="0"/>
    <n v="0"/>
  </r>
  <r>
    <s v="RSE7C_FT"/>
    <x v="2"/>
    <x v="0"/>
    <x v="3"/>
    <x v="0"/>
    <s v="RSE_MEM_ACCS_AGE_GEN"/>
    <n v="1"/>
    <n v="16"/>
    <n v="14"/>
    <n v="13"/>
    <n v="11"/>
    <n v="10"/>
    <n v="10"/>
  </r>
  <r>
    <s v="RSE7C_FT"/>
    <x v="2"/>
    <x v="1"/>
    <x v="0"/>
    <x v="0"/>
    <s v="RSE_MEM_ACCS_AGE_GEN"/>
    <n v="1"/>
    <n v="40"/>
    <n v="37"/>
    <n v="34"/>
    <n v="30"/>
    <n v="27"/>
    <n v="24"/>
  </r>
  <r>
    <s v="RSE7C_FT"/>
    <x v="2"/>
    <x v="1"/>
    <x v="1"/>
    <x v="0"/>
    <s v="RSE_MEM_ACCS_AGE_GEN"/>
    <n v="1"/>
    <n v="39"/>
    <n v="36"/>
    <n v="32"/>
    <n v="26"/>
    <n v="23"/>
    <n v="21"/>
  </r>
  <r>
    <s v="RSE7C_FT"/>
    <x v="2"/>
    <x v="1"/>
    <x v="2"/>
    <x v="0"/>
    <s v="RSE_MEM_ACCS_AGE_GEN"/>
    <n v="1"/>
    <n v="0"/>
    <n v="0"/>
    <n v="0"/>
    <n v="0"/>
    <n v="0"/>
    <n v="0"/>
  </r>
  <r>
    <s v="RSE7C_FT"/>
    <x v="2"/>
    <x v="1"/>
    <x v="3"/>
    <x v="0"/>
    <s v="RSE_MEM_ACCS_AGE_GEN"/>
    <n v="1"/>
    <n v="79"/>
    <n v="73"/>
    <n v="67"/>
    <n v="56"/>
    <n v="51"/>
    <n v="45"/>
  </r>
  <r>
    <s v="RSE7C_FT"/>
    <x v="2"/>
    <x v="2"/>
    <x v="0"/>
    <x v="0"/>
    <s v="RSE_MEM_ACCS_AGE_GEN"/>
    <n v="1"/>
    <n v="46"/>
    <n v="44"/>
    <n v="42"/>
    <n v="39"/>
    <n v="38"/>
    <n v="35"/>
  </r>
  <r>
    <s v="RSE7C_FT"/>
    <x v="2"/>
    <x v="2"/>
    <x v="1"/>
    <x v="0"/>
    <s v="RSE_MEM_ACCS_AGE_GEN"/>
    <n v="1"/>
    <n v="50"/>
    <n v="48"/>
    <n v="45"/>
    <n v="37"/>
    <n v="35"/>
    <n v="33"/>
  </r>
  <r>
    <s v="RSE7C_FT"/>
    <x v="2"/>
    <x v="2"/>
    <x v="2"/>
    <x v="0"/>
    <s v="RSE_MEM_ACCS_AGE_GEN"/>
    <n v="1"/>
    <n v="0"/>
    <n v="0"/>
    <n v="0"/>
    <n v="0"/>
    <n v="0"/>
    <n v="0"/>
  </r>
  <r>
    <s v="RSE7C_FT"/>
    <x v="2"/>
    <x v="2"/>
    <x v="3"/>
    <x v="0"/>
    <s v="RSE_MEM_ACCS_AGE_GEN"/>
    <n v="1"/>
    <n v="96"/>
    <n v="92"/>
    <n v="87"/>
    <n v="76"/>
    <n v="73"/>
    <n v="69"/>
  </r>
  <r>
    <s v="RSE7C_FT"/>
    <x v="2"/>
    <x v="3"/>
    <x v="0"/>
    <x v="0"/>
    <s v="RSE_MEM_ACCS_AGE_GEN"/>
    <n v="1"/>
    <n v="20"/>
    <n v="21"/>
    <n v="21"/>
    <n v="20"/>
    <n v="20"/>
    <n v="19"/>
  </r>
  <r>
    <s v="RSE7C_FT"/>
    <x v="2"/>
    <x v="3"/>
    <x v="1"/>
    <x v="0"/>
    <s v="RSE_MEM_ACCS_AGE_GEN"/>
    <n v="1"/>
    <n v="25"/>
    <n v="25"/>
    <n v="25"/>
    <n v="21"/>
    <n v="20"/>
    <n v="19"/>
  </r>
  <r>
    <s v="RSE7C_FT"/>
    <x v="2"/>
    <x v="3"/>
    <x v="2"/>
    <x v="0"/>
    <s v="RSE_MEM_ACCS_AGE_GEN"/>
    <n v="1"/>
    <n v="0"/>
    <n v="0"/>
    <n v="0"/>
    <n v="0"/>
    <n v="0"/>
    <n v="0"/>
  </r>
  <r>
    <s v="RSE7C_FT"/>
    <x v="2"/>
    <x v="3"/>
    <x v="3"/>
    <x v="0"/>
    <s v="RSE_MEM_ACCS_AGE_GEN"/>
    <n v="1"/>
    <n v="45"/>
    <n v="46"/>
    <n v="46"/>
    <n v="41"/>
    <n v="39"/>
    <n v="37"/>
  </r>
  <r>
    <s v="RSE7C_FT"/>
    <x v="2"/>
    <x v="4"/>
    <x v="0"/>
    <x v="0"/>
    <s v="RSE_MEM_ACCS_AGE_GEN"/>
    <n v="1"/>
    <n v="16"/>
    <n v="16"/>
    <n v="16"/>
    <n v="15"/>
    <n v="16"/>
    <n v="16"/>
  </r>
  <r>
    <s v="RSE7C_FT"/>
    <x v="2"/>
    <x v="4"/>
    <x v="1"/>
    <x v="0"/>
    <s v="RSE_MEM_ACCS_AGE_GEN"/>
    <n v="1"/>
    <n v="23"/>
    <n v="22"/>
    <n v="22"/>
    <n v="18"/>
    <n v="18"/>
    <n v="18"/>
  </r>
  <r>
    <s v="RSE7C_FT"/>
    <x v="2"/>
    <x v="4"/>
    <x v="2"/>
    <x v="0"/>
    <s v="RSE_MEM_ACCS_AGE_GEN"/>
    <n v="1"/>
    <n v="0"/>
    <n v="0"/>
    <n v="0"/>
    <n v="0"/>
    <n v="0"/>
    <n v="0"/>
  </r>
  <r>
    <s v="RSE7C_FT"/>
    <x v="2"/>
    <x v="4"/>
    <x v="3"/>
    <x v="0"/>
    <s v="RSE_MEM_ACCS_AGE_GEN"/>
    <n v="1"/>
    <n v="38"/>
    <n v="38"/>
    <n v="37"/>
    <n v="33"/>
    <n v="33"/>
    <n v="34"/>
  </r>
  <r>
    <s v="RSE7C_FT"/>
    <x v="2"/>
    <x v="5"/>
    <x v="0"/>
    <x v="0"/>
    <s v="RSE_MEM_ACCS_AGE_GEN"/>
    <n v="1"/>
    <n v="12"/>
    <n v="12"/>
    <n v="13"/>
    <n v="12"/>
    <n v="13"/>
    <n v="12"/>
  </r>
  <r>
    <s v="RSE7C_FT"/>
    <x v="2"/>
    <x v="5"/>
    <x v="1"/>
    <x v="0"/>
    <s v="RSE_MEM_ACCS_AGE_GEN"/>
    <n v="1"/>
    <n v="18"/>
    <n v="19"/>
    <n v="19"/>
    <n v="17"/>
    <n v="17"/>
    <n v="16"/>
  </r>
  <r>
    <s v="RSE7C_FT"/>
    <x v="2"/>
    <x v="5"/>
    <x v="2"/>
    <x v="0"/>
    <s v="RSE_MEM_ACCS_AGE_GEN"/>
    <n v="1"/>
    <n v="0"/>
    <n v="0"/>
    <n v="0"/>
    <n v="0"/>
    <n v="0"/>
    <n v="0"/>
  </r>
  <r>
    <s v="RSE7C_FT"/>
    <x v="2"/>
    <x v="5"/>
    <x v="3"/>
    <x v="0"/>
    <s v="RSE_MEM_ACCS_AGE_GEN"/>
    <n v="1"/>
    <n v="30"/>
    <n v="31"/>
    <n v="31"/>
    <n v="29"/>
    <n v="29"/>
    <n v="29"/>
  </r>
  <r>
    <s v="RSE7C_FT"/>
    <x v="2"/>
    <x v="6"/>
    <x v="0"/>
    <x v="0"/>
    <s v="RSE_MEM_ACCS_AGE_GEN"/>
    <n v="1"/>
    <n v="8"/>
    <n v="9"/>
    <n v="9"/>
    <n v="9"/>
    <n v="10"/>
    <n v="10"/>
  </r>
  <r>
    <s v="RSE7C_FT"/>
    <x v="2"/>
    <x v="6"/>
    <x v="1"/>
    <x v="0"/>
    <s v="RSE_MEM_ACCS_AGE_GEN"/>
    <n v="1"/>
    <n v="14"/>
    <n v="15"/>
    <n v="15"/>
    <n v="13"/>
    <n v="14"/>
    <n v="14"/>
  </r>
  <r>
    <s v="RSE7C_FT"/>
    <x v="2"/>
    <x v="6"/>
    <x v="2"/>
    <x v="0"/>
    <s v="RSE_MEM_ACCS_AGE_GEN"/>
    <n v="1"/>
    <n v="0"/>
    <n v="0"/>
    <n v="0"/>
    <n v="0"/>
    <n v="0"/>
    <n v="0"/>
  </r>
  <r>
    <s v="RSE7C_FT"/>
    <x v="2"/>
    <x v="6"/>
    <x v="3"/>
    <x v="0"/>
    <s v="RSE_MEM_ACCS_AGE_GEN"/>
    <n v="1"/>
    <n v="23"/>
    <n v="24"/>
    <n v="24"/>
    <n v="23"/>
    <n v="23"/>
    <n v="24"/>
  </r>
  <r>
    <s v="RSE7C_FT"/>
    <x v="2"/>
    <x v="7"/>
    <x v="0"/>
    <x v="0"/>
    <s v="RSE_MEM_ACCS_AGE_GEN"/>
    <n v="1"/>
    <n v="4"/>
    <n v="5"/>
    <n v="5"/>
    <n v="6"/>
    <n v="6"/>
    <n v="6"/>
  </r>
  <r>
    <s v="RSE7C_FT"/>
    <x v="2"/>
    <x v="7"/>
    <x v="1"/>
    <x v="0"/>
    <s v="RSE_MEM_ACCS_AGE_GEN"/>
    <n v="1"/>
    <n v="7"/>
    <n v="8"/>
    <n v="9"/>
    <n v="9"/>
    <n v="9"/>
    <n v="10"/>
  </r>
  <r>
    <s v="RSE7C_FT"/>
    <x v="2"/>
    <x v="7"/>
    <x v="2"/>
    <x v="0"/>
    <s v="RSE_MEM_ACCS_AGE_GEN"/>
    <n v="1"/>
    <n v="0"/>
    <n v="0"/>
    <n v="0"/>
    <n v="0"/>
    <n v="0"/>
    <n v="0"/>
  </r>
  <r>
    <s v="RSE7C_FT"/>
    <x v="2"/>
    <x v="7"/>
    <x v="3"/>
    <x v="0"/>
    <s v="RSE_MEM_ACCS_AGE_GEN"/>
    <n v="1"/>
    <n v="11"/>
    <n v="13"/>
    <n v="14"/>
    <n v="14"/>
    <n v="15"/>
    <n v="16"/>
  </r>
  <r>
    <s v="RSE7C_FT"/>
    <x v="2"/>
    <x v="8"/>
    <x v="0"/>
    <x v="0"/>
    <s v="RSE_MEM_ACCS_AGE_GEN"/>
    <n v="1"/>
    <n v="1"/>
    <n v="1"/>
    <n v="2"/>
    <n v="2"/>
    <n v="3"/>
    <n v="3"/>
  </r>
  <r>
    <s v="RSE7C_FT"/>
    <x v="2"/>
    <x v="8"/>
    <x v="1"/>
    <x v="0"/>
    <s v="RSE_MEM_ACCS_AGE_GEN"/>
    <n v="1"/>
    <n v="3"/>
    <n v="3"/>
    <n v="4"/>
    <n v="4"/>
    <n v="4"/>
    <n v="5"/>
  </r>
  <r>
    <s v="RSE7C_FT"/>
    <x v="2"/>
    <x v="8"/>
    <x v="2"/>
    <x v="0"/>
    <s v="RSE_MEM_ACCS_AGE_GEN"/>
    <n v="1"/>
    <n v="0"/>
    <n v="0"/>
    <n v="0"/>
    <n v="0"/>
    <n v="0"/>
    <n v="0"/>
  </r>
  <r>
    <s v="RSE7C_FT"/>
    <x v="2"/>
    <x v="8"/>
    <x v="3"/>
    <x v="0"/>
    <s v="RSE_MEM_ACCS_AGE_GEN"/>
    <n v="1"/>
    <n v="4"/>
    <n v="5"/>
    <n v="6"/>
    <n v="6"/>
    <n v="7"/>
    <n v="8"/>
  </r>
  <r>
    <s v="RSE7C_FT"/>
    <x v="2"/>
    <x v="9"/>
    <x v="0"/>
    <x v="0"/>
    <s v="RSE_MEM_ACCS_AGE_GEN"/>
    <n v="1"/>
    <n v="1"/>
    <n v="1"/>
    <n v="1"/>
    <n v="1"/>
    <n v="1"/>
    <n v="1"/>
  </r>
  <r>
    <s v="RSE7C_FT"/>
    <x v="2"/>
    <x v="9"/>
    <x v="1"/>
    <x v="0"/>
    <s v="RSE_MEM_ACCS_AGE_GEN"/>
    <n v="1"/>
    <n v="1"/>
    <n v="1"/>
    <n v="1"/>
    <n v="2"/>
    <n v="2"/>
    <n v="2"/>
  </r>
  <r>
    <s v="RSE7C_FT"/>
    <x v="2"/>
    <x v="9"/>
    <x v="2"/>
    <x v="0"/>
    <s v="RSE_MEM_ACCS_AGE_GEN"/>
    <n v="1"/>
    <n v="0"/>
    <n v="0"/>
    <n v="0"/>
    <n v="0"/>
    <n v="0"/>
    <n v="0"/>
  </r>
  <r>
    <s v="RSE7C_FT"/>
    <x v="2"/>
    <x v="9"/>
    <x v="3"/>
    <x v="0"/>
    <s v="RSE_MEM_ACCS_AGE_GEN"/>
    <n v="1"/>
    <n v="2"/>
    <n v="2"/>
    <n v="2"/>
    <n v="3"/>
    <n v="3"/>
    <n v="4"/>
  </r>
  <r>
    <s v="RSE7C_FT"/>
    <x v="2"/>
    <x v="10"/>
    <x v="0"/>
    <x v="0"/>
    <s v="RSE_MEM_ACCS_AGE_GEN"/>
    <n v="1"/>
    <n v="1"/>
    <n v="1"/>
    <n v="1"/>
    <n v="1"/>
    <n v="1"/>
    <n v="1"/>
  </r>
  <r>
    <s v="RSE7C_FT"/>
    <x v="2"/>
    <x v="10"/>
    <x v="1"/>
    <x v="0"/>
    <s v="RSE_MEM_ACCS_AGE_GEN"/>
    <n v="1"/>
    <n v="1"/>
    <n v="1"/>
    <n v="1"/>
    <n v="1"/>
    <n v="1"/>
    <n v="1"/>
  </r>
  <r>
    <s v="RSE7C_FT"/>
    <x v="2"/>
    <x v="10"/>
    <x v="2"/>
    <x v="0"/>
    <s v="RSE_MEM_ACCS_AGE_GEN"/>
    <n v="1"/>
    <n v="0"/>
    <n v="0"/>
    <n v="0"/>
    <n v="0"/>
    <n v="0"/>
    <n v="0"/>
  </r>
  <r>
    <s v="RSE7C_FT"/>
    <x v="2"/>
    <x v="10"/>
    <x v="3"/>
    <x v="0"/>
    <s v="RSE_MEM_ACCS_AGE_GEN"/>
    <n v="1"/>
    <n v="2"/>
    <n v="2"/>
    <n v="2"/>
    <n v="2"/>
    <n v="2"/>
    <n v="2"/>
  </r>
  <r>
    <s v="RSE7C_FT"/>
    <x v="2"/>
    <x v="11"/>
    <x v="0"/>
    <x v="0"/>
    <s v="RSE_MEM_ACCS_AGE_GEN"/>
    <n v="1"/>
    <n v="0"/>
    <n v="0"/>
    <n v="0"/>
    <n v="0"/>
    <n v="0"/>
    <n v="0"/>
  </r>
  <r>
    <s v="RSE7C_FT"/>
    <x v="2"/>
    <x v="11"/>
    <x v="1"/>
    <x v="0"/>
    <s v="RSE_MEM_ACCS_AGE_GEN"/>
    <n v="1"/>
    <n v="0"/>
    <n v="0"/>
    <n v="0"/>
    <n v="0"/>
    <n v="0"/>
    <n v="0"/>
  </r>
  <r>
    <s v="RSE7C_FT"/>
    <x v="2"/>
    <x v="11"/>
    <x v="2"/>
    <x v="0"/>
    <s v="RSE_MEM_ACCS_AGE_GEN"/>
    <n v="1"/>
    <n v="0"/>
    <n v="0"/>
    <n v="0"/>
    <n v="0"/>
    <n v="0"/>
    <n v="0"/>
  </r>
  <r>
    <s v="RSE7C_FT"/>
    <x v="2"/>
    <x v="11"/>
    <x v="3"/>
    <x v="0"/>
    <s v="RSE_MEM_ACCS_AGE_GEN"/>
    <n v="1"/>
    <n v="0"/>
    <n v="0"/>
    <n v="0"/>
    <n v="0"/>
    <n v="0"/>
    <n v="0"/>
  </r>
  <r>
    <s v="RSE7C_FT"/>
    <x v="2"/>
    <x v="12"/>
    <x v="0"/>
    <x v="0"/>
    <s v="RSE_MEM_ACCS_AGE_GEN"/>
    <n v="1"/>
    <n v="157"/>
    <n v="154"/>
    <n v="150"/>
    <n v="142"/>
    <n v="138"/>
    <n v="133"/>
  </r>
  <r>
    <s v="RSE7C_FT"/>
    <x v="2"/>
    <x v="12"/>
    <x v="1"/>
    <x v="0"/>
    <s v="RSE_MEM_ACCS_AGE_GEN"/>
    <n v="1"/>
    <n v="189"/>
    <n v="186"/>
    <n v="178"/>
    <n v="152"/>
    <n v="148"/>
    <n v="143"/>
  </r>
  <r>
    <s v="RSE7C_FT"/>
    <x v="2"/>
    <x v="12"/>
    <x v="2"/>
    <x v="0"/>
    <s v="RSE_MEM_ACCS_AGE_GEN"/>
    <n v="1"/>
    <n v="0"/>
    <n v="0"/>
    <n v="0"/>
    <n v="0"/>
    <n v="0"/>
    <n v="0"/>
  </r>
  <r>
    <s v="RSE7C_FT"/>
    <x v="2"/>
    <x v="12"/>
    <x v="3"/>
    <x v="0"/>
    <s v="RSE_MEM_ACCS_AGE_GEN"/>
    <n v="1"/>
    <n v="346"/>
    <n v="340"/>
    <n v="329"/>
    <n v="294"/>
    <n v="286"/>
    <n v="276"/>
  </r>
  <r>
    <s v="RSE7C_FT"/>
    <x v="3"/>
    <x v="0"/>
    <x v="0"/>
    <x v="0"/>
    <s v="RSE_MEM_ACCS_AGE_GEN"/>
    <n v="1"/>
    <n v="922"/>
    <n v="895"/>
    <n v="899"/>
    <n v="917"/>
    <n v="938"/>
    <n v="927"/>
  </r>
  <r>
    <s v="RSE7C_FT"/>
    <x v="3"/>
    <x v="0"/>
    <x v="1"/>
    <x v="0"/>
    <s v="RSE_MEM_ACCS_AGE_GEN"/>
    <n v="1"/>
    <n v="996"/>
    <n v="992"/>
    <n v="1001"/>
    <n v="1038"/>
    <n v="1052"/>
    <n v="1041"/>
  </r>
  <r>
    <s v="RSE7C_FT"/>
    <x v="3"/>
    <x v="0"/>
    <x v="2"/>
    <x v="0"/>
    <s v="RSE_MEM_ACCS_AGE_GEN"/>
    <n v="1"/>
    <n v="104"/>
    <n v="36"/>
    <n v="20"/>
    <n v="10"/>
    <n v="7"/>
    <n v="8"/>
  </r>
  <r>
    <s v="RSE7C_FT"/>
    <x v="3"/>
    <x v="0"/>
    <x v="3"/>
    <x v="0"/>
    <s v="RSE_MEM_ACCS_AGE_GEN"/>
    <n v="1"/>
    <n v="2022"/>
    <n v="1922"/>
    <n v="1920"/>
    <n v="1965"/>
    <n v="1996"/>
    <n v="1976"/>
  </r>
  <r>
    <s v="RSE7C_FT"/>
    <x v="3"/>
    <x v="1"/>
    <x v="0"/>
    <x v="0"/>
    <s v="RSE_MEM_ACCS_AGE_GEN"/>
    <n v="1"/>
    <n v="1437"/>
    <n v="1427"/>
    <n v="1413"/>
    <n v="1435"/>
    <n v="1423"/>
    <n v="1386"/>
  </r>
  <r>
    <s v="RSE7C_FT"/>
    <x v="3"/>
    <x v="1"/>
    <x v="1"/>
    <x v="0"/>
    <s v="RSE_MEM_ACCS_AGE_GEN"/>
    <n v="1"/>
    <n v="1711"/>
    <n v="1687"/>
    <n v="1668"/>
    <n v="1697"/>
    <n v="1653"/>
    <n v="1619"/>
  </r>
  <r>
    <s v="RSE7C_FT"/>
    <x v="3"/>
    <x v="1"/>
    <x v="2"/>
    <x v="0"/>
    <s v="RSE_MEM_ACCS_AGE_GEN"/>
    <n v="1"/>
    <n v="130"/>
    <n v="49"/>
    <n v="33"/>
    <n v="19"/>
    <n v="15"/>
    <n v="16"/>
  </r>
  <r>
    <s v="RSE7C_FT"/>
    <x v="3"/>
    <x v="1"/>
    <x v="3"/>
    <x v="0"/>
    <s v="RSE_MEM_ACCS_AGE_GEN"/>
    <n v="1"/>
    <n v="3278"/>
    <n v="3163"/>
    <n v="3114"/>
    <n v="3151"/>
    <n v="3090"/>
    <n v="3021"/>
  </r>
  <r>
    <s v="RSE7C_FT"/>
    <x v="3"/>
    <x v="2"/>
    <x v="0"/>
    <x v="0"/>
    <s v="RSE_MEM_ACCS_AGE_GEN"/>
    <n v="1"/>
    <n v="1114"/>
    <n v="1098"/>
    <n v="1096"/>
    <n v="1117"/>
    <n v="1098"/>
    <n v="1084"/>
  </r>
  <r>
    <s v="RSE7C_FT"/>
    <x v="3"/>
    <x v="2"/>
    <x v="1"/>
    <x v="0"/>
    <s v="RSE_MEM_ACCS_AGE_GEN"/>
    <n v="1"/>
    <n v="1324"/>
    <n v="1296"/>
    <n v="1285"/>
    <n v="1303"/>
    <n v="1254"/>
    <n v="1240"/>
  </r>
  <r>
    <s v="RSE7C_FT"/>
    <x v="3"/>
    <x v="2"/>
    <x v="2"/>
    <x v="0"/>
    <s v="RSE_MEM_ACCS_AGE_GEN"/>
    <n v="1"/>
    <n v="58"/>
    <n v="19"/>
    <n v="14"/>
    <n v="8"/>
    <n v="7"/>
    <n v="9"/>
  </r>
  <r>
    <s v="RSE7C_FT"/>
    <x v="3"/>
    <x v="2"/>
    <x v="3"/>
    <x v="0"/>
    <s v="RSE_MEM_ACCS_AGE_GEN"/>
    <n v="1"/>
    <n v="2495"/>
    <n v="2413"/>
    <n v="2395"/>
    <n v="2427"/>
    <n v="2359"/>
    <n v="2332"/>
  </r>
  <r>
    <s v="RSE7C_FT"/>
    <x v="3"/>
    <x v="3"/>
    <x v="0"/>
    <x v="0"/>
    <s v="RSE_MEM_ACCS_AGE_GEN"/>
    <n v="1"/>
    <n v="478"/>
    <n v="494"/>
    <n v="506"/>
    <n v="519"/>
    <n v="504"/>
    <n v="491"/>
  </r>
  <r>
    <s v="RSE7C_FT"/>
    <x v="3"/>
    <x v="3"/>
    <x v="1"/>
    <x v="0"/>
    <s v="RSE_MEM_ACCS_AGE_GEN"/>
    <n v="1"/>
    <n v="528"/>
    <n v="543"/>
    <n v="557"/>
    <n v="573"/>
    <n v="548"/>
    <n v="537"/>
  </r>
  <r>
    <s v="RSE7C_FT"/>
    <x v="3"/>
    <x v="3"/>
    <x v="2"/>
    <x v="0"/>
    <s v="RSE_MEM_ACCS_AGE_GEN"/>
    <n v="1"/>
    <n v="19"/>
    <n v="5"/>
    <n v="4"/>
    <n v="2"/>
    <n v="2"/>
    <n v="2"/>
  </r>
  <r>
    <s v="RSE7C_FT"/>
    <x v="3"/>
    <x v="3"/>
    <x v="3"/>
    <x v="0"/>
    <s v="RSE_MEM_ACCS_AGE_GEN"/>
    <n v="1"/>
    <n v="1025"/>
    <n v="1042"/>
    <n v="1066"/>
    <n v="1094"/>
    <n v="1054"/>
    <n v="1030"/>
  </r>
  <r>
    <s v="RSE7C_FT"/>
    <x v="3"/>
    <x v="4"/>
    <x v="0"/>
    <x v="0"/>
    <s v="RSE_MEM_ACCS_AGE_GEN"/>
    <n v="1"/>
    <n v="441"/>
    <n v="438"/>
    <n v="435"/>
    <n v="437"/>
    <n v="430"/>
    <n v="430"/>
  </r>
  <r>
    <s v="RSE7C_FT"/>
    <x v="3"/>
    <x v="4"/>
    <x v="1"/>
    <x v="0"/>
    <s v="RSE_MEM_ACCS_AGE_GEN"/>
    <n v="1"/>
    <n v="458"/>
    <n v="457"/>
    <n v="458"/>
    <n v="465"/>
    <n v="452"/>
    <n v="455"/>
  </r>
  <r>
    <s v="RSE7C_FT"/>
    <x v="3"/>
    <x v="4"/>
    <x v="2"/>
    <x v="0"/>
    <s v="RSE_MEM_ACCS_AGE_GEN"/>
    <n v="1"/>
    <n v="15"/>
    <n v="4"/>
    <n v="3"/>
    <n v="1"/>
    <n v="1"/>
    <n v="2"/>
  </r>
  <r>
    <s v="RSE7C_FT"/>
    <x v="3"/>
    <x v="4"/>
    <x v="3"/>
    <x v="0"/>
    <s v="RSE_MEM_ACCS_AGE_GEN"/>
    <n v="1"/>
    <n v="914"/>
    <n v="899"/>
    <n v="896"/>
    <n v="903"/>
    <n v="883"/>
    <n v="887"/>
  </r>
  <r>
    <s v="RSE7C_FT"/>
    <x v="3"/>
    <x v="5"/>
    <x v="0"/>
    <x v="0"/>
    <s v="RSE_MEM_ACCS_AGE_GEN"/>
    <n v="1"/>
    <n v="344"/>
    <n v="360"/>
    <n v="377"/>
    <n v="392"/>
    <n v="392"/>
    <n v="393"/>
  </r>
  <r>
    <s v="RSE7C_FT"/>
    <x v="3"/>
    <x v="5"/>
    <x v="1"/>
    <x v="0"/>
    <s v="RSE_MEM_ACCS_AGE_GEN"/>
    <n v="1"/>
    <n v="350"/>
    <n v="365"/>
    <n v="382"/>
    <n v="402"/>
    <n v="402"/>
    <n v="407"/>
  </r>
  <r>
    <s v="RSE7C_FT"/>
    <x v="3"/>
    <x v="5"/>
    <x v="2"/>
    <x v="0"/>
    <s v="RSE_MEM_ACCS_AGE_GEN"/>
    <n v="1"/>
    <n v="11"/>
    <n v="3"/>
    <n v="2"/>
    <n v="1"/>
    <n v="1"/>
    <n v="1"/>
  </r>
  <r>
    <s v="RSE7C_FT"/>
    <x v="3"/>
    <x v="5"/>
    <x v="3"/>
    <x v="0"/>
    <s v="RSE_MEM_ACCS_AGE_GEN"/>
    <n v="1"/>
    <n v="705"/>
    <n v="728"/>
    <n v="761"/>
    <n v="795"/>
    <n v="794"/>
    <n v="801"/>
  </r>
  <r>
    <s v="RSE7C_FT"/>
    <x v="3"/>
    <x v="6"/>
    <x v="0"/>
    <x v="0"/>
    <s v="RSE_MEM_ACCS_AGE_GEN"/>
    <n v="1"/>
    <n v="232"/>
    <n v="247"/>
    <n v="264"/>
    <n v="280"/>
    <n v="292"/>
    <n v="307"/>
  </r>
  <r>
    <s v="RSE7C_FT"/>
    <x v="3"/>
    <x v="6"/>
    <x v="1"/>
    <x v="0"/>
    <s v="RSE_MEM_ACCS_AGE_GEN"/>
    <n v="1"/>
    <n v="247"/>
    <n v="261"/>
    <n v="276"/>
    <n v="293"/>
    <n v="304"/>
    <n v="320"/>
  </r>
  <r>
    <s v="RSE7C_FT"/>
    <x v="3"/>
    <x v="6"/>
    <x v="2"/>
    <x v="0"/>
    <s v="RSE_MEM_ACCS_AGE_GEN"/>
    <n v="1"/>
    <n v="7"/>
    <n v="1"/>
    <n v="1"/>
    <n v="1"/>
    <n v="1"/>
    <n v="1"/>
  </r>
  <r>
    <s v="RSE7C_FT"/>
    <x v="3"/>
    <x v="6"/>
    <x v="3"/>
    <x v="0"/>
    <s v="RSE_MEM_ACCS_AGE_GEN"/>
    <n v="1"/>
    <n v="486"/>
    <n v="509"/>
    <n v="540"/>
    <n v="573"/>
    <n v="596"/>
    <n v="628"/>
  </r>
  <r>
    <s v="RSE7C_FT"/>
    <x v="3"/>
    <x v="7"/>
    <x v="0"/>
    <x v="0"/>
    <s v="RSE_MEM_ACCS_AGE_GEN"/>
    <n v="1"/>
    <n v="114"/>
    <n v="126"/>
    <n v="137"/>
    <n v="153"/>
    <n v="166"/>
    <n v="181"/>
  </r>
  <r>
    <s v="RSE7C_FT"/>
    <x v="3"/>
    <x v="7"/>
    <x v="1"/>
    <x v="0"/>
    <s v="RSE_MEM_ACCS_AGE_GEN"/>
    <n v="1"/>
    <n v="133"/>
    <n v="142"/>
    <n v="152"/>
    <n v="167"/>
    <n v="177"/>
    <n v="194"/>
  </r>
  <r>
    <s v="RSE7C_FT"/>
    <x v="3"/>
    <x v="7"/>
    <x v="2"/>
    <x v="0"/>
    <s v="RSE_MEM_ACCS_AGE_GEN"/>
    <n v="1"/>
    <n v="4"/>
    <n v="2"/>
    <n v="1"/>
    <n v="0"/>
    <n v="0"/>
    <n v="0"/>
  </r>
  <r>
    <s v="RSE7C_FT"/>
    <x v="3"/>
    <x v="7"/>
    <x v="3"/>
    <x v="0"/>
    <s v="RSE_MEM_ACCS_AGE_GEN"/>
    <n v="1"/>
    <n v="251"/>
    <n v="270"/>
    <n v="289"/>
    <n v="320"/>
    <n v="343"/>
    <n v="376"/>
  </r>
  <r>
    <s v="RSE7C_FT"/>
    <x v="3"/>
    <x v="8"/>
    <x v="0"/>
    <x v="0"/>
    <s v="RSE_MEM_ACCS_AGE_GEN"/>
    <n v="1"/>
    <n v="35"/>
    <n v="43"/>
    <n v="54"/>
    <n v="64"/>
    <n v="74"/>
    <n v="87"/>
  </r>
  <r>
    <s v="RSE7C_FT"/>
    <x v="3"/>
    <x v="8"/>
    <x v="1"/>
    <x v="0"/>
    <s v="RSE_MEM_ACCS_AGE_GEN"/>
    <n v="1"/>
    <n v="48"/>
    <n v="55"/>
    <n v="67"/>
    <n v="78"/>
    <n v="87"/>
    <n v="99"/>
  </r>
  <r>
    <s v="RSE7C_FT"/>
    <x v="3"/>
    <x v="8"/>
    <x v="2"/>
    <x v="0"/>
    <s v="RSE_MEM_ACCS_AGE_GEN"/>
    <n v="1"/>
    <n v="1"/>
    <n v="0"/>
    <n v="0"/>
    <n v="0"/>
    <n v="0"/>
    <n v="0"/>
  </r>
  <r>
    <s v="RSE7C_FT"/>
    <x v="3"/>
    <x v="8"/>
    <x v="3"/>
    <x v="0"/>
    <s v="RSE_MEM_ACCS_AGE_GEN"/>
    <n v="1"/>
    <n v="84"/>
    <n v="98"/>
    <n v="121"/>
    <n v="143"/>
    <n v="161"/>
    <n v="186"/>
  </r>
  <r>
    <s v="RSE7C_FT"/>
    <x v="3"/>
    <x v="9"/>
    <x v="0"/>
    <x v="0"/>
    <s v="RSE_MEM_ACCS_AGE_GEN"/>
    <n v="1"/>
    <n v="9"/>
    <n v="11"/>
    <n v="15"/>
    <n v="21"/>
    <n v="27"/>
    <n v="35"/>
  </r>
  <r>
    <s v="RSE7C_FT"/>
    <x v="3"/>
    <x v="9"/>
    <x v="1"/>
    <x v="0"/>
    <s v="RSE_MEM_ACCS_AGE_GEN"/>
    <n v="1"/>
    <n v="16"/>
    <n v="20"/>
    <n v="25"/>
    <n v="32"/>
    <n v="39"/>
    <n v="48"/>
  </r>
  <r>
    <s v="RSE7C_FT"/>
    <x v="3"/>
    <x v="9"/>
    <x v="2"/>
    <x v="0"/>
    <s v="RSE_MEM_ACCS_AGE_GEN"/>
    <n v="1"/>
    <n v="1"/>
    <n v="0"/>
    <n v="0"/>
    <n v="0"/>
    <n v="0"/>
    <n v="0"/>
  </r>
  <r>
    <s v="RSE7C_FT"/>
    <x v="3"/>
    <x v="9"/>
    <x v="3"/>
    <x v="0"/>
    <s v="RSE_MEM_ACCS_AGE_GEN"/>
    <n v="1"/>
    <n v="25"/>
    <n v="31"/>
    <n v="41"/>
    <n v="53"/>
    <n v="66"/>
    <n v="83"/>
  </r>
  <r>
    <s v="RSE7C_FT"/>
    <x v="3"/>
    <x v="10"/>
    <x v="0"/>
    <x v="0"/>
    <s v="RSE_MEM_ACCS_AGE_GEN"/>
    <n v="1"/>
    <n v="1"/>
    <n v="1"/>
    <n v="1"/>
    <n v="1"/>
    <n v="2"/>
    <n v="2"/>
  </r>
  <r>
    <s v="RSE7C_FT"/>
    <x v="3"/>
    <x v="10"/>
    <x v="1"/>
    <x v="0"/>
    <s v="RSE_MEM_ACCS_AGE_GEN"/>
    <n v="1"/>
    <n v="1"/>
    <n v="1"/>
    <n v="2"/>
    <n v="3"/>
    <n v="3"/>
    <n v="3"/>
  </r>
  <r>
    <s v="RSE7C_FT"/>
    <x v="3"/>
    <x v="10"/>
    <x v="2"/>
    <x v="0"/>
    <s v="RSE_MEM_ACCS_AGE_GEN"/>
    <n v="1"/>
    <n v="0"/>
    <n v="0"/>
    <n v="0"/>
    <n v="0"/>
    <n v="0"/>
    <n v="0"/>
  </r>
  <r>
    <s v="RSE7C_FT"/>
    <x v="3"/>
    <x v="10"/>
    <x v="3"/>
    <x v="0"/>
    <s v="RSE_MEM_ACCS_AGE_GEN"/>
    <n v="1"/>
    <n v="2"/>
    <n v="2"/>
    <n v="3"/>
    <n v="4"/>
    <n v="5"/>
    <n v="5"/>
  </r>
  <r>
    <s v="RSE7C_FT"/>
    <x v="3"/>
    <x v="11"/>
    <x v="0"/>
    <x v="0"/>
    <s v="RSE_MEM_ACCS_AGE_GEN"/>
    <n v="1"/>
    <n v="1"/>
    <n v="1"/>
    <n v="1"/>
    <n v="1"/>
    <n v="0"/>
    <n v="0"/>
  </r>
  <r>
    <s v="RSE7C_FT"/>
    <x v="3"/>
    <x v="11"/>
    <x v="1"/>
    <x v="0"/>
    <s v="RSE_MEM_ACCS_AGE_GEN"/>
    <n v="1"/>
    <n v="3"/>
    <n v="3"/>
    <n v="1"/>
    <n v="1"/>
    <n v="1"/>
    <n v="1"/>
  </r>
  <r>
    <s v="RSE7C_FT"/>
    <x v="3"/>
    <x v="11"/>
    <x v="2"/>
    <x v="0"/>
    <s v="RSE_MEM_ACCS_AGE_GEN"/>
    <n v="1"/>
    <n v="10"/>
    <n v="0"/>
    <n v="0"/>
    <n v="0"/>
    <n v="0"/>
    <n v="0"/>
  </r>
  <r>
    <s v="RSE7C_FT"/>
    <x v="3"/>
    <x v="11"/>
    <x v="3"/>
    <x v="0"/>
    <s v="RSE_MEM_ACCS_AGE_GEN"/>
    <n v="1"/>
    <n v="14"/>
    <n v="4"/>
    <n v="2"/>
    <n v="2"/>
    <n v="1"/>
    <n v="1"/>
  </r>
  <r>
    <s v="RSE7C_FT"/>
    <x v="3"/>
    <x v="12"/>
    <x v="0"/>
    <x v="0"/>
    <s v="RSE_MEM_ACCS_AGE_GEN"/>
    <n v="1"/>
    <n v="5127"/>
    <n v="5142"/>
    <n v="5197"/>
    <n v="5336"/>
    <n v="5345"/>
    <n v="5324"/>
  </r>
  <r>
    <s v="RSE7C_FT"/>
    <x v="3"/>
    <x v="12"/>
    <x v="1"/>
    <x v="0"/>
    <s v="RSE_MEM_ACCS_AGE_GEN"/>
    <n v="1"/>
    <n v="5815"/>
    <n v="5821"/>
    <n v="5873"/>
    <n v="6052"/>
    <n v="5970"/>
    <n v="5964"/>
  </r>
  <r>
    <s v="RSE7C_FT"/>
    <x v="3"/>
    <x v="12"/>
    <x v="2"/>
    <x v="0"/>
    <s v="RSE_MEM_ACCS_AGE_GEN"/>
    <n v="1"/>
    <n v="360"/>
    <n v="120"/>
    <n v="78"/>
    <n v="42"/>
    <n v="33"/>
    <n v="39"/>
  </r>
  <r>
    <s v="RSE7C_FT"/>
    <x v="3"/>
    <x v="12"/>
    <x v="3"/>
    <x v="0"/>
    <s v="RSE_MEM_ACCS_AGE_GEN"/>
    <n v="1"/>
    <n v="11303"/>
    <n v="11082"/>
    <n v="11148"/>
    <n v="11430"/>
    <n v="11348"/>
    <n v="11326"/>
  </r>
  <r>
    <s v="RSE7C_FT"/>
    <x v="4"/>
    <x v="0"/>
    <x v="0"/>
    <x v="0"/>
    <s v="RSE_MEM_ACCS_AGE_GEN"/>
    <n v="1"/>
    <n v="89"/>
    <n v="82"/>
    <n v="83"/>
    <n v="85"/>
    <n v="86"/>
    <n v="84"/>
  </r>
  <r>
    <s v="RSE7C_FT"/>
    <x v="4"/>
    <x v="0"/>
    <x v="1"/>
    <x v="0"/>
    <s v="RSE_MEM_ACCS_AGE_GEN"/>
    <n v="1"/>
    <n v="69"/>
    <n v="64"/>
    <n v="63"/>
    <n v="64"/>
    <n v="65"/>
    <n v="65"/>
  </r>
  <r>
    <s v="RSE7C_FT"/>
    <x v="4"/>
    <x v="0"/>
    <x v="2"/>
    <x v="0"/>
    <s v="RSE_MEM_ACCS_AGE_GEN"/>
    <n v="1"/>
    <n v="0"/>
    <n v="0"/>
    <n v="0"/>
    <n v="0"/>
    <n v="1"/>
    <n v="1"/>
  </r>
  <r>
    <s v="RSE7C_FT"/>
    <x v="4"/>
    <x v="0"/>
    <x v="3"/>
    <x v="0"/>
    <s v="RSE_MEM_ACCS_AGE_GEN"/>
    <n v="1"/>
    <n v="158"/>
    <n v="146"/>
    <n v="146"/>
    <n v="149"/>
    <n v="151"/>
    <n v="149"/>
  </r>
  <r>
    <s v="RSE7C_FT"/>
    <x v="4"/>
    <x v="1"/>
    <x v="0"/>
    <x v="0"/>
    <s v="RSE_MEM_ACCS_AGE_GEN"/>
    <n v="1"/>
    <n v="348"/>
    <n v="336"/>
    <n v="335"/>
    <n v="322"/>
    <n v="313"/>
    <n v="296"/>
  </r>
  <r>
    <s v="RSE7C_FT"/>
    <x v="4"/>
    <x v="1"/>
    <x v="1"/>
    <x v="0"/>
    <s v="RSE_MEM_ACCS_AGE_GEN"/>
    <n v="1"/>
    <n v="229"/>
    <n v="226"/>
    <n v="228"/>
    <n v="224"/>
    <n v="220"/>
    <n v="211"/>
  </r>
  <r>
    <s v="RSE7C_FT"/>
    <x v="4"/>
    <x v="1"/>
    <x v="2"/>
    <x v="0"/>
    <s v="RSE_MEM_ACCS_AGE_GEN"/>
    <n v="1"/>
    <n v="0"/>
    <n v="0"/>
    <n v="0"/>
    <n v="0"/>
    <n v="1"/>
    <n v="1"/>
  </r>
  <r>
    <s v="RSE7C_FT"/>
    <x v="4"/>
    <x v="1"/>
    <x v="3"/>
    <x v="0"/>
    <s v="RSE_MEM_ACCS_AGE_GEN"/>
    <n v="1"/>
    <n v="577"/>
    <n v="562"/>
    <n v="563"/>
    <n v="546"/>
    <n v="533"/>
    <n v="508"/>
  </r>
  <r>
    <s v="RSE7C_FT"/>
    <x v="4"/>
    <x v="2"/>
    <x v="0"/>
    <x v="0"/>
    <s v="RSE_MEM_ACCS_AGE_GEN"/>
    <n v="1"/>
    <n v="459"/>
    <n v="442"/>
    <n v="438"/>
    <n v="419"/>
    <n v="409"/>
    <n v="388"/>
  </r>
  <r>
    <s v="RSE7C_FT"/>
    <x v="4"/>
    <x v="2"/>
    <x v="1"/>
    <x v="0"/>
    <s v="RSE_MEM_ACCS_AGE_GEN"/>
    <n v="1"/>
    <n v="301"/>
    <n v="291"/>
    <n v="287"/>
    <n v="277"/>
    <n v="270"/>
    <n v="259"/>
  </r>
  <r>
    <s v="RSE7C_FT"/>
    <x v="4"/>
    <x v="2"/>
    <x v="2"/>
    <x v="0"/>
    <s v="RSE_MEM_ACCS_AGE_GEN"/>
    <n v="1"/>
    <n v="0"/>
    <n v="0"/>
    <n v="0"/>
    <n v="0"/>
    <n v="0"/>
    <n v="1"/>
  </r>
  <r>
    <s v="RSE7C_FT"/>
    <x v="4"/>
    <x v="2"/>
    <x v="3"/>
    <x v="0"/>
    <s v="RSE_MEM_ACCS_AGE_GEN"/>
    <n v="1"/>
    <n v="761"/>
    <n v="733"/>
    <n v="725"/>
    <n v="696"/>
    <n v="679"/>
    <n v="648"/>
  </r>
  <r>
    <s v="RSE7C_FT"/>
    <x v="4"/>
    <x v="3"/>
    <x v="0"/>
    <x v="0"/>
    <s v="RSE_MEM_ACCS_AGE_GEN"/>
    <n v="1"/>
    <n v="250"/>
    <n v="256"/>
    <n v="260"/>
    <n v="255"/>
    <n v="248"/>
    <n v="233"/>
  </r>
  <r>
    <s v="RSE7C_FT"/>
    <x v="4"/>
    <x v="3"/>
    <x v="1"/>
    <x v="0"/>
    <s v="RSE_MEM_ACCS_AGE_GEN"/>
    <n v="1"/>
    <n v="170"/>
    <n v="170"/>
    <n v="175"/>
    <n v="172"/>
    <n v="167"/>
    <n v="158"/>
  </r>
  <r>
    <s v="RSE7C_FT"/>
    <x v="4"/>
    <x v="3"/>
    <x v="2"/>
    <x v="0"/>
    <s v="RSE_MEM_ACCS_AGE_GEN"/>
    <n v="1"/>
    <n v="0"/>
    <n v="0"/>
    <n v="0"/>
    <n v="0"/>
    <n v="0"/>
    <n v="0"/>
  </r>
  <r>
    <s v="RSE7C_FT"/>
    <x v="4"/>
    <x v="3"/>
    <x v="3"/>
    <x v="0"/>
    <s v="RSE_MEM_ACCS_AGE_GEN"/>
    <n v="1"/>
    <n v="420"/>
    <n v="426"/>
    <n v="435"/>
    <n v="426"/>
    <n v="414"/>
    <n v="391"/>
  </r>
  <r>
    <s v="RSE7C_FT"/>
    <x v="4"/>
    <x v="4"/>
    <x v="0"/>
    <x v="0"/>
    <s v="RSE_MEM_ACCS_AGE_GEN"/>
    <n v="1"/>
    <n v="253"/>
    <n v="252"/>
    <n v="248"/>
    <n v="240"/>
    <n v="238"/>
    <n v="231"/>
  </r>
  <r>
    <s v="RSE7C_FT"/>
    <x v="4"/>
    <x v="4"/>
    <x v="1"/>
    <x v="0"/>
    <s v="RSE_MEM_ACCS_AGE_GEN"/>
    <n v="1"/>
    <n v="175"/>
    <n v="173"/>
    <n v="170"/>
    <n v="164"/>
    <n v="163"/>
    <n v="159"/>
  </r>
  <r>
    <s v="RSE7C_FT"/>
    <x v="4"/>
    <x v="4"/>
    <x v="2"/>
    <x v="0"/>
    <s v="RSE_MEM_ACCS_AGE_GEN"/>
    <n v="1"/>
    <n v="0"/>
    <n v="0"/>
    <n v="0"/>
    <n v="0"/>
    <n v="0"/>
    <n v="0"/>
  </r>
  <r>
    <s v="RSE7C_FT"/>
    <x v="4"/>
    <x v="4"/>
    <x v="3"/>
    <x v="0"/>
    <s v="RSE_MEM_ACCS_AGE_GEN"/>
    <n v="1"/>
    <n v="427"/>
    <n v="425"/>
    <n v="419"/>
    <n v="404"/>
    <n v="400"/>
    <n v="390"/>
  </r>
  <r>
    <s v="RSE7C_FT"/>
    <x v="4"/>
    <x v="5"/>
    <x v="0"/>
    <x v="0"/>
    <s v="RSE_MEM_ACCS_AGE_GEN"/>
    <n v="1"/>
    <n v="227"/>
    <n v="236"/>
    <n v="239"/>
    <n v="236"/>
    <n v="236"/>
    <n v="229"/>
  </r>
  <r>
    <s v="RSE7C_FT"/>
    <x v="4"/>
    <x v="5"/>
    <x v="1"/>
    <x v="0"/>
    <s v="RSE_MEM_ACCS_AGE_GEN"/>
    <n v="1"/>
    <n v="169"/>
    <n v="177"/>
    <n v="176"/>
    <n v="174"/>
    <n v="172"/>
    <n v="166"/>
  </r>
  <r>
    <s v="RSE7C_FT"/>
    <x v="4"/>
    <x v="5"/>
    <x v="2"/>
    <x v="0"/>
    <s v="RSE_MEM_ACCS_AGE_GEN"/>
    <n v="1"/>
    <n v="0"/>
    <n v="0"/>
    <n v="0"/>
    <n v="0"/>
    <n v="0"/>
    <n v="0"/>
  </r>
  <r>
    <s v="RSE7C_FT"/>
    <x v="4"/>
    <x v="5"/>
    <x v="3"/>
    <x v="0"/>
    <s v="RSE_MEM_ACCS_AGE_GEN"/>
    <n v="1"/>
    <n v="396"/>
    <n v="413"/>
    <n v="414"/>
    <n v="410"/>
    <n v="408"/>
    <n v="394"/>
  </r>
  <r>
    <s v="RSE7C_FT"/>
    <x v="4"/>
    <x v="6"/>
    <x v="0"/>
    <x v="0"/>
    <s v="RSE_MEM_ACCS_AGE_GEN"/>
    <n v="1"/>
    <n v="173"/>
    <n v="184"/>
    <n v="191"/>
    <n v="194"/>
    <n v="209"/>
    <n v="210"/>
  </r>
  <r>
    <s v="RSE7C_FT"/>
    <x v="4"/>
    <x v="6"/>
    <x v="1"/>
    <x v="0"/>
    <s v="RSE_MEM_ACCS_AGE_GEN"/>
    <n v="1"/>
    <n v="154"/>
    <n v="161"/>
    <n v="161"/>
    <n v="161"/>
    <n v="168"/>
    <n v="166"/>
  </r>
  <r>
    <s v="RSE7C_FT"/>
    <x v="4"/>
    <x v="6"/>
    <x v="2"/>
    <x v="0"/>
    <s v="RSE_MEM_ACCS_AGE_GEN"/>
    <n v="1"/>
    <n v="0"/>
    <n v="0"/>
    <n v="0"/>
    <n v="0"/>
    <n v="0"/>
    <n v="0"/>
  </r>
  <r>
    <s v="RSE7C_FT"/>
    <x v="4"/>
    <x v="6"/>
    <x v="3"/>
    <x v="0"/>
    <s v="RSE_MEM_ACCS_AGE_GEN"/>
    <n v="1"/>
    <n v="328"/>
    <n v="345"/>
    <n v="352"/>
    <n v="355"/>
    <n v="377"/>
    <n v="376"/>
  </r>
  <r>
    <s v="RSE7C_FT"/>
    <x v="4"/>
    <x v="7"/>
    <x v="0"/>
    <x v="0"/>
    <s v="RSE_MEM_ACCS_AGE_GEN"/>
    <n v="1"/>
    <n v="98"/>
    <n v="104"/>
    <n v="111"/>
    <n v="119"/>
    <n v="139"/>
    <n v="147"/>
  </r>
  <r>
    <s v="RSE7C_FT"/>
    <x v="4"/>
    <x v="7"/>
    <x v="1"/>
    <x v="0"/>
    <s v="RSE_MEM_ACCS_AGE_GEN"/>
    <n v="1"/>
    <n v="111"/>
    <n v="116"/>
    <n v="118"/>
    <n v="123"/>
    <n v="137"/>
    <n v="139"/>
  </r>
  <r>
    <s v="RSE7C_FT"/>
    <x v="4"/>
    <x v="7"/>
    <x v="2"/>
    <x v="0"/>
    <s v="RSE_MEM_ACCS_AGE_GEN"/>
    <n v="1"/>
    <n v="0"/>
    <n v="0"/>
    <n v="0"/>
    <n v="0"/>
    <n v="0"/>
    <n v="0"/>
  </r>
  <r>
    <s v="RSE7C_FT"/>
    <x v="4"/>
    <x v="7"/>
    <x v="3"/>
    <x v="0"/>
    <s v="RSE_MEM_ACCS_AGE_GEN"/>
    <n v="1"/>
    <n v="209"/>
    <n v="221"/>
    <n v="229"/>
    <n v="242"/>
    <n v="276"/>
    <n v="286"/>
  </r>
  <r>
    <s v="RSE7C_FT"/>
    <x v="4"/>
    <x v="8"/>
    <x v="0"/>
    <x v="0"/>
    <s v="RSE_MEM_ACCS_AGE_GEN"/>
    <n v="1"/>
    <n v="46"/>
    <n v="49"/>
    <n v="57"/>
    <n v="64"/>
    <n v="80"/>
    <n v="88"/>
  </r>
  <r>
    <s v="RSE7C_FT"/>
    <x v="4"/>
    <x v="8"/>
    <x v="1"/>
    <x v="0"/>
    <s v="RSE_MEM_ACCS_AGE_GEN"/>
    <n v="1"/>
    <n v="61"/>
    <n v="65"/>
    <n v="74"/>
    <n v="81"/>
    <n v="95"/>
    <n v="101"/>
  </r>
  <r>
    <s v="RSE7C_FT"/>
    <x v="4"/>
    <x v="8"/>
    <x v="2"/>
    <x v="0"/>
    <s v="RSE_MEM_ACCS_AGE_GEN"/>
    <n v="1"/>
    <n v="0"/>
    <n v="0"/>
    <n v="0"/>
    <n v="0"/>
    <n v="0"/>
    <n v="0"/>
  </r>
  <r>
    <s v="RSE7C_FT"/>
    <x v="4"/>
    <x v="8"/>
    <x v="3"/>
    <x v="0"/>
    <s v="RSE_MEM_ACCS_AGE_GEN"/>
    <n v="1"/>
    <n v="108"/>
    <n v="114"/>
    <n v="130"/>
    <n v="145"/>
    <n v="175"/>
    <n v="189"/>
  </r>
  <r>
    <s v="RSE7C_FT"/>
    <x v="4"/>
    <x v="9"/>
    <x v="0"/>
    <x v="0"/>
    <s v="RSE_MEM_ACCS_AGE_GEN"/>
    <n v="1"/>
    <n v="38"/>
    <n v="43"/>
    <n v="46"/>
    <n v="50"/>
    <n v="62"/>
    <n v="70"/>
  </r>
  <r>
    <s v="RSE7C_FT"/>
    <x v="4"/>
    <x v="9"/>
    <x v="1"/>
    <x v="0"/>
    <s v="RSE_MEM_ACCS_AGE_GEN"/>
    <n v="1"/>
    <n v="48"/>
    <n v="53"/>
    <n v="57"/>
    <n v="62"/>
    <n v="75"/>
    <n v="83"/>
  </r>
  <r>
    <s v="RSE7C_FT"/>
    <x v="4"/>
    <x v="9"/>
    <x v="2"/>
    <x v="0"/>
    <s v="RSE_MEM_ACCS_AGE_GEN"/>
    <n v="1"/>
    <n v="0"/>
    <n v="0"/>
    <n v="0"/>
    <n v="0"/>
    <n v="0"/>
    <n v="0"/>
  </r>
  <r>
    <s v="RSE7C_FT"/>
    <x v="4"/>
    <x v="9"/>
    <x v="3"/>
    <x v="0"/>
    <s v="RSE_MEM_ACCS_AGE_GEN"/>
    <n v="1"/>
    <n v="85"/>
    <n v="95"/>
    <n v="103"/>
    <n v="112"/>
    <n v="137"/>
    <n v="152"/>
  </r>
  <r>
    <s v="RSE7C_FT"/>
    <x v="4"/>
    <x v="10"/>
    <x v="0"/>
    <x v="0"/>
    <s v="RSE_MEM_ACCS_AGE_GEN"/>
    <n v="1"/>
    <n v="31"/>
    <n v="32"/>
    <n v="32"/>
    <n v="30"/>
    <n v="30"/>
    <n v="31"/>
  </r>
  <r>
    <s v="RSE7C_FT"/>
    <x v="4"/>
    <x v="10"/>
    <x v="1"/>
    <x v="0"/>
    <s v="RSE_MEM_ACCS_AGE_GEN"/>
    <n v="1"/>
    <n v="24"/>
    <n v="21"/>
    <n v="20"/>
    <n v="20"/>
    <n v="21"/>
    <n v="22"/>
  </r>
  <r>
    <s v="RSE7C_FT"/>
    <x v="4"/>
    <x v="10"/>
    <x v="2"/>
    <x v="0"/>
    <s v="RSE_MEM_ACCS_AGE_GEN"/>
    <n v="1"/>
    <n v="0"/>
    <n v="0"/>
    <n v="0"/>
    <n v="0"/>
    <n v="0"/>
    <n v="0"/>
  </r>
  <r>
    <s v="RSE7C_FT"/>
    <x v="4"/>
    <x v="10"/>
    <x v="3"/>
    <x v="0"/>
    <s v="RSE_MEM_ACCS_AGE_GEN"/>
    <n v="1"/>
    <n v="55"/>
    <n v="53"/>
    <n v="52"/>
    <n v="50"/>
    <n v="52"/>
    <n v="53"/>
  </r>
  <r>
    <s v="RSE7C_FT"/>
    <x v="4"/>
    <x v="11"/>
    <x v="0"/>
    <x v="0"/>
    <s v="RSE_MEM_ACCS_AGE_GEN"/>
    <n v="1"/>
    <n v="0"/>
    <n v="0"/>
    <n v="0"/>
    <n v="0"/>
    <n v="0"/>
    <n v="0"/>
  </r>
  <r>
    <s v="RSE7C_FT"/>
    <x v="4"/>
    <x v="11"/>
    <x v="1"/>
    <x v="0"/>
    <s v="RSE_MEM_ACCS_AGE_GEN"/>
    <n v="1"/>
    <n v="0"/>
    <n v="0"/>
    <n v="0"/>
    <n v="0"/>
    <n v="0"/>
    <n v="0"/>
  </r>
  <r>
    <s v="RSE7C_FT"/>
    <x v="4"/>
    <x v="11"/>
    <x v="2"/>
    <x v="0"/>
    <s v="RSE_MEM_ACCS_AGE_GEN"/>
    <n v="1"/>
    <n v="0"/>
    <n v="0"/>
    <n v="0"/>
    <n v="0"/>
    <n v="0"/>
    <n v="0"/>
  </r>
  <r>
    <s v="RSE7C_FT"/>
    <x v="4"/>
    <x v="11"/>
    <x v="3"/>
    <x v="0"/>
    <s v="RSE_MEM_ACCS_AGE_GEN"/>
    <n v="1"/>
    <n v="0"/>
    <n v="0"/>
    <n v="0"/>
    <n v="1"/>
    <n v="0"/>
    <n v="0"/>
  </r>
  <r>
    <s v="RSE7C_FT"/>
    <x v="4"/>
    <x v="12"/>
    <x v="0"/>
    <x v="0"/>
    <s v="RSE_MEM_ACCS_AGE_GEN"/>
    <n v="1"/>
    <n v="2012"/>
    <n v="2016"/>
    <n v="2040"/>
    <n v="2013"/>
    <n v="2048"/>
    <n v="2006"/>
  </r>
  <r>
    <s v="RSE7C_FT"/>
    <x v="4"/>
    <x v="12"/>
    <x v="1"/>
    <x v="0"/>
    <s v="RSE_MEM_ACCS_AGE_GEN"/>
    <n v="1"/>
    <n v="1512"/>
    <n v="1517"/>
    <n v="1530"/>
    <n v="1523"/>
    <n v="1551"/>
    <n v="1529"/>
  </r>
  <r>
    <s v="RSE7C_FT"/>
    <x v="4"/>
    <x v="12"/>
    <x v="2"/>
    <x v="0"/>
    <s v="RSE_MEM_ACCS_AGE_GEN"/>
    <n v="1"/>
    <n v="0"/>
    <n v="0"/>
    <n v="1"/>
    <n v="1"/>
    <n v="2"/>
    <n v="3"/>
  </r>
  <r>
    <s v="RSE7C_FT"/>
    <x v="4"/>
    <x v="12"/>
    <x v="3"/>
    <x v="0"/>
    <s v="RSE_MEM_ACCS_AGE_GEN"/>
    <n v="1"/>
    <n v="3524"/>
    <n v="3533"/>
    <n v="3570"/>
    <n v="3537"/>
    <n v="3601"/>
    <n v="3538"/>
  </r>
  <r>
    <s v="RSE7C_FT"/>
    <x v="5"/>
    <x v="0"/>
    <x v="0"/>
    <x v="0"/>
    <s v="RSE_MEM_ACCS_AGE_GEN"/>
    <n v="1"/>
    <n v="419"/>
    <n v="392"/>
    <n v="380"/>
    <n v="359"/>
    <n v="339"/>
    <n v="269"/>
  </r>
  <r>
    <s v="RSE7C_FT"/>
    <x v="5"/>
    <x v="0"/>
    <x v="1"/>
    <x v="0"/>
    <s v="RSE_MEM_ACCS_AGE_GEN"/>
    <n v="1"/>
    <n v="489"/>
    <n v="452"/>
    <n v="436"/>
    <n v="414"/>
    <n v="398"/>
    <n v="300"/>
  </r>
  <r>
    <s v="RSE7C_FT"/>
    <x v="5"/>
    <x v="0"/>
    <x v="2"/>
    <x v="0"/>
    <s v="RSE_MEM_ACCS_AGE_GEN"/>
    <n v="1"/>
    <n v="3"/>
    <n v="1"/>
    <n v="0"/>
    <n v="0"/>
    <n v="0"/>
    <n v="2"/>
  </r>
  <r>
    <s v="RSE7C_FT"/>
    <x v="5"/>
    <x v="0"/>
    <x v="3"/>
    <x v="0"/>
    <s v="RSE_MEM_ACCS_AGE_GEN"/>
    <n v="1"/>
    <n v="911"/>
    <n v="844"/>
    <n v="816"/>
    <n v="773"/>
    <n v="737"/>
    <n v="571"/>
  </r>
  <r>
    <s v="RSE7C_FT"/>
    <x v="5"/>
    <x v="1"/>
    <x v="0"/>
    <x v="0"/>
    <s v="RSE_MEM_ACCS_AGE_GEN"/>
    <n v="1"/>
    <n v="1399"/>
    <n v="1265"/>
    <n v="1160"/>
    <n v="1000"/>
    <n v="960"/>
    <n v="706"/>
  </r>
  <r>
    <s v="RSE7C_FT"/>
    <x v="5"/>
    <x v="1"/>
    <x v="1"/>
    <x v="0"/>
    <s v="RSE_MEM_ACCS_AGE_GEN"/>
    <n v="1"/>
    <n v="1825"/>
    <n v="1638"/>
    <n v="1485"/>
    <n v="1272"/>
    <n v="1256"/>
    <n v="886"/>
  </r>
  <r>
    <s v="RSE7C_FT"/>
    <x v="5"/>
    <x v="1"/>
    <x v="2"/>
    <x v="0"/>
    <s v="RSE_MEM_ACCS_AGE_GEN"/>
    <n v="1"/>
    <n v="9"/>
    <n v="3"/>
    <n v="2"/>
    <n v="2"/>
    <n v="1"/>
    <n v="2"/>
  </r>
  <r>
    <s v="RSE7C_FT"/>
    <x v="5"/>
    <x v="1"/>
    <x v="3"/>
    <x v="0"/>
    <s v="RSE_MEM_ACCS_AGE_GEN"/>
    <n v="1"/>
    <n v="3232"/>
    <n v="2906"/>
    <n v="2647"/>
    <n v="2273"/>
    <n v="2217"/>
    <n v="1595"/>
  </r>
  <r>
    <s v="RSE7C_FT"/>
    <x v="5"/>
    <x v="2"/>
    <x v="0"/>
    <x v="0"/>
    <s v="RSE_MEM_ACCS_AGE_GEN"/>
    <n v="1"/>
    <n v="1516"/>
    <n v="1410"/>
    <n v="1311"/>
    <n v="1183"/>
    <n v="1145"/>
    <n v="734"/>
  </r>
  <r>
    <s v="RSE7C_FT"/>
    <x v="5"/>
    <x v="2"/>
    <x v="1"/>
    <x v="0"/>
    <s v="RSE_MEM_ACCS_AGE_GEN"/>
    <n v="1"/>
    <n v="2091"/>
    <n v="1917"/>
    <n v="1765"/>
    <n v="1575"/>
    <n v="1514"/>
    <n v="986"/>
  </r>
  <r>
    <s v="RSE7C_FT"/>
    <x v="5"/>
    <x v="2"/>
    <x v="2"/>
    <x v="0"/>
    <s v="RSE_MEM_ACCS_AGE_GEN"/>
    <n v="1"/>
    <n v="8"/>
    <n v="4"/>
    <n v="3"/>
    <n v="2"/>
    <n v="2"/>
    <n v="1"/>
  </r>
  <r>
    <s v="RSE7C_FT"/>
    <x v="5"/>
    <x v="2"/>
    <x v="3"/>
    <x v="0"/>
    <s v="RSE_MEM_ACCS_AGE_GEN"/>
    <n v="1"/>
    <n v="3615"/>
    <n v="3331"/>
    <n v="3079"/>
    <n v="2760"/>
    <n v="2661"/>
    <n v="1721"/>
  </r>
  <r>
    <s v="RSE7C_FT"/>
    <x v="5"/>
    <x v="3"/>
    <x v="0"/>
    <x v="0"/>
    <s v="RSE_MEM_ACCS_AGE_GEN"/>
    <n v="1"/>
    <n v="621"/>
    <n v="616"/>
    <n v="609"/>
    <n v="578"/>
    <n v="569"/>
    <n v="366"/>
  </r>
  <r>
    <s v="RSE7C_FT"/>
    <x v="5"/>
    <x v="3"/>
    <x v="1"/>
    <x v="0"/>
    <s v="RSE_MEM_ACCS_AGE_GEN"/>
    <n v="1"/>
    <n v="918"/>
    <n v="890"/>
    <n v="862"/>
    <n v="806"/>
    <n v="789"/>
    <n v="509"/>
  </r>
  <r>
    <s v="RSE7C_FT"/>
    <x v="5"/>
    <x v="3"/>
    <x v="2"/>
    <x v="0"/>
    <s v="RSE_MEM_ACCS_AGE_GEN"/>
    <n v="1"/>
    <n v="3"/>
    <n v="1"/>
    <n v="1"/>
    <n v="1"/>
    <n v="1"/>
    <n v="0"/>
  </r>
  <r>
    <s v="RSE7C_FT"/>
    <x v="5"/>
    <x v="3"/>
    <x v="3"/>
    <x v="0"/>
    <s v="RSE_MEM_ACCS_AGE_GEN"/>
    <n v="1"/>
    <n v="1541"/>
    <n v="1507"/>
    <n v="1472"/>
    <n v="1384"/>
    <n v="1359"/>
    <n v="876"/>
  </r>
  <r>
    <s v="RSE7C_FT"/>
    <x v="5"/>
    <x v="4"/>
    <x v="0"/>
    <x v="0"/>
    <s v="RSE_MEM_ACCS_AGE_GEN"/>
    <n v="1"/>
    <n v="522"/>
    <n v="501"/>
    <n v="481"/>
    <n v="456"/>
    <n v="454"/>
    <n v="321"/>
  </r>
  <r>
    <s v="RSE7C_FT"/>
    <x v="5"/>
    <x v="4"/>
    <x v="1"/>
    <x v="0"/>
    <s v="RSE_MEM_ACCS_AGE_GEN"/>
    <n v="1"/>
    <n v="823"/>
    <n v="779"/>
    <n v="735"/>
    <n v="682"/>
    <n v="671"/>
    <n v="471"/>
  </r>
  <r>
    <s v="RSE7C_FT"/>
    <x v="5"/>
    <x v="4"/>
    <x v="2"/>
    <x v="0"/>
    <s v="RSE_MEM_ACCS_AGE_GEN"/>
    <n v="1"/>
    <n v="3"/>
    <n v="1"/>
    <n v="1"/>
    <n v="1"/>
    <n v="1"/>
    <n v="0"/>
  </r>
  <r>
    <s v="RSE7C_FT"/>
    <x v="5"/>
    <x v="4"/>
    <x v="3"/>
    <x v="0"/>
    <s v="RSE_MEM_ACCS_AGE_GEN"/>
    <n v="1"/>
    <n v="1348"/>
    <n v="1281"/>
    <n v="1217"/>
    <n v="1138"/>
    <n v="1126"/>
    <n v="792"/>
  </r>
  <r>
    <s v="RSE7C_FT"/>
    <x v="5"/>
    <x v="5"/>
    <x v="0"/>
    <x v="0"/>
    <s v="RSE_MEM_ACCS_AGE_GEN"/>
    <n v="1"/>
    <n v="416"/>
    <n v="410"/>
    <n v="402"/>
    <n v="388"/>
    <n v="383"/>
    <n v="281"/>
  </r>
  <r>
    <s v="RSE7C_FT"/>
    <x v="5"/>
    <x v="5"/>
    <x v="1"/>
    <x v="0"/>
    <s v="RSE_MEM_ACCS_AGE_GEN"/>
    <n v="1"/>
    <n v="680"/>
    <n v="668"/>
    <n v="649"/>
    <n v="625"/>
    <n v="611"/>
    <n v="449"/>
  </r>
  <r>
    <s v="RSE7C_FT"/>
    <x v="5"/>
    <x v="5"/>
    <x v="2"/>
    <x v="0"/>
    <s v="RSE_MEM_ACCS_AGE_GEN"/>
    <n v="1"/>
    <n v="2"/>
    <n v="1"/>
    <n v="1"/>
    <n v="0"/>
    <n v="0"/>
    <n v="0"/>
  </r>
  <r>
    <s v="RSE7C_FT"/>
    <x v="5"/>
    <x v="5"/>
    <x v="3"/>
    <x v="0"/>
    <s v="RSE_MEM_ACCS_AGE_GEN"/>
    <n v="1"/>
    <n v="1098"/>
    <n v="1079"/>
    <n v="1051"/>
    <n v="1013"/>
    <n v="994"/>
    <n v="730"/>
  </r>
  <r>
    <s v="RSE7C_FT"/>
    <x v="5"/>
    <x v="6"/>
    <x v="0"/>
    <x v="0"/>
    <s v="RSE_MEM_ACCS_AGE_GEN"/>
    <n v="1"/>
    <n v="331"/>
    <n v="328"/>
    <n v="321"/>
    <n v="315"/>
    <n v="305"/>
    <n v="246"/>
  </r>
  <r>
    <s v="RSE7C_FT"/>
    <x v="5"/>
    <x v="6"/>
    <x v="1"/>
    <x v="0"/>
    <s v="RSE_MEM_ACCS_AGE_GEN"/>
    <n v="1"/>
    <n v="522"/>
    <n v="516"/>
    <n v="503"/>
    <n v="489"/>
    <n v="483"/>
    <n v="393"/>
  </r>
  <r>
    <s v="RSE7C_FT"/>
    <x v="5"/>
    <x v="6"/>
    <x v="2"/>
    <x v="0"/>
    <s v="RSE_MEM_ACCS_AGE_GEN"/>
    <n v="1"/>
    <n v="1"/>
    <n v="1"/>
    <n v="0"/>
    <n v="0"/>
    <n v="0"/>
    <n v="0"/>
  </r>
  <r>
    <s v="RSE7C_FT"/>
    <x v="5"/>
    <x v="6"/>
    <x v="3"/>
    <x v="0"/>
    <s v="RSE_MEM_ACCS_AGE_GEN"/>
    <n v="1"/>
    <n v="854"/>
    <n v="844"/>
    <n v="825"/>
    <n v="805"/>
    <n v="788"/>
    <n v="639"/>
  </r>
  <r>
    <s v="RSE7C_FT"/>
    <x v="5"/>
    <x v="7"/>
    <x v="0"/>
    <x v="0"/>
    <s v="RSE_MEM_ACCS_AGE_GEN"/>
    <n v="1"/>
    <n v="225"/>
    <n v="225"/>
    <n v="217"/>
    <n v="219"/>
    <n v="209"/>
    <n v="198"/>
  </r>
  <r>
    <s v="RSE7C_FT"/>
    <x v="5"/>
    <x v="7"/>
    <x v="1"/>
    <x v="0"/>
    <s v="RSE_MEM_ACCS_AGE_GEN"/>
    <n v="1"/>
    <n v="304"/>
    <n v="309"/>
    <n v="299"/>
    <n v="299"/>
    <n v="290"/>
    <n v="273"/>
  </r>
  <r>
    <s v="RSE7C_FT"/>
    <x v="5"/>
    <x v="7"/>
    <x v="2"/>
    <x v="0"/>
    <s v="RSE_MEM_ACCS_AGE_GEN"/>
    <n v="1"/>
    <n v="1"/>
    <n v="0"/>
    <n v="0"/>
    <n v="0"/>
    <n v="0"/>
    <n v="0"/>
  </r>
  <r>
    <s v="RSE7C_FT"/>
    <x v="5"/>
    <x v="7"/>
    <x v="3"/>
    <x v="0"/>
    <s v="RSE_MEM_ACCS_AGE_GEN"/>
    <n v="1"/>
    <n v="530"/>
    <n v="535"/>
    <n v="516"/>
    <n v="518"/>
    <n v="499"/>
    <n v="471"/>
  </r>
  <r>
    <s v="RSE7C_FT"/>
    <x v="5"/>
    <x v="8"/>
    <x v="0"/>
    <x v="0"/>
    <s v="RSE_MEM_ACCS_AGE_GEN"/>
    <n v="1"/>
    <n v="128"/>
    <n v="135"/>
    <n v="145"/>
    <n v="153"/>
    <n v="149"/>
    <n v="150"/>
  </r>
  <r>
    <s v="RSE7C_FT"/>
    <x v="5"/>
    <x v="8"/>
    <x v="1"/>
    <x v="0"/>
    <s v="RSE_MEM_ACCS_AGE_GEN"/>
    <n v="1"/>
    <n v="163"/>
    <n v="168"/>
    <n v="175"/>
    <n v="186"/>
    <n v="185"/>
    <n v="186"/>
  </r>
  <r>
    <s v="RSE7C_FT"/>
    <x v="5"/>
    <x v="8"/>
    <x v="2"/>
    <x v="0"/>
    <s v="RSE_MEM_ACCS_AGE_GEN"/>
    <n v="1"/>
    <n v="0"/>
    <n v="0"/>
    <n v="0"/>
    <n v="0"/>
    <n v="0"/>
    <n v="0"/>
  </r>
  <r>
    <s v="RSE7C_FT"/>
    <x v="5"/>
    <x v="8"/>
    <x v="3"/>
    <x v="0"/>
    <s v="RSE_MEM_ACCS_AGE_GEN"/>
    <n v="1"/>
    <n v="291"/>
    <n v="303"/>
    <n v="320"/>
    <n v="339"/>
    <n v="333"/>
    <n v="336"/>
  </r>
  <r>
    <s v="RSE7C_FT"/>
    <x v="5"/>
    <x v="9"/>
    <x v="0"/>
    <x v="0"/>
    <s v="RSE_MEM_ACCS_AGE_GEN"/>
    <n v="1"/>
    <n v="84"/>
    <n v="95"/>
    <n v="107"/>
    <n v="121"/>
    <n v="130"/>
    <n v="142"/>
  </r>
  <r>
    <s v="RSE7C_FT"/>
    <x v="5"/>
    <x v="9"/>
    <x v="1"/>
    <x v="0"/>
    <s v="RSE_MEM_ACCS_AGE_GEN"/>
    <n v="1"/>
    <n v="127"/>
    <n v="135"/>
    <n v="145"/>
    <n v="154"/>
    <n v="160"/>
    <n v="167"/>
  </r>
  <r>
    <s v="RSE7C_FT"/>
    <x v="5"/>
    <x v="9"/>
    <x v="2"/>
    <x v="0"/>
    <s v="RSE_MEM_ACCS_AGE_GEN"/>
    <n v="1"/>
    <n v="0"/>
    <n v="0"/>
    <n v="0"/>
    <n v="0"/>
    <n v="0"/>
    <n v="0"/>
  </r>
  <r>
    <s v="RSE7C_FT"/>
    <x v="5"/>
    <x v="9"/>
    <x v="3"/>
    <x v="0"/>
    <s v="RSE_MEM_ACCS_AGE_GEN"/>
    <n v="1"/>
    <n v="211"/>
    <n v="230"/>
    <n v="252"/>
    <n v="275"/>
    <n v="290"/>
    <n v="308"/>
  </r>
  <r>
    <s v="RSE7C_FT"/>
    <x v="5"/>
    <x v="10"/>
    <x v="0"/>
    <x v="0"/>
    <s v="RSE_MEM_ACCS_AGE_GEN"/>
    <n v="1"/>
    <n v="8"/>
    <n v="10"/>
    <n v="12"/>
    <n v="15"/>
    <n v="18"/>
    <n v="22"/>
  </r>
  <r>
    <s v="RSE7C_FT"/>
    <x v="5"/>
    <x v="10"/>
    <x v="1"/>
    <x v="0"/>
    <s v="RSE_MEM_ACCS_AGE_GEN"/>
    <n v="1"/>
    <n v="13"/>
    <n v="17"/>
    <n v="20"/>
    <n v="24"/>
    <n v="29"/>
    <n v="32"/>
  </r>
  <r>
    <s v="RSE7C_FT"/>
    <x v="5"/>
    <x v="10"/>
    <x v="2"/>
    <x v="0"/>
    <s v="RSE_MEM_ACCS_AGE_GEN"/>
    <n v="1"/>
    <n v="0"/>
    <n v="0"/>
    <n v="0"/>
    <n v="0"/>
    <n v="0"/>
    <n v="0"/>
  </r>
  <r>
    <s v="RSE7C_FT"/>
    <x v="5"/>
    <x v="10"/>
    <x v="3"/>
    <x v="0"/>
    <s v="RSE_MEM_ACCS_AGE_GEN"/>
    <n v="1"/>
    <n v="21"/>
    <n v="26"/>
    <n v="32"/>
    <n v="39"/>
    <n v="47"/>
    <n v="54"/>
  </r>
  <r>
    <s v="RSE7C_FT"/>
    <x v="5"/>
    <x v="11"/>
    <x v="0"/>
    <x v="0"/>
    <s v="RSE_MEM_ACCS_AGE_GEN"/>
    <n v="1"/>
    <n v="12"/>
    <n v="7"/>
    <n v="5"/>
    <n v="4"/>
    <n v="3"/>
    <n v="0"/>
  </r>
  <r>
    <s v="RSE7C_FT"/>
    <x v="5"/>
    <x v="11"/>
    <x v="1"/>
    <x v="0"/>
    <s v="RSE_MEM_ACCS_AGE_GEN"/>
    <n v="1"/>
    <n v="21"/>
    <n v="14"/>
    <n v="8"/>
    <n v="7"/>
    <n v="6"/>
    <n v="1"/>
  </r>
  <r>
    <s v="RSE7C_FT"/>
    <x v="5"/>
    <x v="11"/>
    <x v="2"/>
    <x v="0"/>
    <s v="RSE_MEM_ACCS_AGE_GEN"/>
    <n v="1"/>
    <n v="66"/>
    <n v="70"/>
    <n v="71"/>
    <n v="69"/>
    <n v="65"/>
    <n v="54"/>
  </r>
  <r>
    <s v="RSE7C_FT"/>
    <x v="5"/>
    <x v="11"/>
    <x v="3"/>
    <x v="0"/>
    <s v="RSE_MEM_ACCS_AGE_GEN"/>
    <n v="1"/>
    <n v="100"/>
    <n v="91"/>
    <n v="85"/>
    <n v="80"/>
    <n v="74"/>
    <n v="55"/>
  </r>
  <r>
    <s v="RSE7C_FT"/>
    <x v="5"/>
    <x v="12"/>
    <x v="0"/>
    <x v="0"/>
    <s v="RSE_MEM_ACCS_AGE_GEN"/>
    <n v="1"/>
    <n v="5681"/>
    <n v="5394"/>
    <n v="5148"/>
    <n v="4791"/>
    <n v="4662"/>
    <n v="3436"/>
  </r>
  <r>
    <s v="RSE7C_FT"/>
    <x v="5"/>
    <x v="12"/>
    <x v="1"/>
    <x v="0"/>
    <s v="RSE_MEM_ACCS_AGE_GEN"/>
    <n v="1"/>
    <n v="7976"/>
    <n v="7502"/>
    <n v="7084"/>
    <n v="6532"/>
    <n v="6392"/>
    <n v="4653"/>
  </r>
  <r>
    <s v="RSE7C_FT"/>
    <x v="5"/>
    <x v="12"/>
    <x v="2"/>
    <x v="0"/>
    <s v="RSE_MEM_ACCS_AGE_GEN"/>
    <n v="1"/>
    <n v="95"/>
    <n v="81"/>
    <n v="80"/>
    <n v="76"/>
    <n v="71"/>
    <n v="60"/>
  </r>
  <r>
    <s v="RSE7C_FT"/>
    <x v="5"/>
    <x v="12"/>
    <x v="3"/>
    <x v="0"/>
    <s v="RSE_MEM_ACCS_AGE_GEN"/>
    <n v="1"/>
    <n v="13751"/>
    <n v="12977"/>
    <n v="12311"/>
    <n v="11398"/>
    <n v="11125"/>
    <n v="8149"/>
  </r>
  <r>
    <s v="RSE7C_FT"/>
    <x v="2"/>
    <x v="0"/>
    <x v="0"/>
    <x v="1"/>
    <s v="RSE_MEM_BENS_AGE_GEN"/>
    <n v="2"/>
    <n v="67"/>
    <n v="60"/>
    <n v="57"/>
    <n v="51"/>
    <n v="47"/>
    <n v="43"/>
  </r>
  <r>
    <s v="RSE7C_FT"/>
    <x v="2"/>
    <x v="0"/>
    <x v="1"/>
    <x v="1"/>
    <s v="RSE_MEM_BENS_AGE_GEN"/>
    <n v="2"/>
    <n v="71"/>
    <n v="65"/>
    <n v="61"/>
    <n v="46"/>
    <n v="43"/>
    <n v="38"/>
  </r>
  <r>
    <s v="RSE7C_FT"/>
    <x v="2"/>
    <x v="0"/>
    <x v="2"/>
    <x v="1"/>
    <s v="RSE_MEM_BENS_AGE_GEN"/>
    <n v="2"/>
    <n v="0"/>
    <n v="0"/>
    <n v="0"/>
    <n v="0"/>
    <n v="0"/>
    <n v="0"/>
  </r>
  <r>
    <s v="RSE7C_FT"/>
    <x v="2"/>
    <x v="0"/>
    <x v="3"/>
    <x v="1"/>
    <s v="RSE_MEM_BENS_AGE_GEN"/>
    <n v="2"/>
    <n v="139"/>
    <n v="125"/>
    <n v="117"/>
    <n v="96"/>
    <n v="90"/>
    <n v="81"/>
  </r>
  <r>
    <s v="RSE7C_FT"/>
    <x v="2"/>
    <x v="1"/>
    <x v="0"/>
    <x v="1"/>
    <s v="RSE_MEM_BENS_AGE_GEN"/>
    <n v="2"/>
    <n v="1250"/>
    <n v="1231"/>
    <n v="1247"/>
    <n v="1141"/>
    <n v="1096"/>
    <n v="979"/>
  </r>
  <r>
    <s v="RSE7C_FT"/>
    <x v="2"/>
    <x v="1"/>
    <x v="1"/>
    <x v="1"/>
    <s v="RSE_MEM_BENS_AGE_GEN"/>
    <n v="2"/>
    <n v="1529"/>
    <n v="1492"/>
    <n v="1486"/>
    <n v="1146"/>
    <n v="1082"/>
    <n v="954"/>
  </r>
  <r>
    <s v="RSE7C_FT"/>
    <x v="2"/>
    <x v="1"/>
    <x v="2"/>
    <x v="1"/>
    <s v="RSE_MEM_BENS_AGE_GEN"/>
    <n v="2"/>
    <n v="0"/>
    <n v="0"/>
    <n v="0"/>
    <n v="0"/>
    <n v="0"/>
    <n v="1"/>
  </r>
  <r>
    <s v="RSE7C_FT"/>
    <x v="2"/>
    <x v="1"/>
    <x v="3"/>
    <x v="1"/>
    <s v="RSE_MEM_BENS_AGE_GEN"/>
    <n v="2"/>
    <n v="2779"/>
    <n v="2722"/>
    <n v="2733"/>
    <n v="2288"/>
    <n v="2178"/>
    <n v="1934"/>
  </r>
  <r>
    <s v="RSE7C_FT"/>
    <x v="2"/>
    <x v="2"/>
    <x v="0"/>
    <x v="1"/>
    <s v="RSE_MEM_BENS_AGE_GEN"/>
    <n v="2"/>
    <n v="3518"/>
    <n v="3418"/>
    <n v="3484"/>
    <n v="3228"/>
    <n v="3345"/>
    <n v="3164"/>
  </r>
  <r>
    <s v="RSE7C_FT"/>
    <x v="2"/>
    <x v="2"/>
    <x v="1"/>
    <x v="1"/>
    <s v="RSE_MEM_BENS_AGE_GEN"/>
    <n v="2"/>
    <n v="5567"/>
    <n v="5275"/>
    <n v="5150"/>
    <n v="4341"/>
    <n v="4175"/>
    <n v="4042"/>
  </r>
  <r>
    <s v="RSE7C_FT"/>
    <x v="2"/>
    <x v="2"/>
    <x v="2"/>
    <x v="1"/>
    <s v="RSE_MEM_BENS_AGE_GEN"/>
    <n v="2"/>
    <n v="0"/>
    <n v="0"/>
    <n v="0"/>
    <n v="0"/>
    <n v="0"/>
    <n v="2"/>
  </r>
  <r>
    <s v="RSE7C_FT"/>
    <x v="2"/>
    <x v="2"/>
    <x v="3"/>
    <x v="1"/>
    <s v="RSE_MEM_BENS_AGE_GEN"/>
    <n v="2"/>
    <n v="9085"/>
    <n v="8693"/>
    <n v="8634"/>
    <n v="7569"/>
    <n v="7519"/>
    <n v="7207"/>
  </r>
  <r>
    <s v="RSE7C_FT"/>
    <x v="2"/>
    <x v="3"/>
    <x v="0"/>
    <x v="1"/>
    <s v="RSE_MEM_BENS_AGE_GEN"/>
    <n v="2"/>
    <n v="2441"/>
    <n v="2630"/>
    <n v="2896"/>
    <n v="2980"/>
    <n v="2996"/>
    <n v="2874"/>
  </r>
  <r>
    <s v="RSE7C_FT"/>
    <x v="2"/>
    <x v="3"/>
    <x v="1"/>
    <x v="1"/>
    <s v="RSE_MEM_BENS_AGE_GEN"/>
    <n v="2"/>
    <n v="5040"/>
    <n v="5111"/>
    <n v="5326"/>
    <n v="4706"/>
    <n v="4585"/>
    <n v="4283"/>
  </r>
  <r>
    <s v="RSE7C_FT"/>
    <x v="2"/>
    <x v="3"/>
    <x v="2"/>
    <x v="1"/>
    <s v="RSE_MEM_BENS_AGE_GEN"/>
    <n v="2"/>
    <n v="0"/>
    <n v="0"/>
    <n v="0"/>
    <n v="0"/>
    <n v="0"/>
    <n v="2"/>
  </r>
  <r>
    <s v="RSE7C_FT"/>
    <x v="2"/>
    <x v="3"/>
    <x v="3"/>
    <x v="1"/>
    <s v="RSE_MEM_BENS_AGE_GEN"/>
    <n v="2"/>
    <n v="7481"/>
    <n v="7741"/>
    <n v="8222"/>
    <n v="7686"/>
    <n v="7582"/>
    <n v="7159"/>
  </r>
  <r>
    <s v="RSE7C_FT"/>
    <x v="2"/>
    <x v="4"/>
    <x v="0"/>
    <x v="1"/>
    <s v="RSE_MEM_BENS_AGE_GEN"/>
    <n v="2"/>
    <n v="2395"/>
    <n v="2465"/>
    <n v="2712"/>
    <n v="2837"/>
    <n v="3101"/>
    <n v="3227"/>
  </r>
  <r>
    <s v="RSE7C_FT"/>
    <x v="2"/>
    <x v="4"/>
    <x v="1"/>
    <x v="1"/>
    <s v="RSE_MEM_BENS_AGE_GEN"/>
    <n v="2"/>
    <n v="6632"/>
    <n v="6491"/>
    <n v="6592"/>
    <n v="5804"/>
    <n v="5820"/>
    <n v="5734"/>
  </r>
  <r>
    <s v="RSE7C_FT"/>
    <x v="2"/>
    <x v="4"/>
    <x v="2"/>
    <x v="1"/>
    <s v="RSE_MEM_BENS_AGE_GEN"/>
    <n v="2"/>
    <n v="0"/>
    <n v="0"/>
    <n v="0"/>
    <n v="0"/>
    <n v="1"/>
    <n v="3"/>
  </r>
  <r>
    <s v="RSE7C_FT"/>
    <x v="2"/>
    <x v="4"/>
    <x v="3"/>
    <x v="1"/>
    <s v="RSE_MEM_BENS_AGE_GEN"/>
    <n v="2"/>
    <n v="9027"/>
    <n v="8956"/>
    <n v="9304"/>
    <n v="8641"/>
    <n v="8922"/>
    <n v="8964"/>
  </r>
  <r>
    <s v="RSE7C_FT"/>
    <x v="2"/>
    <x v="5"/>
    <x v="0"/>
    <x v="1"/>
    <s v="RSE_MEM_BENS_AGE_GEN"/>
    <n v="2"/>
    <n v="2167"/>
    <n v="2360"/>
    <n v="2627"/>
    <n v="2850"/>
    <n v="3046"/>
    <n v="3116"/>
  </r>
  <r>
    <s v="RSE7C_FT"/>
    <x v="2"/>
    <x v="5"/>
    <x v="1"/>
    <x v="1"/>
    <s v="RSE_MEM_BENS_AGE_GEN"/>
    <n v="2"/>
    <n v="6812"/>
    <n v="7044"/>
    <n v="7617"/>
    <n v="7122"/>
    <n v="7385"/>
    <n v="7153"/>
  </r>
  <r>
    <s v="RSE7C_FT"/>
    <x v="2"/>
    <x v="5"/>
    <x v="2"/>
    <x v="1"/>
    <s v="RSE_MEM_BENS_AGE_GEN"/>
    <n v="2"/>
    <n v="0"/>
    <n v="0"/>
    <n v="0"/>
    <n v="0"/>
    <n v="0"/>
    <n v="2"/>
  </r>
  <r>
    <s v="RSE7C_FT"/>
    <x v="2"/>
    <x v="5"/>
    <x v="3"/>
    <x v="1"/>
    <s v="RSE_MEM_BENS_AGE_GEN"/>
    <n v="2"/>
    <n v="8979"/>
    <n v="9404"/>
    <n v="10244"/>
    <n v="9973"/>
    <n v="10431"/>
    <n v="10272"/>
  </r>
  <r>
    <s v="RSE7C_FT"/>
    <x v="2"/>
    <x v="6"/>
    <x v="0"/>
    <x v="1"/>
    <s v="RSE_MEM_BENS_AGE_GEN"/>
    <n v="2"/>
    <n v="1664"/>
    <n v="1819"/>
    <n v="2133"/>
    <n v="2277"/>
    <n v="2463"/>
    <n v="2623"/>
  </r>
  <r>
    <s v="RSE7C_FT"/>
    <x v="2"/>
    <x v="6"/>
    <x v="1"/>
    <x v="1"/>
    <s v="RSE_MEM_BENS_AGE_GEN"/>
    <n v="2"/>
    <n v="5385"/>
    <n v="5611"/>
    <n v="6050"/>
    <n v="5769"/>
    <n v="6064"/>
    <n v="6114"/>
  </r>
  <r>
    <s v="RSE7C_FT"/>
    <x v="2"/>
    <x v="6"/>
    <x v="2"/>
    <x v="1"/>
    <s v="RSE_MEM_BENS_AGE_GEN"/>
    <n v="2"/>
    <n v="0"/>
    <n v="0"/>
    <n v="0"/>
    <n v="0"/>
    <n v="0"/>
    <n v="0"/>
  </r>
  <r>
    <s v="RSE7C_FT"/>
    <x v="2"/>
    <x v="6"/>
    <x v="3"/>
    <x v="1"/>
    <s v="RSE_MEM_BENS_AGE_GEN"/>
    <n v="2"/>
    <n v="7049"/>
    <n v="7431"/>
    <n v="8183"/>
    <n v="8046"/>
    <n v="8527"/>
    <n v="8737"/>
  </r>
  <r>
    <s v="RSE7C_FT"/>
    <x v="2"/>
    <x v="7"/>
    <x v="0"/>
    <x v="1"/>
    <s v="RSE_MEM_BENS_AGE_GEN"/>
    <n v="2"/>
    <n v="920"/>
    <n v="1059"/>
    <n v="1271"/>
    <n v="1425"/>
    <n v="1619"/>
    <n v="1722"/>
  </r>
  <r>
    <s v="RSE7C_FT"/>
    <x v="2"/>
    <x v="7"/>
    <x v="1"/>
    <x v="1"/>
    <s v="RSE_MEM_BENS_AGE_GEN"/>
    <n v="2"/>
    <n v="2787"/>
    <n v="3153"/>
    <n v="3441"/>
    <n v="3555"/>
    <n v="3941"/>
    <n v="4073"/>
  </r>
  <r>
    <s v="RSE7C_FT"/>
    <x v="2"/>
    <x v="7"/>
    <x v="2"/>
    <x v="1"/>
    <s v="RSE_MEM_BENS_AGE_GEN"/>
    <n v="2"/>
    <n v="0"/>
    <n v="0"/>
    <n v="0"/>
    <n v="0"/>
    <n v="0"/>
    <n v="0"/>
  </r>
  <r>
    <s v="RSE7C_FT"/>
    <x v="2"/>
    <x v="7"/>
    <x v="3"/>
    <x v="1"/>
    <s v="RSE_MEM_BENS_AGE_GEN"/>
    <n v="2"/>
    <n v="3707"/>
    <n v="4212"/>
    <n v="4712"/>
    <n v="4980"/>
    <n v="5560"/>
    <n v="5795"/>
  </r>
  <r>
    <s v="RSE7C_FT"/>
    <x v="2"/>
    <x v="8"/>
    <x v="0"/>
    <x v="1"/>
    <s v="RSE_MEM_BENS_AGE_GEN"/>
    <n v="2"/>
    <n v="266"/>
    <n v="318"/>
    <n v="442"/>
    <n v="535"/>
    <n v="680"/>
    <n v="806"/>
  </r>
  <r>
    <s v="RSE7C_FT"/>
    <x v="2"/>
    <x v="8"/>
    <x v="1"/>
    <x v="1"/>
    <s v="RSE_MEM_BENS_AGE_GEN"/>
    <n v="2"/>
    <n v="986"/>
    <n v="1154"/>
    <n v="1432"/>
    <n v="1483"/>
    <n v="1783"/>
    <n v="2034"/>
  </r>
  <r>
    <s v="RSE7C_FT"/>
    <x v="2"/>
    <x v="8"/>
    <x v="2"/>
    <x v="1"/>
    <s v="RSE_MEM_BENS_AGE_GEN"/>
    <n v="2"/>
    <n v="0"/>
    <n v="0"/>
    <n v="0"/>
    <n v="0"/>
    <n v="0"/>
    <n v="0"/>
  </r>
  <r>
    <s v="RSE7C_FT"/>
    <x v="2"/>
    <x v="8"/>
    <x v="3"/>
    <x v="1"/>
    <s v="RSE_MEM_BENS_AGE_GEN"/>
    <n v="2"/>
    <n v="1253"/>
    <n v="1472"/>
    <n v="1875"/>
    <n v="2018"/>
    <n v="2463"/>
    <n v="2840"/>
  </r>
  <r>
    <s v="RSE7C_FT"/>
    <x v="2"/>
    <x v="9"/>
    <x v="0"/>
    <x v="1"/>
    <s v="RSE_MEM_BENS_AGE_GEN"/>
    <n v="2"/>
    <n v="234"/>
    <n v="221"/>
    <n v="229"/>
    <n v="243"/>
    <n v="287"/>
    <n v="325"/>
  </r>
  <r>
    <s v="RSE7C_FT"/>
    <x v="2"/>
    <x v="9"/>
    <x v="1"/>
    <x v="1"/>
    <s v="RSE_MEM_BENS_AGE_GEN"/>
    <n v="2"/>
    <n v="510"/>
    <n v="508"/>
    <n v="611"/>
    <n v="627"/>
    <n v="759"/>
    <n v="893"/>
  </r>
  <r>
    <s v="RSE7C_FT"/>
    <x v="2"/>
    <x v="9"/>
    <x v="2"/>
    <x v="1"/>
    <s v="RSE_MEM_BENS_AGE_GEN"/>
    <n v="2"/>
    <n v="0"/>
    <n v="0"/>
    <n v="0"/>
    <n v="0"/>
    <n v="0"/>
    <n v="0"/>
  </r>
  <r>
    <s v="RSE7C_FT"/>
    <x v="2"/>
    <x v="9"/>
    <x v="3"/>
    <x v="1"/>
    <s v="RSE_MEM_BENS_AGE_GEN"/>
    <n v="2"/>
    <n v="744"/>
    <n v="728"/>
    <n v="841"/>
    <n v="870"/>
    <n v="1046"/>
    <n v="1218"/>
  </r>
  <r>
    <s v="RSE7C_FT"/>
    <x v="2"/>
    <x v="10"/>
    <x v="0"/>
    <x v="1"/>
    <s v="RSE_MEM_BENS_AGE_GEN"/>
    <n v="2"/>
    <n v="180"/>
    <n v="135"/>
    <n v="140"/>
    <n v="125"/>
    <n v="125"/>
    <n v="125"/>
  </r>
  <r>
    <s v="RSE7C_FT"/>
    <x v="2"/>
    <x v="10"/>
    <x v="1"/>
    <x v="1"/>
    <s v="RSE_MEM_BENS_AGE_GEN"/>
    <n v="2"/>
    <n v="231"/>
    <n v="192"/>
    <n v="187"/>
    <n v="171"/>
    <n v="175"/>
    <n v="179"/>
  </r>
  <r>
    <s v="RSE7C_FT"/>
    <x v="2"/>
    <x v="10"/>
    <x v="2"/>
    <x v="1"/>
    <s v="RSE_MEM_BENS_AGE_GEN"/>
    <n v="2"/>
    <n v="0"/>
    <n v="0"/>
    <n v="0"/>
    <n v="0"/>
    <n v="0"/>
    <n v="0"/>
  </r>
  <r>
    <s v="RSE7C_FT"/>
    <x v="2"/>
    <x v="10"/>
    <x v="3"/>
    <x v="1"/>
    <s v="RSE_MEM_BENS_AGE_GEN"/>
    <n v="2"/>
    <n v="411"/>
    <n v="328"/>
    <n v="326"/>
    <n v="296"/>
    <n v="301"/>
    <n v="304"/>
  </r>
  <r>
    <s v="RSE7C_FT"/>
    <x v="2"/>
    <x v="11"/>
    <x v="0"/>
    <x v="1"/>
    <s v="RSE_MEM_BENS_AGE_GEN"/>
    <n v="2"/>
    <n v="0"/>
    <n v="0"/>
    <n v="0"/>
    <n v="0"/>
    <n v="0"/>
    <n v="0"/>
  </r>
  <r>
    <s v="RSE7C_FT"/>
    <x v="2"/>
    <x v="11"/>
    <x v="1"/>
    <x v="1"/>
    <s v="RSE_MEM_BENS_AGE_GEN"/>
    <n v="2"/>
    <n v="0"/>
    <n v="0"/>
    <n v="0"/>
    <n v="0"/>
    <n v="0"/>
    <n v="0"/>
  </r>
  <r>
    <s v="RSE7C_FT"/>
    <x v="2"/>
    <x v="11"/>
    <x v="2"/>
    <x v="1"/>
    <s v="RSE_MEM_BENS_AGE_GEN"/>
    <n v="2"/>
    <n v="2"/>
    <n v="0"/>
    <n v="0"/>
    <n v="0"/>
    <n v="0"/>
    <n v="0"/>
  </r>
  <r>
    <s v="RSE7C_FT"/>
    <x v="2"/>
    <x v="11"/>
    <x v="3"/>
    <x v="1"/>
    <s v="RSE_MEM_BENS_AGE_GEN"/>
    <n v="2"/>
    <n v="2"/>
    <n v="0"/>
    <n v="0"/>
    <n v="0"/>
    <n v="0"/>
    <n v="0"/>
  </r>
  <r>
    <s v="RSE7C_FT"/>
    <x v="2"/>
    <x v="12"/>
    <x v="0"/>
    <x v="1"/>
    <s v="RSE_MEM_BENS_AGE_GEN"/>
    <n v="2"/>
    <n v="15102"/>
    <n v="15714"/>
    <n v="17238"/>
    <n v="17694"/>
    <n v="18806"/>
    <n v="19004"/>
  </r>
  <r>
    <s v="RSE7C_FT"/>
    <x v="2"/>
    <x v="12"/>
    <x v="1"/>
    <x v="1"/>
    <s v="RSE_MEM_BENS_AGE_GEN"/>
    <n v="2"/>
    <n v="35550"/>
    <n v="36097"/>
    <n v="37953"/>
    <n v="34769"/>
    <n v="35812"/>
    <n v="35498"/>
  </r>
  <r>
    <s v="RSE7C_FT"/>
    <x v="2"/>
    <x v="12"/>
    <x v="2"/>
    <x v="1"/>
    <s v="RSE_MEM_BENS_AGE_GEN"/>
    <n v="2"/>
    <n v="3"/>
    <n v="1"/>
    <n v="0"/>
    <n v="0"/>
    <n v="1"/>
    <n v="9"/>
  </r>
  <r>
    <s v="RSE7C_FT"/>
    <x v="2"/>
    <x v="12"/>
    <x v="3"/>
    <x v="1"/>
    <s v="RSE_MEM_BENS_AGE_GEN"/>
    <n v="2"/>
    <n v="50655"/>
    <n v="51812"/>
    <n v="55190"/>
    <n v="52463"/>
    <n v="54619"/>
    <n v="54511"/>
  </r>
  <r>
    <s v="RSE7C_FT"/>
    <x v="3"/>
    <x v="0"/>
    <x v="0"/>
    <x v="1"/>
    <s v="RSE_MEM_BENS_AGE_GEN"/>
    <n v="2"/>
    <n v="3260"/>
    <n v="3291"/>
    <n v="3646"/>
    <n v="3831"/>
    <n v="4071"/>
    <n v="3652"/>
  </r>
  <r>
    <s v="RSE7C_FT"/>
    <x v="3"/>
    <x v="0"/>
    <x v="1"/>
    <x v="1"/>
    <s v="RSE_MEM_BENS_AGE_GEN"/>
    <n v="2"/>
    <n v="4146"/>
    <n v="4120"/>
    <n v="4389"/>
    <n v="4726"/>
    <n v="5012"/>
    <n v="4456"/>
  </r>
  <r>
    <s v="RSE7C_FT"/>
    <x v="3"/>
    <x v="0"/>
    <x v="2"/>
    <x v="1"/>
    <s v="RSE_MEM_BENS_AGE_GEN"/>
    <n v="2"/>
    <n v="155"/>
    <n v="63"/>
    <n v="57"/>
    <n v="46"/>
    <n v="44"/>
    <n v="32"/>
  </r>
  <r>
    <s v="RSE7C_FT"/>
    <x v="3"/>
    <x v="0"/>
    <x v="3"/>
    <x v="1"/>
    <s v="RSE_MEM_BENS_AGE_GEN"/>
    <n v="2"/>
    <n v="7562"/>
    <n v="7474"/>
    <n v="8092"/>
    <n v="8603"/>
    <n v="9127"/>
    <n v="8140"/>
  </r>
  <r>
    <s v="RSE7C_FT"/>
    <x v="3"/>
    <x v="1"/>
    <x v="0"/>
    <x v="1"/>
    <s v="RSE_MEM_BENS_AGE_GEN"/>
    <n v="2"/>
    <n v="21064"/>
    <n v="22155"/>
    <n v="25049"/>
    <n v="27888"/>
    <n v="30314"/>
    <n v="28751"/>
  </r>
  <r>
    <s v="RSE7C_FT"/>
    <x v="3"/>
    <x v="1"/>
    <x v="1"/>
    <x v="1"/>
    <s v="RSE_MEM_BENS_AGE_GEN"/>
    <n v="2"/>
    <n v="29472"/>
    <n v="30850"/>
    <n v="34329"/>
    <n v="38058"/>
    <n v="41061"/>
    <n v="38568"/>
  </r>
  <r>
    <s v="RSE7C_FT"/>
    <x v="3"/>
    <x v="1"/>
    <x v="2"/>
    <x v="1"/>
    <s v="RSE_MEM_BENS_AGE_GEN"/>
    <n v="2"/>
    <n v="570"/>
    <n v="276"/>
    <n v="253"/>
    <n v="199"/>
    <n v="207"/>
    <n v="171"/>
  </r>
  <r>
    <s v="RSE7C_FT"/>
    <x v="3"/>
    <x v="1"/>
    <x v="3"/>
    <x v="1"/>
    <s v="RSE_MEM_BENS_AGE_GEN"/>
    <n v="2"/>
    <n v="51106"/>
    <n v="53282"/>
    <n v="59632"/>
    <n v="66145"/>
    <n v="71582"/>
    <n v="67490"/>
  </r>
  <r>
    <s v="RSE7C_FT"/>
    <x v="3"/>
    <x v="2"/>
    <x v="0"/>
    <x v="1"/>
    <s v="RSE_MEM_BENS_AGE_GEN"/>
    <n v="2"/>
    <n v="32892"/>
    <n v="34756"/>
    <n v="39773"/>
    <n v="45507"/>
    <n v="51311"/>
    <n v="52353"/>
  </r>
  <r>
    <s v="RSE7C_FT"/>
    <x v="3"/>
    <x v="2"/>
    <x v="1"/>
    <x v="1"/>
    <s v="RSE_MEM_BENS_AGE_GEN"/>
    <n v="2"/>
    <n v="51474"/>
    <n v="54429"/>
    <n v="61909"/>
    <n v="71028"/>
    <n v="79662"/>
    <n v="80612"/>
  </r>
  <r>
    <s v="RSE7C_FT"/>
    <x v="3"/>
    <x v="2"/>
    <x v="2"/>
    <x v="1"/>
    <s v="RSE_MEM_BENS_AGE_GEN"/>
    <n v="2"/>
    <n v="392"/>
    <n v="187"/>
    <n v="185"/>
    <n v="146"/>
    <n v="177"/>
    <n v="176"/>
  </r>
  <r>
    <s v="RSE7C_FT"/>
    <x v="3"/>
    <x v="2"/>
    <x v="3"/>
    <x v="1"/>
    <s v="RSE_MEM_BENS_AGE_GEN"/>
    <n v="2"/>
    <n v="84758"/>
    <n v="89373"/>
    <n v="101867"/>
    <n v="116681"/>
    <n v="131150"/>
    <n v="133141"/>
  </r>
  <r>
    <s v="RSE7C_FT"/>
    <x v="3"/>
    <x v="3"/>
    <x v="0"/>
    <x v="1"/>
    <s v="RSE_MEM_BENS_AGE_GEN"/>
    <n v="2"/>
    <n v="19345"/>
    <n v="21402"/>
    <n v="25420"/>
    <n v="29487"/>
    <n v="33203"/>
    <n v="33807"/>
  </r>
  <r>
    <s v="RSE7C_FT"/>
    <x v="3"/>
    <x v="3"/>
    <x v="1"/>
    <x v="1"/>
    <s v="RSE_MEM_BENS_AGE_GEN"/>
    <n v="2"/>
    <n v="30622"/>
    <n v="33483"/>
    <n v="39585"/>
    <n v="46118"/>
    <n v="51648"/>
    <n v="52471"/>
  </r>
  <r>
    <s v="RSE7C_FT"/>
    <x v="3"/>
    <x v="3"/>
    <x v="2"/>
    <x v="1"/>
    <s v="RSE_MEM_BENS_AGE_GEN"/>
    <n v="2"/>
    <n v="142"/>
    <n v="59"/>
    <n v="57"/>
    <n v="42"/>
    <n v="49"/>
    <n v="51"/>
  </r>
  <r>
    <s v="RSE7C_FT"/>
    <x v="3"/>
    <x v="3"/>
    <x v="3"/>
    <x v="1"/>
    <s v="RSE_MEM_BENS_AGE_GEN"/>
    <n v="2"/>
    <n v="50108"/>
    <n v="54944"/>
    <n v="65062"/>
    <n v="75646"/>
    <n v="84900"/>
    <n v="86329"/>
  </r>
  <r>
    <s v="RSE7C_FT"/>
    <x v="3"/>
    <x v="4"/>
    <x v="0"/>
    <x v="1"/>
    <s v="RSE_MEM_BENS_AGE_GEN"/>
    <n v="2"/>
    <n v="22703"/>
    <n v="23968"/>
    <n v="27438"/>
    <n v="30755"/>
    <n v="34558"/>
    <n v="35900"/>
  </r>
  <r>
    <s v="RSE7C_FT"/>
    <x v="3"/>
    <x v="4"/>
    <x v="1"/>
    <x v="1"/>
    <s v="RSE_MEM_BENS_AGE_GEN"/>
    <n v="2"/>
    <n v="35093"/>
    <n v="36840"/>
    <n v="42187"/>
    <n v="47597"/>
    <n v="53329"/>
    <n v="55007"/>
  </r>
  <r>
    <s v="RSE7C_FT"/>
    <x v="3"/>
    <x v="4"/>
    <x v="2"/>
    <x v="1"/>
    <s v="RSE_MEM_BENS_AGE_GEN"/>
    <n v="2"/>
    <n v="115"/>
    <n v="45"/>
    <n v="38"/>
    <n v="28"/>
    <n v="38"/>
    <n v="40"/>
  </r>
  <r>
    <s v="RSE7C_FT"/>
    <x v="3"/>
    <x v="4"/>
    <x v="3"/>
    <x v="1"/>
    <s v="RSE_MEM_BENS_AGE_GEN"/>
    <n v="2"/>
    <n v="57911"/>
    <n v="60853"/>
    <n v="69663"/>
    <n v="78380"/>
    <n v="87924"/>
    <n v="90946"/>
  </r>
  <r>
    <s v="RSE7C_FT"/>
    <x v="3"/>
    <x v="5"/>
    <x v="0"/>
    <x v="1"/>
    <s v="RSE_MEM_BENS_AGE_GEN"/>
    <n v="2"/>
    <n v="23345"/>
    <n v="25730"/>
    <n v="30800"/>
    <n v="35552"/>
    <n v="40261"/>
    <n v="41638"/>
  </r>
  <r>
    <s v="RSE7C_FT"/>
    <x v="3"/>
    <x v="5"/>
    <x v="1"/>
    <x v="1"/>
    <s v="RSE_MEM_BENS_AGE_GEN"/>
    <n v="2"/>
    <n v="34599"/>
    <n v="37817"/>
    <n v="44927"/>
    <n v="52589"/>
    <n v="59876"/>
    <n v="62023"/>
  </r>
  <r>
    <s v="RSE7C_FT"/>
    <x v="3"/>
    <x v="5"/>
    <x v="2"/>
    <x v="1"/>
    <s v="RSE_MEM_BENS_AGE_GEN"/>
    <n v="2"/>
    <n v="82"/>
    <n v="34"/>
    <n v="32"/>
    <n v="24"/>
    <n v="36"/>
    <n v="38"/>
  </r>
  <r>
    <s v="RSE7C_FT"/>
    <x v="3"/>
    <x v="5"/>
    <x v="3"/>
    <x v="1"/>
    <s v="RSE_MEM_BENS_AGE_GEN"/>
    <n v="2"/>
    <n v="58026"/>
    <n v="63581"/>
    <n v="75759"/>
    <n v="88165"/>
    <n v="100173"/>
    <n v="103699"/>
  </r>
  <r>
    <s v="RSE7C_FT"/>
    <x v="3"/>
    <x v="6"/>
    <x v="0"/>
    <x v="1"/>
    <s v="RSE_MEM_BENS_AGE_GEN"/>
    <n v="2"/>
    <n v="20888"/>
    <n v="22995"/>
    <n v="27910"/>
    <n v="32163"/>
    <n v="37315"/>
    <n v="39503"/>
  </r>
  <r>
    <s v="RSE7C_FT"/>
    <x v="3"/>
    <x v="6"/>
    <x v="1"/>
    <x v="1"/>
    <s v="RSE_MEM_BENS_AGE_GEN"/>
    <n v="2"/>
    <n v="28683"/>
    <n v="31214"/>
    <n v="37106"/>
    <n v="43860"/>
    <n v="51298"/>
    <n v="55235"/>
  </r>
  <r>
    <s v="RSE7C_FT"/>
    <x v="3"/>
    <x v="6"/>
    <x v="2"/>
    <x v="1"/>
    <s v="RSE_MEM_BENS_AGE_GEN"/>
    <n v="2"/>
    <n v="47"/>
    <n v="21"/>
    <n v="22"/>
    <n v="18"/>
    <n v="33"/>
    <n v="33"/>
  </r>
  <r>
    <s v="RSE7C_FT"/>
    <x v="3"/>
    <x v="6"/>
    <x v="3"/>
    <x v="1"/>
    <s v="RSE_MEM_BENS_AGE_GEN"/>
    <n v="2"/>
    <n v="49618"/>
    <n v="54229"/>
    <n v="65039"/>
    <n v="76041"/>
    <n v="88646"/>
    <n v="94771"/>
  </r>
  <r>
    <s v="RSE7C_FT"/>
    <x v="3"/>
    <x v="7"/>
    <x v="0"/>
    <x v="1"/>
    <s v="RSE_MEM_BENS_AGE_GEN"/>
    <n v="2"/>
    <n v="12524"/>
    <n v="14552"/>
    <n v="17592"/>
    <n v="21486"/>
    <n v="25920"/>
    <n v="28599"/>
  </r>
  <r>
    <s v="RSE7C_FT"/>
    <x v="3"/>
    <x v="7"/>
    <x v="1"/>
    <x v="1"/>
    <s v="RSE_MEM_BENS_AGE_GEN"/>
    <n v="2"/>
    <n v="17606"/>
    <n v="19676"/>
    <n v="22992"/>
    <n v="27619"/>
    <n v="32626"/>
    <n v="35406"/>
  </r>
  <r>
    <s v="RSE7C_FT"/>
    <x v="3"/>
    <x v="7"/>
    <x v="2"/>
    <x v="1"/>
    <s v="RSE_MEM_BENS_AGE_GEN"/>
    <n v="2"/>
    <n v="16"/>
    <n v="13"/>
    <n v="11"/>
    <n v="7"/>
    <n v="16"/>
    <n v="16"/>
  </r>
  <r>
    <s v="RSE7C_FT"/>
    <x v="3"/>
    <x v="7"/>
    <x v="3"/>
    <x v="1"/>
    <s v="RSE_MEM_BENS_AGE_GEN"/>
    <n v="2"/>
    <n v="30146"/>
    <n v="34240"/>
    <n v="40594"/>
    <n v="49112"/>
    <n v="58562"/>
    <n v="64021"/>
  </r>
  <r>
    <s v="RSE7C_FT"/>
    <x v="3"/>
    <x v="8"/>
    <x v="0"/>
    <x v="1"/>
    <s v="RSE_MEM_BENS_AGE_GEN"/>
    <n v="2"/>
    <n v="4235"/>
    <n v="5385"/>
    <n v="7471"/>
    <n v="9773"/>
    <n v="12507"/>
    <n v="14542"/>
  </r>
  <r>
    <s v="RSE7C_FT"/>
    <x v="3"/>
    <x v="8"/>
    <x v="1"/>
    <x v="1"/>
    <s v="RSE_MEM_BENS_AGE_GEN"/>
    <n v="2"/>
    <n v="7157"/>
    <n v="8590"/>
    <n v="11176"/>
    <n v="14190"/>
    <n v="17492"/>
    <n v="19606"/>
  </r>
  <r>
    <s v="RSE7C_FT"/>
    <x v="3"/>
    <x v="8"/>
    <x v="2"/>
    <x v="1"/>
    <s v="RSE_MEM_BENS_AGE_GEN"/>
    <n v="2"/>
    <n v="5"/>
    <n v="2"/>
    <n v="4"/>
    <n v="2"/>
    <n v="6"/>
    <n v="7"/>
  </r>
  <r>
    <s v="RSE7C_FT"/>
    <x v="3"/>
    <x v="8"/>
    <x v="3"/>
    <x v="1"/>
    <s v="RSE_MEM_BENS_AGE_GEN"/>
    <n v="2"/>
    <n v="11397"/>
    <n v="13977"/>
    <n v="18651"/>
    <n v="23965"/>
    <n v="30005"/>
    <n v="34155"/>
  </r>
  <r>
    <s v="RSE7C_FT"/>
    <x v="3"/>
    <x v="9"/>
    <x v="0"/>
    <x v="1"/>
    <s v="RSE_MEM_BENS_AGE_GEN"/>
    <n v="2"/>
    <n v="1089"/>
    <n v="1513"/>
    <n v="2169"/>
    <n v="3205"/>
    <n v="4695"/>
    <n v="6183"/>
  </r>
  <r>
    <s v="RSE7C_FT"/>
    <x v="3"/>
    <x v="9"/>
    <x v="1"/>
    <x v="1"/>
    <s v="RSE_MEM_BENS_AGE_GEN"/>
    <n v="2"/>
    <n v="2542"/>
    <n v="3241"/>
    <n v="4437"/>
    <n v="6143"/>
    <n v="8264"/>
    <n v="10248"/>
  </r>
  <r>
    <s v="RSE7C_FT"/>
    <x v="3"/>
    <x v="9"/>
    <x v="2"/>
    <x v="1"/>
    <s v="RSE_MEM_BENS_AGE_GEN"/>
    <n v="2"/>
    <n v="3"/>
    <n v="1"/>
    <n v="2"/>
    <n v="6"/>
    <n v="10"/>
    <n v="10"/>
  </r>
  <r>
    <s v="RSE7C_FT"/>
    <x v="3"/>
    <x v="9"/>
    <x v="3"/>
    <x v="1"/>
    <s v="RSE_MEM_BENS_AGE_GEN"/>
    <n v="2"/>
    <n v="3634"/>
    <n v="4755"/>
    <n v="6608"/>
    <n v="9354"/>
    <n v="12968"/>
    <n v="16441"/>
  </r>
  <r>
    <s v="RSE7C_FT"/>
    <x v="3"/>
    <x v="10"/>
    <x v="0"/>
    <x v="1"/>
    <s v="RSE_MEM_BENS_AGE_GEN"/>
    <n v="2"/>
    <n v="56"/>
    <n v="70"/>
    <n v="83"/>
    <n v="116"/>
    <n v="171"/>
    <n v="241"/>
  </r>
  <r>
    <s v="RSE7C_FT"/>
    <x v="3"/>
    <x v="10"/>
    <x v="1"/>
    <x v="1"/>
    <s v="RSE_MEM_BENS_AGE_GEN"/>
    <n v="2"/>
    <n v="132"/>
    <n v="178"/>
    <n v="201"/>
    <n v="281"/>
    <n v="393"/>
    <n v="515"/>
  </r>
  <r>
    <s v="RSE7C_FT"/>
    <x v="3"/>
    <x v="10"/>
    <x v="2"/>
    <x v="1"/>
    <s v="RSE_MEM_BENS_AGE_GEN"/>
    <n v="2"/>
    <n v="0"/>
    <n v="0"/>
    <n v="0"/>
    <n v="0"/>
    <n v="0"/>
    <n v="0"/>
  </r>
  <r>
    <s v="RSE7C_FT"/>
    <x v="3"/>
    <x v="10"/>
    <x v="3"/>
    <x v="1"/>
    <s v="RSE_MEM_BENS_AGE_GEN"/>
    <n v="2"/>
    <n v="187"/>
    <n v="248"/>
    <n v="284"/>
    <n v="396"/>
    <n v="564"/>
    <n v="756"/>
  </r>
  <r>
    <s v="RSE7C_FT"/>
    <x v="3"/>
    <x v="11"/>
    <x v="0"/>
    <x v="1"/>
    <s v="RSE_MEM_BENS_AGE_GEN"/>
    <n v="2"/>
    <n v="5"/>
    <n v="7"/>
    <n v="4"/>
    <n v="5"/>
    <n v="2"/>
    <n v="2"/>
  </r>
  <r>
    <s v="RSE7C_FT"/>
    <x v="3"/>
    <x v="11"/>
    <x v="1"/>
    <x v="1"/>
    <s v="RSE_MEM_BENS_AGE_GEN"/>
    <n v="2"/>
    <n v="13"/>
    <n v="10"/>
    <n v="8"/>
    <n v="8"/>
    <n v="5"/>
    <n v="4"/>
  </r>
  <r>
    <s v="RSE7C_FT"/>
    <x v="3"/>
    <x v="11"/>
    <x v="2"/>
    <x v="1"/>
    <s v="RSE_MEM_BENS_AGE_GEN"/>
    <n v="2"/>
    <n v="3"/>
    <n v="0"/>
    <n v="0"/>
    <n v="0"/>
    <n v="0"/>
    <n v="0"/>
  </r>
  <r>
    <s v="RSE7C_FT"/>
    <x v="3"/>
    <x v="11"/>
    <x v="3"/>
    <x v="1"/>
    <s v="RSE_MEM_BENS_AGE_GEN"/>
    <n v="2"/>
    <n v="22"/>
    <n v="19"/>
    <n v="13"/>
    <n v="13"/>
    <n v="8"/>
    <n v="6"/>
  </r>
  <r>
    <s v="RSE7C_FT"/>
    <x v="3"/>
    <x v="12"/>
    <x v="0"/>
    <x v="1"/>
    <s v="RSE_MEM_BENS_AGE_GEN"/>
    <n v="2"/>
    <n v="161405"/>
    <n v="175825"/>
    <n v="207355"/>
    <n v="239768"/>
    <n v="274328"/>
    <n v="285170"/>
  </r>
  <r>
    <s v="RSE7C_FT"/>
    <x v="3"/>
    <x v="12"/>
    <x v="1"/>
    <x v="1"/>
    <s v="RSE_MEM_BENS_AGE_GEN"/>
    <n v="2"/>
    <n v="241539"/>
    <n v="260447"/>
    <n v="303247"/>
    <n v="352217"/>
    <n v="400666"/>
    <n v="414152"/>
  </r>
  <r>
    <s v="RSE7C_FT"/>
    <x v="3"/>
    <x v="12"/>
    <x v="2"/>
    <x v="1"/>
    <s v="RSE_MEM_BENS_AGE_GEN"/>
    <n v="2"/>
    <n v="1530"/>
    <n v="702"/>
    <n v="662"/>
    <n v="517"/>
    <n v="616"/>
    <n v="574"/>
  </r>
  <r>
    <s v="RSE7C_FT"/>
    <x v="3"/>
    <x v="12"/>
    <x v="3"/>
    <x v="1"/>
    <s v="RSE_MEM_BENS_AGE_GEN"/>
    <n v="2"/>
    <n v="404475"/>
    <n v="436976"/>
    <n v="511264"/>
    <n v="592502"/>
    <n v="675610"/>
    <n v="699896"/>
  </r>
  <r>
    <s v="RSE7C_FT"/>
    <x v="4"/>
    <x v="0"/>
    <x v="0"/>
    <x v="1"/>
    <s v="RSE_MEM_BENS_AGE_GEN"/>
    <n v="2"/>
    <n v="1927"/>
    <n v="1564"/>
    <n v="1266"/>
    <n v="1255"/>
    <n v="1241"/>
    <n v="1093"/>
  </r>
  <r>
    <s v="RSE7C_FT"/>
    <x v="4"/>
    <x v="0"/>
    <x v="1"/>
    <x v="1"/>
    <s v="RSE_MEM_BENS_AGE_GEN"/>
    <n v="2"/>
    <n v="4139"/>
    <n v="3820"/>
    <n v="3153"/>
    <n v="2899"/>
    <n v="2420"/>
    <n v="1841"/>
  </r>
  <r>
    <s v="RSE7C_FT"/>
    <x v="4"/>
    <x v="0"/>
    <x v="2"/>
    <x v="1"/>
    <s v="RSE_MEM_BENS_AGE_GEN"/>
    <n v="2"/>
    <n v="0"/>
    <n v="0"/>
    <n v="0"/>
    <n v="0"/>
    <n v="1"/>
    <n v="1"/>
  </r>
  <r>
    <s v="RSE7C_FT"/>
    <x v="4"/>
    <x v="0"/>
    <x v="3"/>
    <x v="1"/>
    <s v="RSE_MEM_BENS_AGE_GEN"/>
    <n v="2"/>
    <n v="6066"/>
    <n v="5384"/>
    <n v="4419"/>
    <n v="4155"/>
    <n v="3662"/>
    <n v="2936"/>
  </r>
  <r>
    <s v="RSE7C_FT"/>
    <x v="4"/>
    <x v="1"/>
    <x v="0"/>
    <x v="1"/>
    <s v="RSE_MEM_BENS_AGE_GEN"/>
    <n v="2"/>
    <n v="11982"/>
    <n v="12402"/>
    <n v="14340"/>
    <n v="14721"/>
    <n v="15378"/>
    <n v="14839"/>
  </r>
  <r>
    <s v="RSE7C_FT"/>
    <x v="4"/>
    <x v="1"/>
    <x v="1"/>
    <x v="1"/>
    <s v="RSE_MEM_BENS_AGE_GEN"/>
    <n v="2"/>
    <n v="9973"/>
    <n v="10373"/>
    <n v="17968"/>
    <n v="19281"/>
    <n v="19977"/>
    <n v="19631"/>
  </r>
  <r>
    <s v="RSE7C_FT"/>
    <x v="4"/>
    <x v="1"/>
    <x v="2"/>
    <x v="1"/>
    <s v="RSE_MEM_BENS_AGE_GEN"/>
    <n v="2"/>
    <n v="0"/>
    <n v="0"/>
    <n v="1"/>
    <n v="1"/>
    <n v="3"/>
    <n v="7"/>
  </r>
  <r>
    <s v="RSE7C_FT"/>
    <x v="4"/>
    <x v="1"/>
    <x v="3"/>
    <x v="1"/>
    <s v="RSE_MEM_BENS_AGE_GEN"/>
    <n v="2"/>
    <n v="21955"/>
    <n v="22775"/>
    <n v="32308"/>
    <n v="34003"/>
    <n v="35357"/>
    <n v="34478"/>
  </r>
  <r>
    <s v="RSE7C_FT"/>
    <x v="4"/>
    <x v="2"/>
    <x v="0"/>
    <x v="1"/>
    <s v="RSE_MEM_BENS_AGE_GEN"/>
    <n v="2"/>
    <n v="34535"/>
    <n v="35670"/>
    <n v="35652"/>
    <n v="36685"/>
    <n v="39273"/>
    <n v="39171"/>
  </r>
  <r>
    <s v="RSE7C_FT"/>
    <x v="4"/>
    <x v="2"/>
    <x v="1"/>
    <x v="1"/>
    <s v="RSE_MEM_BENS_AGE_GEN"/>
    <n v="2"/>
    <n v="35828"/>
    <n v="36902"/>
    <n v="35209"/>
    <n v="36864"/>
    <n v="38966"/>
    <n v="38992"/>
  </r>
  <r>
    <s v="RSE7C_FT"/>
    <x v="4"/>
    <x v="2"/>
    <x v="2"/>
    <x v="1"/>
    <s v="RSE_MEM_BENS_AGE_GEN"/>
    <n v="2"/>
    <n v="0"/>
    <n v="0"/>
    <n v="1"/>
    <n v="1"/>
    <n v="3"/>
    <n v="13"/>
  </r>
  <r>
    <s v="RSE7C_FT"/>
    <x v="4"/>
    <x v="2"/>
    <x v="3"/>
    <x v="1"/>
    <s v="RSE_MEM_BENS_AGE_GEN"/>
    <n v="2"/>
    <n v="70362"/>
    <n v="72572"/>
    <n v="70862"/>
    <n v="73551"/>
    <n v="78242"/>
    <n v="78176"/>
  </r>
  <r>
    <s v="RSE7C_FT"/>
    <x v="4"/>
    <x v="3"/>
    <x v="0"/>
    <x v="1"/>
    <s v="RSE_MEM_BENS_AGE_GEN"/>
    <n v="2"/>
    <n v="22866"/>
    <n v="24525"/>
    <n v="29341"/>
    <n v="30521"/>
    <n v="32127"/>
    <n v="31937"/>
  </r>
  <r>
    <s v="RSE7C_FT"/>
    <x v="4"/>
    <x v="3"/>
    <x v="1"/>
    <x v="1"/>
    <s v="RSE_MEM_BENS_AGE_GEN"/>
    <n v="2"/>
    <n v="25939"/>
    <n v="26944"/>
    <n v="30177"/>
    <n v="31024"/>
    <n v="32151"/>
    <n v="31657"/>
  </r>
  <r>
    <s v="RSE7C_FT"/>
    <x v="4"/>
    <x v="3"/>
    <x v="2"/>
    <x v="1"/>
    <s v="RSE_MEM_BENS_AGE_GEN"/>
    <n v="2"/>
    <n v="0"/>
    <n v="0"/>
    <n v="0"/>
    <n v="0"/>
    <n v="1"/>
    <n v="7"/>
  </r>
  <r>
    <s v="RSE7C_FT"/>
    <x v="4"/>
    <x v="3"/>
    <x v="3"/>
    <x v="1"/>
    <s v="RSE_MEM_BENS_AGE_GEN"/>
    <n v="2"/>
    <n v="48805"/>
    <n v="51468"/>
    <n v="59518"/>
    <n v="61546"/>
    <n v="64278"/>
    <n v="63601"/>
  </r>
  <r>
    <s v="RSE7C_FT"/>
    <x v="4"/>
    <x v="4"/>
    <x v="0"/>
    <x v="1"/>
    <s v="RSE_MEM_BENS_AGE_GEN"/>
    <n v="2"/>
    <n v="32681"/>
    <n v="34224"/>
    <n v="36570"/>
    <n v="37278"/>
    <n v="39487"/>
    <n v="40153"/>
  </r>
  <r>
    <s v="RSE7C_FT"/>
    <x v="4"/>
    <x v="4"/>
    <x v="1"/>
    <x v="1"/>
    <s v="RSE_MEM_BENS_AGE_GEN"/>
    <n v="2"/>
    <n v="40534"/>
    <n v="41453"/>
    <n v="39540"/>
    <n v="39265"/>
    <n v="40821"/>
    <n v="40953"/>
  </r>
  <r>
    <s v="RSE7C_FT"/>
    <x v="4"/>
    <x v="4"/>
    <x v="2"/>
    <x v="1"/>
    <s v="RSE_MEM_BENS_AGE_GEN"/>
    <n v="2"/>
    <n v="0"/>
    <n v="0"/>
    <n v="0"/>
    <n v="1"/>
    <n v="2"/>
    <n v="4"/>
  </r>
  <r>
    <s v="RSE7C_FT"/>
    <x v="4"/>
    <x v="4"/>
    <x v="3"/>
    <x v="1"/>
    <s v="RSE_MEM_BENS_AGE_GEN"/>
    <n v="2"/>
    <n v="73214"/>
    <n v="75677"/>
    <n v="76110"/>
    <n v="76544"/>
    <n v="80310"/>
    <n v="81110"/>
  </r>
  <r>
    <s v="RSE7C_FT"/>
    <x v="4"/>
    <x v="5"/>
    <x v="0"/>
    <x v="1"/>
    <s v="RSE_MEM_BENS_AGE_GEN"/>
    <n v="2"/>
    <n v="38563"/>
    <n v="41599"/>
    <n v="45611"/>
    <n v="47703"/>
    <n v="50636"/>
    <n v="50854"/>
  </r>
  <r>
    <s v="RSE7C_FT"/>
    <x v="4"/>
    <x v="5"/>
    <x v="1"/>
    <x v="1"/>
    <s v="RSE_MEM_BENS_AGE_GEN"/>
    <n v="2"/>
    <n v="48701"/>
    <n v="51510"/>
    <n v="53755"/>
    <n v="55111"/>
    <n v="56977"/>
    <n v="55951"/>
  </r>
  <r>
    <s v="RSE7C_FT"/>
    <x v="4"/>
    <x v="5"/>
    <x v="2"/>
    <x v="1"/>
    <s v="RSE_MEM_BENS_AGE_GEN"/>
    <n v="2"/>
    <n v="0"/>
    <n v="0"/>
    <n v="0"/>
    <n v="0"/>
    <n v="1"/>
    <n v="6"/>
  </r>
  <r>
    <s v="RSE7C_FT"/>
    <x v="4"/>
    <x v="5"/>
    <x v="3"/>
    <x v="1"/>
    <s v="RSE_MEM_BENS_AGE_GEN"/>
    <n v="2"/>
    <n v="87264"/>
    <n v="93108"/>
    <n v="99366"/>
    <n v="102815"/>
    <n v="107614"/>
    <n v="106811"/>
  </r>
  <r>
    <s v="RSE7C_FT"/>
    <x v="4"/>
    <x v="6"/>
    <x v="0"/>
    <x v="1"/>
    <s v="RSE_MEM_BENS_AGE_GEN"/>
    <n v="2"/>
    <n v="34140"/>
    <n v="37352"/>
    <n v="42628"/>
    <n v="46800"/>
    <n v="51837"/>
    <n v="53345"/>
  </r>
  <r>
    <s v="RSE7C_FT"/>
    <x v="4"/>
    <x v="6"/>
    <x v="1"/>
    <x v="1"/>
    <s v="RSE_MEM_BENS_AGE_GEN"/>
    <n v="2"/>
    <n v="51109"/>
    <n v="53477"/>
    <n v="55386"/>
    <n v="58049"/>
    <n v="62142"/>
    <n v="61896"/>
  </r>
  <r>
    <s v="RSE7C_FT"/>
    <x v="4"/>
    <x v="6"/>
    <x v="2"/>
    <x v="1"/>
    <s v="RSE_MEM_BENS_AGE_GEN"/>
    <n v="2"/>
    <n v="0"/>
    <n v="0"/>
    <n v="0"/>
    <n v="0"/>
    <n v="2"/>
    <n v="2"/>
  </r>
  <r>
    <s v="RSE7C_FT"/>
    <x v="4"/>
    <x v="6"/>
    <x v="3"/>
    <x v="1"/>
    <s v="RSE_MEM_BENS_AGE_GEN"/>
    <n v="2"/>
    <n v="85250"/>
    <n v="90830"/>
    <n v="98015"/>
    <n v="104850"/>
    <n v="113981"/>
    <n v="115243"/>
  </r>
  <r>
    <s v="RSE7C_FT"/>
    <x v="4"/>
    <x v="7"/>
    <x v="0"/>
    <x v="1"/>
    <s v="RSE_MEM_BENS_AGE_GEN"/>
    <n v="2"/>
    <n v="19400"/>
    <n v="20741"/>
    <n v="26483"/>
    <n v="30077"/>
    <n v="37159"/>
    <n v="39862"/>
  </r>
  <r>
    <s v="RSE7C_FT"/>
    <x v="4"/>
    <x v="7"/>
    <x v="1"/>
    <x v="1"/>
    <s v="RSE_MEM_BENS_AGE_GEN"/>
    <n v="2"/>
    <n v="31159"/>
    <n v="32881"/>
    <n v="43232"/>
    <n v="47077"/>
    <n v="52620"/>
    <n v="53698"/>
  </r>
  <r>
    <s v="RSE7C_FT"/>
    <x v="4"/>
    <x v="7"/>
    <x v="2"/>
    <x v="1"/>
    <s v="RSE_MEM_BENS_AGE_GEN"/>
    <n v="2"/>
    <n v="1"/>
    <n v="1"/>
    <n v="1"/>
    <n v="2"/>
    <n v="0"/>
    <n v="0"/>
  </r>
  <r>
    <s v="RSE7C_FT"/>
    <x v="4"/>
    <x v="7"/>
    <x v="3"/>
    <x v="1"/>
    <s v="RSE_MEM_BENS_AGE_GEN"/>
    <n v="2"/>
    <n v="50560"/>
    <n v="53623"/>
    <n v="69716"/>
    <n v="77157"/>
    <n v="89780"/>
    <n v="93560"/>
  </r>
  <r>
    <s v="RSE7C_FT"/>
    <x v="4"/>
    <x v="8"/>
    <x v="0"/>
    <x v="1"/>
    <s v="RSE_MEM_BENS_AGE_GEN"/>
    <n v="2"/>
    <n v="10335"/>
    <n v="10525"/>
    <n v="12875"/>
    <n v="15270"/>
    <n v="20194"/>
    <n v="22597"/>
  </r>
  <r>
    <s v="RSE7C_FT"/>
    <x v="4"/>
    <x v="8"/>
    <x v="1"/>
    <x v="1"/>
    <s v="RSE_MEM_BENS_AGE_GEN"/>
    <n v="2"/>
    <n v="18911"/>
    <n v="19903"/>
    <n v="25662"/>
    <n v="29688"/>
    <n v="34694"/>
    <n v="37897"/>
  </r>
  <r>
    <s v="RSE7C_FT"/>
    <x v="4"/>
    <x v="8"/>
    <x v="2"/>
    <x v="1"/>
    <s v="RSE_MEM_BENS_AGE_GEN"/>
    <n v="2"/>
    <n v="0"/>
    <n v="0"/>
    <n v="0"/>
    <n v="0"/>
    <n v="0"/>
    <n v="0"/>
  </r>
  <r>
    <s v="RSE7C_FT"/>
    <x v="4"/>
    <x v="8"/>
    <x v="3"/>
    <x v="1"/>
    <s v="RSE_MEM_BENS_AGE_GEN"/>
    <n v="2"/>
    <n v="29246"/>
    <n v="30428"/>
    <n v="38537"/>
    <n v="44958"/>
    <n v="54889"/>
    <n v="60495"/>
  </r>
  <r>
    <s v="RSE7C_FT"/>
    <x v="4"/>
    <x v="9"/>
    <x v="0"/>
    <x v="1"/>
    <s v="RSE_MEM_BENS_AGE_GEN"/>
    <n v="2"/>
    <n v="6531"/>
    <n v="7521"/>
    <n v="8115"/>
    <n v="9355"/>
    <n v="12216"/>
    <n v="14240"/>
  </r>
  <r>
    <s v="RSE7C_FT"/>
    <x v="4"/>
    <x v="9"/>
    <x v="1"/>
    <x v="1"/>
    <s v="RSE_MEM_BENS_AGE_GEN"/>
    <n v="2"/>
    <n v="12830"/>
    <n v="13876"/>
    <n v="15068"/>
    <n v="17441"/>
    <n v="21617"/>
    <n v="24704"/>
  </r>
  <r>
    <s v="RSE7C_FT"/>
    <x v="4"/>
    <x v="9"/>
    <x v="2"/>
    <x v="1"/>
    <s v="RSE_MEM_BENS_AGE_GEN"/>
    <n v="2"/>
    <n v="1"/>
    <n v="0"/>
    <n v="0"/>
    <n v="0"/>
    <n v="0"/>
    <n v="0"/>
  </r>
  <r>
    <s v="RSE7C_FT"/>
    <x v="4"/>
    <x v="9"/>
    <x v="3"/>
    <x v="1"/>
    <s v="RSE_MEM_BENS_AGE_GEN"/>
    <n v="2"/>
    <n v="19362"/>
    <n v="21397"/>
    <n v="23183"/>
    <n v="26796"/>
    <n v="33832"/>
    <n v="38944"/>
  </r>
  <r>
    <s v="RSE7C_FT"/>
    <x v="4"/>
    <x v="10"/>
    <x v="0"/>
    <x v="1"/>
    <s v="RSE_MEM_BENS_AGE_GEN"/>
    <n v="2"/>
    <n v="4645"/>
    <n v="4831"/>
    <n v="2729"/>
    <n v="2833"/>
    <n v="2945"/>
    <n v="3086"/>
  </r>
  <r>
    <s v="RSE7C_FT"/>
    <x v="4"/>
    <x v="10"/>
    <x v="1"/>
    <x v="1"/>
    <s v="RSE_MEM_BENS_AGE_GEN"/>
    <n v="2"/>
    <n v="8279"/>
    <n v="7705"/>
    <n v="2791"/>
    <n v="2915"/>
    <n v="3060"/>
    <n v="3232"/>
  </r>
  <r>
    <s v="RSE7C_FT"/>
    <x v="4"/>
    <x v="10"/>
    <x v="2"/>
    <x v="1"/>
    <s v="RSE_MEM_BENS_AGE_GEN"/>
    <n v="2"/>
    <n v="0"/>
    <n v="7"/>
    <n v="0"/>
    <n v="0"/>
    <n v="0"/>
    <n v="0"/>
  </r>
  <r>
    <s v="RSE7C_FT"/>
    <x v="4"/>
    <x v="10"/>
    <x v="3"/>
    <x v="1"/>
    <s v="RSE_MEM_BENS_AGE_GEN"/>
    <n v="2"/>
    <n v="12924"/>
    <n v="12543"/>
    <n v="5520"/>
    <n v="5748"/>
    <n v="6005"/>
    <n v="6318"/>
  </r>
  <r>
    <s v="RSE7C_FT"/>
    <x v="4"/>
    <x v="11"/>
    <x v="0"/>
    <x v="1"/>
    <s v="RSE_MEM_BENS_AGE_GEN"/>
    <n v="2"/>
    <n v="0"/>
    <n v="0"/>
    <n v="2"/>
    <n v="4"/>
    <n v="4"/>
    <n v="3"/>
  </r>
  <r>
    <s v="RSE7C_FT"/>
    <x v="4"/>
    <x v="11"/>
    <x v="1"/>
    <x v="1"/>
    <s v="RSE_MEM_BENS_AGE_GEN"/>
    <n v="2"/>
    <n v="0"/>
    <n v="0"/>
    <n v="0"/>
    <n v="1"/>
    <n v="1"/>
    <n v="1"/>
  </r>
  <r>
    <s v="RSE7C_FT"/>
    <x v="4"/>
    <x v="11"/>
    <x v="2"/>
    <x v="1"/>
    <s v="RSE_MEM_BENS_AGE_GEN"/>
    <n v="2"/>
    <n v="216"/>
    <n v="477"/>
    <n v="643"/>
    <n v="183"/>
    <n v="186"/>
    <n v="209"/>
  </r>
  <r>
    <s v="RSE7C_FT"/>
    <x v="4"/>
    <x v="11"/>
    <x v="3"/>
    <x v="1"/>
    <s v="RSE_MEM_BENS_AGE_GEN"/>
    <n v="2"/>
    <n v="216"/>
    <n v="477"/>
    <n v="646"/>
    <n v="188"/>
    <n v="190"/>
    <n v="213"/>
  </r>
  <r>
    <s v="RSE7C_FT"/>
    <x v="4"/>
    <x v="12"/>
    <x v="0"/>
    <x v="1"/>
    <s v="RSE_MEM_BENS_AGE_GEN"/>
    <n v="2"/>
    <n v="217604"/>
    <n v="230953"/>
    <n v="255613"/>
    <n v="272504"/>
    <n v="302497"/>
    <n v="311181"/>
  </r>
  <r>
    <s v="RSE7C_FT"/>
    <x v="4"/>
    <x v="12"/>
    <x v="1"/>
    <x v="1"/>
    <s v="RSE_MEM_BENS_AGE_GEN"/>
    <n v="2"/>
    <n v="287403"/>
    <n v="298843"/>
    <n v="321941"/>
    <n v="339617"/>
    <n v="365445"/>
    <n v="370453"/>
  </r>
  <r>
    <s v="RSE7C_FT"/>
    <x v="4"/>
    <x v="12"/>
    <x v="2"/>
    <x v="1"/>
    <s v="RSE_MEM_BENS_AGE_GEN"/>
    <n v="2"/>
    <n v="218"/>
    <n v="485"/>
    <n v="646"/>
    <n v="190"/>
    <n v="199"/>
    <n v="251"/>
  </r>
  <r>
    <s v="RSE7C_FT"/>
    <x v="4"/>
    <x v="12"/>
    <x v="3"/>
    <x v="1"/>
    <s v="RSE_MEM_BENS_AGE_GEN"/>
    <n v="2"/>
    <n v="505225"/>
    <n v="530281"/>
    <n v="578201"/>
    <n v="612311"/>
    <n v="668142"/>
    <n v="681885"/>
  </r>
  <r>
    <s v="RSE7C_FT"/>
    <x v="5"/>
    <x v="0"/>
    <x v="0"/>
    <x v="1"/>
    <s v="RSE_MEM_BENS_AGE_GEN"/>
    <n v="2"/>
    <n v="1425"/>
    <n v="1458"/>
    <n v="1571"/>
    <n v="1619"/>
    <n v="1635"/>
    <n v="1409"/>
  </r>
  <r>
    <s v="RSE7C_FT"/>
    <x v="5"/>
    <x v="0"/>
    <x v="1"/>
    <x v="1"/>
    <s v="RSE_MEM_BENS_AGE_GEN"/>
    <n v="2"/>
    <n v="2020"/>
    <n v="1989"/>
    <n v="2132"/>
    <n v="2201"/>
    <n v="2256"/>
    <n v="1867"/>
  </r>
  <r>
    <s v="RSE7C_FT"/>
    <x v="5"/>
    <x v="0"/>
    <x v="2"/>
    <x v="1"/>
    <s v="RSE_MEM_BENS_AGE_GEN"/>
    <n v="2"/>
    <n v="9"/>
    <n v="1"/>
    <n v="0"/>
    <n v="162"/>
    <n v="2"/>
    <n v="3"/>
  </r>
  <r>
    <s v="RSE7C_FT"/>
    <x v="5"/>
    <x v="0"/>
    <x v="3"/>
    <x v="1"/>
    <s v="RSE_MEM_BENS_AGE_GEN"/>
    <n v="2"/>
    <n v="3453"/>
    <n v="3448"/>
    <n v="3703"/>
    <n v="3982"/>
    <n v="3892"/>
    <n v="3279"/>
  </r>
  <r>
    <s v="RSE7C_FT"/>
    <x v="5"/>
    <x v="1"/>
    <x v="0"/>
    <x v="1"/>
    <s v="RSE_MEM_BENS_AGE_GEN"/>
    <n v="2"/>
    <n v="11901"/>
    <n v="11919"/>
    <n v="12554"/>
    <n v="12602"/>
    <n v="12471"/>
    <n v="10545"/>
  </r>
  <r>
    <s v="RSE7C_FT"/>
    <x v="5"/>
    <x v="1"/>
    <x v="1"/>
    <x v="1"/>
    <s v="RSE_MEM_BENS_AGE_GEN"/>
    <n v="2"/>
    <n v="18034"/>
    <n v="18065"/>
    <n v="18689"/>
    <n v="18675"/>
    <n v="18314"/>
    <n v="15256"/>
  </r>
  <r>
    <s v="RSE7C_FT"/>
    <x v="5"/>
    <x v="1"/>
    <x v="2"/>
    <x v="1"/>
    <s v="RSE_MEM_BENS_AGE_GEN"/>
    <n v="2"/>
    <n v="136"/>
    <n v="33"/>
    <n v="4"/>
    <n v="4"/>
    <n v="4"/>
    <n v="5"/>
  </r>
  <r>
    <s v="RSE7C_FT"/>
    <x v="5"/>
    <x v="1"/>
    <x v="3"/>
    <x v="1"/>
    <s v="RSE_MEM_BENS_AGE_GEN"/>
    <n v="2"/>
    <n v="30071"/>
    <n v="30016"/>
    <n v="31248"/>
    <n v="31281"/>
    <n v="30789"/>
    <n v="25806"/>
  </r>
  <r>
    <s v="RSE7C_FT"/>
    <x v="5"/>
    <x v="2"/>
    <x v="0"/>
    <x v="1"/>
    <s v="RSE_MEM_BENS_AGE_GEN"/>
    <n v="2"/>
    <n v="26308"/>
    <n v="26201"/>
    <n v="27775"/>
    <n v="29199"/>
    <n v="29949"/>
    <n v="28086"/>
  </r>
  <r>
    <s v="RSE7C_FT"/>
    <x v="5"/>
    <x v="2"/>
    <x v="1"/>
    <x v="1"/>
    <s v="RSE_MEM_BENS_AGE_GEN"/>
    <n v="2"/>
    <n v="47316"/>
    <n v="46683"/>
    <n v="49111"/>
    <n v="51268"/>
    <n v="51705"/>
    <n v="45522"/>
  </r>
  <r>
    <s v="RSE7C_FT"/>
    <x v="5"/>
    <x v="2"/>
    <x v="2"/>
    <x v="1"/>
    <s v="RSE_MEM_BENS_AGE_GEN"/>
    <n v="2"/>
    <n v="309"/>
    <n v="104"/>
    <n v="21"/>
    <n v="19"/>
    <n v="8"/>
    <n v="10"/>
  </r>
  <r>
    <s v="RSE7C_FT"/>
    <x v="5"/>
    <x v="2"/>
    <x v="3"/>
    <x v="1"/>
    <s v="RSE_MEM_BENS_AGE_GEN"/>
    <n v="2"/>
    <n v="73933"/>
    <n v="72987"/>
    <n v="76907"/>
    <n v="80486"/>
    <n v="81662"/>
    <n v="73617"/>
  </r>
  <r>
    <s v="RSE7C_FT"/>
    <x v="5"/>
    <x v="3"/>
    <x v="0"/>
    <x v="1"/>
    <s v="RSE_MEM_BENS_AGE_GEN"/>
    <n v="2"/>
    <n v="16651"/>
    <n v="17546"/>
    <n v="19558"/>
    <n v="21043"/>
    <n v="21809"/>
    <n v="20604"/>
  </r>
  <r>
    <s v="RSE7C_FT"/>
    <x v="5"/>
    <x v="3"/>
    <x v="1"/>
    <x v="1"/>
    <s v="RSE_MEM_BENS_AGE_GEN"/>
    <n v="2"/>
    <n v="33948"/>
    <n v="34679"/>
    <n v="37608"/>
    <n v="39986"/>
    <n v="40694"/>
    <n v="36456"/>
  </r>
  <r>
    <s v="RSE7C_FT"/>
    <x v="5"/>
    <x v="3"/>
    <x v="2"/>
    <x v="1"/>
    <s v="RSE_MEM_BENS_AGE_GEN"/>
    <n v="2"/>
    <n v="194"/>
    <n v="63"/>
    <n v="13"/>
    <n v="14"/>
    <n v="5"/>
    <n v="5"/>
  </r>
  <r>
    <s v="RSE7C_FT"/>
    <x v="5"/>
    <x v="3"/>
    <x v="3"/>
    <x v="1"/>
    <s v="RSE_MEM_BENS_AGE_GEN"/>
    <n v="2"/>
    <n v="50793"/>
    <n v="52288"/>
    <n v="57179"/>
    <n v="61043"/>
    <n v="62509"/>
    <n v="57066"/>
  </r>
  <r>
    <s v="RSE7C_FT"/>
    <x v="5"/>
    <x v="4"/>
    <x v="0"/>
    <x v="1"/>
    <s v="RSE_MEM_BENS_AGE_GEN"/>
    <n v="2"/>
    <n v="18544"/>
    <n v="18763"/>
    <n v="20335"/>
    <n v="21527"/>
    <n v="22497"/>
    <n v="22117"/>
  </r>
  <r>
    <s v="RSE7C_FT"/>
    <x v="5"/>
    <x v="4"/>
    <x v="1"/>
    <x v="1"/>
    <s v="RSE_MEM_BENS_AGE_GEN"/>
    <n v="2"/>
    <n v="41810"/>
    <n v="40949"/>
    <n v="42816"/>
    <n v="44134"/>
    <n v="44926"/>
    <n v="41702"/>
  </r>
  <r>
    <s v="RSE7C_FT"/>
    <x v="5"/>
    <x v="4"/>
    <x v="2"/>
    <x v="1"/>
    <s v="RSE_MEM_BENS_AGE_GEN"/>
    <n v="2"/>
    <n v="223"/>
    <n v="85"/>
    <n v="23"/>
    <n v="22"/>
    <n v="7"/>
    <n v="5"/>
  </r>
  <r>
    <s v="RSE7C_FT"/>
    <x v="5"/>
    <x v="4"/>
    <x v="3"/>
    <x v="1"/>
    <s v="RSE_MEM_BENS_AGE_GEN"/>
    <n v="2"/>
    <n v="60577"/>
    <n v="59797"/>
    <n v="63174"/>
    <n v="65683"/>
    <n v="67430"/>
    <n v="63823"/>
  </r>
  <r>
    <s v="RSE7C_FT"/>
    <x v="5"/>
    <x v="5"/>
    <x v="0"/>
    <x v="1"/>
    <s v="RSE_MEM_BENS_AGE_GEN"/>
    <n v="2"/>
    <n v="23218"/>
    <n v="23762"/>
    <n v="26126"/>
    <n v="27141"/>
    <n v="27176"/>
    <n v="26000"/>
  </r>
  <r>
    <s v="RSE7C_FT"/>
    <x v="5"/>
    <x v="5"/>
    <x v="1"/>
    <x v="1"/>
    <s v="RSE_MEM_BENS_AGE_GEN"/>
    <n v="2"/>
    <n v="48626"/>
    <n v="49128"/>
    <n v="52341"/>
    <n v="55065"/>
    <n v="54665"/>
    <n v="50096"/>
  </r>
  <r>
    <s v="RSE7C_FT"/>
    <x v="5"/>
    <x v="5"/>
    <x v="2"/>
    <x v="1"/>
    <s v="RSE_MEM_BENS_AGE_GEN"/>
    <n v="2"/>
    <n v="180"/>
    <n v="69"/>
    <n v="23"/>
    <n v="22"/>
    <n v="12"/>
    <n v="8"/>
  </r>
  <r>
    <s v="RSE7C_FT"/>
    <x v="5"/>
    <x v="5"/>
    <x v="3"/>
    <x v="1"/>
    <s v="RSE_MEM_BENS_AGE_GEN"/>
    <n v="2"/>
    <n v="72025"/>
    <n v="72959"/>
    <n v="78490"/>
    <n v="82229"/>
    <n v="81853"/>
    <n v="76104"/>
  </r>
  <r>
    <s v="RSE7C_FT"/>
    <x v="5"/>
    <x v="6"/>
    <x v="0"/>
    <x v="1"/>
    <s v="RSE_MEM_BENS_AGE_GEN"/>
    <n v="2"/>
    <n v="32548"/>
    <n v="32878"/>
    <n v="35973"/>
    <n v="36430"/>
    <n v="34553"/>
    <n v="32875"/>
  </r>
  <r>
    <s v="RSE7C_FT"/>
    <x v="5"/>
    <x v="6"/>
    <x v="1"/>
    <x v="1"/>
    <s v="RSE_MEM_BENS_AGE_GEN"/>
    <n v="2"/>
    <n v="50819"/>
    <n v="50791"/>
    <n v="54178"/>
    <n v="55559"/>
    <n v="55806"/>
    <n v="54060"/>
  </r>
  <r>
    <s v="RSE7C_FT"/>
    <x v="5"/>
    <x v="6"/>
    <x v="2"/>
    <x v="1"/>
    <s v="RSE_MEM_BENS_AGE_GEN"/>
    <n v="2"/>
    <n v="113"/>
    <n v="46"/>
    <n v="16"/>
    <n v="20"/>
    <n v="9"/>
    <n v="10"/>
  </r>
  <r>
    <s v="RSE7C_FT"/>
    <x v="5"/>
    <x v="6"/>
    <x v="3"/>
    <x v="1"/>
    <s v="RSE_MEM_BENS_AGE_GEN"/>
    <n v="2"/>
    <n v="83480"/>
    <n v="83715"/>
    <n v="90167"/>
    <n v="92010"/>
    <n v="90368"/>
    <n v="86945"/>
  </r>
  <r>
    <s v="RSE7C_FT"/>
    <x v="5"/>
    <x v="7"/>
    <x v="0"/>
    <x v="1"/>
    <s v="RSE_MEM_BENS_AGE_GEN"/>
    <n v="2"/>
    <n v="33396"/>
    <n v="34255"/>
    <n v="36082"/>
    <n v="38176"/>
    <n v="36424"/>
    <n v="35378"/>
  </r>
  <r>
    <s v="RSE7C_FT"/>
    <x v="5"/>
    <x v="7"/>
    <x v="1"/>
    <x v="1"/>
    <s v="RSE_MEM_BENS_AGE_GEN"/>
    <n v="2"/>
    <n v="41589"/>
    <n v="42419"/>
    <n v="43845"/>
    <n v="46340"/>
    <n v="45244"/>
    <n v="43732"/>
  </r>
  <r>
    <s v="RSE7C_FT"/>
    <x v="5"/>
    <x v="7"/>
    <x v="2"/>
    <x v="1"/>
    <s v="RSE_MEM_BENS_AGE_GEN"/>
    <n v="2"/>
    <n v="34"/>
    <n v="23"/>
    <n v="8"/>
    <n v="8"/>
    <n v="7"/>
    <n v="6"/>
  </r>
  <r>
    <s v="RSE7C_FT"/>
    <x v="5"/>
    <x v="7"/>
    <x v="3"/>
    <x v="1"/>
    <s v="RSE_MEM_BENS_AGE_GEN"/>
    <n v="2"/>
    <n v="75019"/>
    <n v="76697"/>
    <n v="79935"/>
    <n v="84524"/>
    <n v="81674"/>
    <n v="79116"/>
  </r>
  <r>
    <s v="RSE7C_FT"/>
    <x v="5"/>
    <x v="8"/>
    <x v="0"/>
    <x v="1"/>
    <s v="RSE_MEM_BENS_AGE_GEN"/>
    <n v="2"/>
    <n v="20000"/>
    <n v="21589"/>
    <n v="25101"/>
    <n v="28029"/>
    <n v="27662"/>
    <n v="27420"/>
  </r>
  <r>
    <s v="RSE7C_FT"/>
    <x v="5"/>
    <x v="8"/>
    <x v="1"/>
    <x v="1"/>
    <s v="RSE_MEM_BENS_AGE_GEN"/>
    <n v="2"/>
    <n v="24629"/>
    <n v="25884"/>
    <n v="29451"/>
    <n v="32692"/>
    <n v="32814"/>
    <n v="32630"/>
  </r>
  <r>
    <s v="RSE7C_FT"/>
    <x v="5"/>
    <x v="8"/>
    <x v="2"/>
    <x v="1"/>
    <s v="RSE_MEM_BENS_AGE_GEN"/>
    <n v="2"/>
    <n v="6"/>
    <n v="8"/>
    <n v="4"/>
    <n v="2"/>
    <n v="5"/>
    <n v="1"/>
  </r>
  <r>
    <s v="RSE7C_FT"/>
    <x v="5"/>
    <x v="8"/>
    <x v="3"/>
    <x v="1"/>
    <s v="RSE_MEM_BENS_AGE_GEN"/>
    <n v="2"/>
    <n v="44635"/>
    <n v="47481"/>
    <n v="54556"/>
    <n v="60723"/>
    <n v="60481"/>
    <n v="60051"/>
  </r>
  <r>
    <s v="RSE7C_FT"/>
    <x v="5"/>
    <x v="9"/>
    <x v="0"/>
    <x v="1"/>
    <s v="RSE_MEM_BENS_AGE_GEN"/>
    <n v="2"/>
    <n v="11403"/>
    <n v="13038"/>
    <n v="15854"/>
    <n v="18828"/>
    <n v="20625"/>
    <n v="22387"/>
  </r>
  <r>
    <s v="RSE7C_FT"/>
    <x v="5"/>
    <x v="9"/>
    <x v="1"/>
    <x v="1"/>
    <s v="RSE_MEM_BENS_AGE_GEN"/>
    <n v="2"/>
    <n v="16292"/>
    <n v="17726"/>
    <n v="20444"/>
    <n v="23382"/>
    <n v="25110"/>
    <n v="26306"/>
  </r>
  <r>
    <s v="RSE7C_FT"/>
    <x v="5"/>
    <x v="9"/>
    <x v="2"/>
    <x v="1"/>
    <s v="RSE_MEM_BENS_AGE_GEN"/>
    <n v="2"/>
    <n v="5"/>
    <n v="3"/>
    <n v="2"/>
    <n v="3"/>
    <n v="3"/>
    <n v="3"/>
  </r>
  <r>
    <s v="RSE7C_FT"/>
    <x v="5"/>
    <x v="9"/>
    <x v="3"/>
    <x v="1"/>
    <s v="RSE_MEM_BENS_AGE_GEN"/>
    <n v="2"/>
    <n v="27700"/>
    <n v="30767"/>
    <n v="36300"/>
    <n v="42213"/>
    <n v="45738"/>
    <n v="48695"/>
  </r>
  <r>
    <s v="RSE7C_FT"/>
    <x v="5"/>
    <x v="10"/>
    <x v="0"/>
    <x v="1"/>
    <s v="RSE_MEM_BENS_AGE_GEN"/>
    <n v="2"/>
    <n v="592"/>
    <n v="736"/>
    <n v="1026"/>
    <n v="1470"/>
    <n v="1816"/>
    <n v="2259"/>
  </r>
  <r>
    <s v="RSE7C_FT"/>
    <x v="5"/>
    <x v="10"/>
    <x v="1"/>
    <x v="1"/>
    <s v="RSE_MEM_BENS_AGE_GEN"/>
    <n v="2"/>
    <n v="1074"/>
    <n v="1520"/>
    <n v="1707"/>
    <n v="2226"/>
    <n v="2603"/>
    <n v="2874"/>
  </r>
  <r>
    <s v="RSE7C_FT"/>
    <x v="5"/>
    <x v="10"/>
    <x v="2"/>
    <x v="1"/>
    <s v="RSE_MEM_BENS_AGE_GEN"/>
    <n v="2"/>
    <n v="0"/>
    <n v="0"/>
    <n v="0"/>
    <n v="1"/>
    <n v="3"/>
    <n v="0"/>
  </r>
  <r>
    <s v="RSE7C_FT"/>
    <x v="5"/>
    <x v="10"/>
    <x v="3"/>
    <x v="1"/>
    <s v="RSE_MEM_BENS_AGE_GEN"/>
    <n v="2"/>
    <n v="1666"/>
    <n v="2255"/>
    <n v="2733"/>
    <n v="3697"/>
    <n v="4422"/>
    <n v="5133"/>
  </r>
  <r>
    <s v="RSE7C_FT"/>
    <x v="5"/>
    <x v="11"/>
    <x v="0"/>
    <x v="1"/>
    <s v="RSE_MEM_BENS_AGE_GEN"/>
    <n v="2"/>
    <n v="14"/>
    <n v="6"/>
    <n v="9"/>
    <n v="7"/>
    <n v="6"/>
    <n v="4"/>
  </r>
  <r>
    <s v="RSE7C_FT"/>
    <x v="5"/>
    <x v="11"/>
    <x v="1"/>
    <x v="1"/>
    <s v="RSE_MEM_BENS_AGE_GEN"/>
    <n v="2"/>
    <n v="21"/>
    <n v="17"/>
    <n v="18"/>
    <n v="15"/>
    <n v="8"/>
    <n v="5"/>
  </r>
  <r>
    <s v="RSE7C_FT"/>
    <x v="5"/>
    <x v="11"/>
    <x v="2"/>
    <x v="1"/>
    <s v="RSE_MEM_BENS_AGE_GEN"/>
    <n v="2"/>
    <n v="7675"/>
    <n v="8317"/>
    <n v="8435"/>
    <n v="8887"/>
    <n v="9118"/>
    <n v="7976"/>
  </r>
  <r>
    <s v="RSE7C_FT"/>
    <x v="5"/>
    <x v="11"/>
    <x v="3"/>
    <x v="1"/>
    <s v="RSE_MEM_BENS_AGE_GEN"/>
    <n v="2"/>
    <n v="7710"/>
    <n v="8341"/>
    <n v="8463"/>
    <n v="8909"/>
    <n v="9132"/>
    <n v="7985"/>
  </r>
  <r>
    <s v="RSE7C_FT"/>
    <x v="5"/>
    <x v="12"/>
    <x v="0"/>
    <x v="1"/>
    <s v="RSE_MEM_BENS_AGE_GEN"/>
    <n v="2"/>
    <n v="196001"/>
    <n v="202150"/>
    <n v="221963"/>
    <n v="236072"/>
    <n v="236624"/>
    <n v="229084"/>
  </r>
  <r>
    <s v="RSE7C_FT"/>
    <x v="5"/>
    <x v="12"/>
    <x v="1"/>
    <x v="1"/>
    <s v="RSE_MEM_BENS_AGE_GEN"/>
    <n v="2"/>
    <n v="326176"/>
    <n v="329850"/>
    <n v="352341"/>
    <n v="371544"/>
    <n v="374144"/>
    <n v="350505"/>
  </r>
  <r>
    <s v="RSE7C_FT"/>
    <x v="5"/>
    <x v="12"/>
    <x v="2"/>
    <x v="1"/>
    <s v="RSE_MEM_BENS_AGE_GEN"/>
    <n v="2"/>
    <n v="8884"/>
    <n v="8751"/>
    <n v="8550"/>
    <n v="9164"/>
    <n v="9182"/>
    <n v="8033"/>
  </r>
  <r>
    <s v="RSE7C_FT"/>
    <x v="5"/>
    <x v="12"/>
    <x v="3"/>
    <x v="1"/>
    <s v="RSE_MEM_BENS_AGE_GEN"/>
    <n v="2"/>
    <n v="531060"/>
    <n v="540751"/>
    <n v="582854"/>
    <n v="616780"/>
    <n v="619950"/>
    <n v="587622"/>
  </r>
  <r>
    <s v="RSE7C_FT"/>
    <x v="2"/>
    <x v="0"/>
    <x v="0"/>
    <x v="2"/>
    <s v="RSE_AVG_MEM_ACC_BAL_AGE_GEN"/>
    <n v="3"/>
    <n v="8211"/>
    <n v="8178"/>
    <n v="8659"/>
    <n v="8578"/>
    <n v="8769"/>
    <n v="8500"/>
  </r>
  <r>
    <s v="RSE7C_FT"/>
    <x v="2"/>
    <x v="0"/>
    <x v="1"/>
    <x v="2"/>
    <s v="RSE_AVG_MEM_ACC_BAL_AGE_GEN"/>
    <n v="3"/>
    <n v="9482"/>
    <n v="9492"/>
    <n v="9576"/>
    <n v="8341"/>
    <n v="8394"/>
    <n v="8049"/>
  </r>
  <r>
    <s v="RSE7C_FT"/>
    <x v="2"/>
    <x v="0"/>
    <x v="2"/>
    <x v="2"/>
    <s v="RSE_AVG_MEM_ACC_BAL_AGE_GEN"/>
    <n v="3"/>
    <n v="0"/>
    <n v="0"/>
    <n v="0"/>
    <n v="0"/>
    <n v="0"/>
    <n v="8000"/>
  </r>
  <r>
    <s v="RSE7C_FT"/>
    <x v="2"/>
    <x v="0"/>
    <x v="3"/>
    <x v="2"/>
    <s v="RSE_AVG_MEM_ACC_BAL_AGE_GEN"/>
    <n v="3"/>
    <n v="8821"/>
    <n v="8812"/>
    <n v="9109"/>
    <n v="8464"/>
    <n v="8587"/>
    <n v="8284"/>
  </r>
  <r>
    <s v="RSE7C_FT"/>
    <x v="2"/>
    <x v="1"/>
    <x v="0"/>
    <x v="2"/>
    <s v="RSE_AVG_MEM_ACC_BAL_AGE_GEN"/>
    <n v="3"/>
    <n v="30983"/>
    <n v="32939"/>
    <n v="36422"/>
    <n v="37925"/>
    <n v="40141"/>
    <n v="40792"/>
  </r>
  <r>
    <s v="RSE7C_FT"/>
    <x v="2"/>
    <x v="1"/>
    <x v="1"/>
    <x v="2"/>
    <s v="RSE_AVG_MEM_ACC_BAL_AGE_GEN"/>
    <n v="3"/>
    <n v="39198"/>
    <n v="41628"/>
    <n v="45791"/>
    <n v="44243"/>
    <n v="46422"/>
    <n v="46185"/>
  </r>
  <r>
    <s v="RSE7C_FT"/>
    <x v="2"/>
    <x v="1"/>
    <x v="2"/>
    <x v="2"/>
    <s v="RSE_AVG_MEM_ACC_BAL_AGE_GEN"/>
    <n v="3"/>
    <n v="3000"/>
    <n v="0"/>
    <n v="0"/>
    <n v="0"/>
    <n v="73000"/>
    <n v="56357"/>
  </r>
  <r>
    <s v="RSE7C_FT"/>
    <x v="2"/>
    <x v="1"/>
    <x v="3"/>
    <x v="2"/>
    <s v="RSE_AVG_MEM_ACC_BAL_AGE_GEN"/>
    <n v="3"/>
    <n v="35021"/>
    <n v="37194"/>
    <n v="40981"/>
    <n v="40849"/>
    <n v="43033"/>
    <n v="43291"/>
  </r>
  <r>
    <s v="RSE7C_FT"/>
    <x v="2"/>
    <x v="2"/>
    <x v="0"/>
    <x v="2"/>
    <s v="RSE_AVG_MEM_ACC_BAL_AGE_GEN"/>
    <n v="3"/>
    <n v="76776"/>
    <n v="77459"/>
    <n v="82895"/>
    <n v="82889"/>
    <n v="89154"/>
    <n v="89262"/>
  </r>
  <r>
    <s v="RSE7C_FT"/>
    <x v="2"/>
    <x v="2"/>
    <x v="1"/>
    <x v="2"/>
    <s v="RSE_AVG_MEM_ACC_BAL_AGE_GEN"/>
    <n v="3"/>
    <n v="111136"/>
    <n v="109597"/>
    <n v="114207"/>
    <n v="116906"/>
    <n v="119045"/>
    <n v="122010"/>
  </r>
  <r>
    <s v="RSE7C_FT"/>
    <x v="2"/>
    <x v="2"/>
    <x v="2"/>
    <x v="2"/>
    <s v="RSE_AVG_MEM_ACC_BAL_AGE_GEN"/>
    <n v="3"/>
    <n v="101000"/>
    <n v="0"/>
    <n v="31000"/>
    <n v="0"/>
    <n v="0"/>
    <n v="101941"/>
  </r>
  <r>
    <s v="RSE7C_FT"/>
    <x v="2"/>
    <x v="2"/>
    <x v="3"/>
    <x v="2"/>
    <s v="RSE_AVG_MEM_ACC_BAL_AGE_GEN"/>
    <n v="3"/>
    <n v="94722"/>
    <n v="94226"/>
    <n v="99101"/>
    <n v="99494"/>
    <n v="103595"/>
    <n v="105082"/>
  </r>
  <r>
    <s v="RSE7C_FT"/>
    <x v="2"/>
    <x v="3"/>
    <x v="0"/>
    <x v="2"/>
    <s v="RSE_AVG_MEM_ACC_BAL_AGE_GEN"/>
    <n v="3"/>
    <n v="123793"/>
    <n v="127452"/>
    <n v="137578"/>
    <n v="147139"/>
    <n v="153080"/>
    <n v="154813"/>
  </r>
  <r>
    <s v="RSE7C_FT"/>
    <x v="2"/>
    <x v="3"/>
    <x v="1"/>
    <x v="2"/>
    <s v="RSE_AVG_MEM_ACC_BAL_AGE_GEN"/>
    <n v="3"/>
    <n v="202810"/>
    <n v="203046"/>
    <n v="216847"/>
    <n v="226944"/>
    <n v="231556"/>
    <n v="230310"/>
  </r>
  <r>
    <s v="RSE7C_FT"/>
    <x v="2"/>
    <x v="3"/>
    <x v="2"/>
    <x v="2"/>
    <s v="RSE_AVG_MEM_ACC_BAL_AGE_GEN"/>
    <n v="3"/>
    <n v="0"/>
    <n v="210000"/>
    <n v="4000"/>
    <n v="0"/>
    <n v="0"/>
    <n v="246429"/>
  </r>
  <r>
    <s v="RSE7C_FT"/>
    <x v="2"/>
    <x v="3"/>
    <x v="3"/>
    <x v="2"/>
    <s v="RSE_AVG_MEM_ACC_BAL_AGE_GEN"/>
    <n v="3"/>
    <n v="167851"/>
    <n v="168993"/>
    <n v="180256"/>
    <n v="187513"/>
    <n v="192546"/>
    <n v="192604"/>
  </r>
  <r>
    <s v="RSE7C_FT"/>
    <x v="2"/>
    <x v="4"/>
    <x v="0"/>
    <x v="2"/>
    <s v="RSE_AVG_MEM_ACC_BAL_AGE_GEN"/>
    <n v="3"/>
    <n v="154458"/>
    <n v="157571"/>
    <n v="172582"/>
    <n v="185024"/>
    <n v="197736"/>
    <n v="201404"/>
  </r>
  <r>
    <s v="RSE7C_FT"/>
    <x v="2"/>
    <x v="4"/>
    <x v="1"/>
    <x v="2"/>
    <s v="RSE_AVG_MEM_ACC_BAL_AGE_GEN"/>
    <n v="3"/>
    <n v="290227"/>
    <n v="289564"/>
    <n v="305926"/>
    <n v="321068"/>
    <n v="328764"/>
    <n v="327498"/>
  </r>
  <r>
    <s v="RSE7C_FT"/>
    <x v="2"/>
    <x v="4"/>
    <x v="2"/>
    <x v="2"/>
    <s v="RSE_AVG_MEM_ACC_BAL_AGE_GEN"/>
    <n v="3"/>
    <n v="0"/>
    <n v="0"/>
    <n v="0"/>
    <n v="0"/>
    <n v="1103000"/>
    <n v="368714"/>
  </r>
  <r>
    <s v="RSE7C_FT"/>
    <x v="2"/>
    <x v="4"/>
    <x v="3"/>
    <x v="2"/>
    <s v="RSE_AVG_MEM_ACC_BAL_AGE_GEN"/>
    <n v="3"/>
    <n v="235342"/>
    <n v="235313"/>
    <n v="249697"/>
    <n v="258633"/>
    <n v="267241"/>
    <n v="267266"/>
  </r>
  <r>
    <s v="RSE7C_FT"/>
    <x v="2"/>
    <x v="5"/>
    <x v="0"/>
    <x v="2"/>
    <s v="RSE_AVG_MEM_ACC_BAL_AGE_GEN"/>
    <n v="3"/>
    <n v="181304"/>
    <n v="189892"/>
    <n v="209958"/>
    <n v="228413"/>
    <n v="242158"/>
    <n v="249328"/>
  </r>
  <r>
    <s v="RSE7C_FT"/>
    <x v="2"/>
    <x v="5"/>
    <x v="1"/>
    <x v="2"/>
    <s v="RSE_AVG_MEM_ACC_BAL_AGE_GEN"/>
    <n v="3"/>
    <n v="369990"/>
    <n v="373577"/>
    <n v="401964"/>
    <n v="428975"/>
    <n v="444552"/>
    <n v="438081"/>
  </r>
  <r>
    <s v="RSE7C_FT"/>
    <x v="2"/>
    <x v="5"/>
    <x v="2"/>
    <x v="2"/>
    <s v="RSE_AVG_MEM_ACC_BAL_AGE_GEN"/>
    <n v="3"/>
    <n v="294000"/>
    <n v="333000"/>
    <n v="0"/>
    <n v="0"/>
    <n v="0"/>
    <n v="295143"/>
  </r>
  <r>
    <s v="RSE7C_FT"/>
    <x v="2"/>
    <x v="5"/>
    <x v="3"/>
    <x v="2"/>
    <s v="RSE_AVG_MEM_ACC_BAL_AGE_GEN"/>
    <n v="3"/>
    <n v="295716"/>
    <n v="300614"/>
    <n v="325610"/>
    <n v="342914"/>
    <n v="357339"/>
    <n v="356232"/>
  </r>
  <r>
    <s v="RSE7C_FT"/>
    <x v="2"/>
    <x v="6"/>
    <x v="0"/>
    <x v="2"/>
    <s v="RSE_AVG_MEM_ACC_BAL_AGE_GEN"/>
    <n v="3"/>
    <n v="199412"/>
    <n v="201201"/>
    <n v="230928"/>
    <n v="244491"/>
    <n v="256715"/>
    <n v="264519"/>
  </r>
  <r>
    <s v="RSE7C_FT"/>
    <x v="2"/>
    <x v="6"/>
    <x v="1"/>
    <x v="2"/>
    <s v="RSE_AVG_MEM_ACC_BAL_AGE_GEN"/>
    <n v="3"/>
    <n v="372810"/>
    <n v="371440"/>
    <n v="405008"/>
    <n v="427568"/>
    <n v="448521"/>
    <n v="444760"/>
  </r>
  <r>
    <s v="RSE7C_FT"/>
    <x v="2"/>
    <x v="6"/>
    <x v="2"/>
    <x v="2"/>
    <s v="RSE_AVG_MEM_ACC_BAL_AGE_GEN"/>
    <n v="3"/>
    <n v="0"/>
    <n v="0"/>
    <n v="0"/>
    <n v="0"/>
    <n v="0"/>
    <n v="185000"/>
  </r>
  <r>
    <s v="RSE7C_FT"/>
    <x v="2"/>
    <x v="6"/>
    <x v="3"/>
    <x v="2"/>
    <s v="RSE_AVG_MEM_ACC_BAL_AGE_GEN"/>
    <n v="3"/>
    <n v="309310"/>
    <n v="307698"/>
    <n v="338489"/>
    <n v="352794"/>
    <n v="368916"/>
    <n v="369216"/>
  </r>
  <r>
    <s v="RSE7C_FT"/>
    <x v="2"/>
    <x v="7"/>
    <x v="0"/>
    <x v="2"/>
    <s v="RSE_AVG_MEM_ACC_BAL_AGE_GEN"/>
    <n v="3"/>
    <n v="224244"/>
    <n v="229854"/>
    <n v="246734"/>
    <n v="256913"/>
    <n v="272328"/>
    <n v="269802"/>
  </r>
  <r>
    <s v="RSE7C_FT"/>
    <x v="2"/>
    <x v="7"/>
    <x v="1"/>
    <x v="2"/>
    <s v="RSE_AVG_MEM_ACC_BAL_AGE_GEN"/>
    <n v="3"/>
    <n v="383964"/>
    <n v="384851"/>
    <n v="397399"/>
    <n v="403743"/>
    <n v="417510"/>
    <n v="404139"/>
  </r>
  <r>
    <s v="RSE7C_FT"/>
    <x v="2"/>
    <x v="7"/>
    <x v="2"/>
    <x v="2"/>
    <s v="RSE_AVG_MEM_ACC_BAL_AGE_GEN"/>
    <n v="3"/>
    <n v="0"/>
    <n v="0"/>
    <n v="0"/>
    <n v="0"/>
    <n v="0"/>
    <n v="0"/>
  </r>
  <r>
    <s v="RSE7C_FT"/>
    <x v="2"/>
    <x v="7"/>
    <x v="3"/>
    <x v="2"/>
    <s v="RSE_AVG_MEM_ACC_BAL_AGE_GEN"/>
    <n v="3"/>
    <n v="326281"/>
    <n v="329060"/>
    <n v="341214"/>
    <n v="346984"/>
    <n v="361412"/>
    <n v="352051"/>
  </r>
  <r>
    <s v="RSE7C_FT"/>
    <x v="2"/>
    <x v="8"/>
    <x v="0"/>
    <x v="2"/>
    <s v="RSE_AVG_MEM_ACC_BAL_AGE_GEN"/>
    <n v="3"/>
    <n v="216211"/>
    <n v="227017"/>
    <n v="230941"/>
    <n v="240625"/>
    <n v="256044"/>
    <n v="256559"/>
  </r>
  <r>
    <s v="RSE7C_FT"/>
    <x v="2"/>
    <x v="8"/>
    <x v="1"/>
    <x v="2"/>
    <s v="RSE_AVG_MEM_ACC_BAL_AGE_GEN"/>
    <n v="3"/>
    <n v="385774"/>
    <n v="370145"/>
    <n v="389282"/>
    <n v="377080"/>
    <n v="399466"/>
    <n v="390874"/>
  </r>
  <r>
    <s v="RSE7C_FT"/>
    <x v="2"/>
    <x v="8"/>
    <x v="2"/>
    <x v="2"/>
    <s v="RSE_AVG_MEM_ACC_BAL_AGE_GEN"/>
    <n v="3"/>
    <n v="0"/>
    <n v="0"/>
    <n v="0"/>
    <n v="0"/>
    <n v="0"/>
    <n v="0"/>
  </r>
  <r>
    <s v="RSE7C_FT"/>
    <x v="2"/>
    <x v="8"/>
    <x v="3"/>
    <x v="2"/>
    <s v="RSE_AVG_MEM_ACC_BAL_AGE_GEN"/>
    <n v="3"/>
    <n v="330671"/>
    <n v="325825"/>
    <n v="335059"/>
    <n v="327768"/>
    <n v="345970"/>
    <n v="340318"/>
  </r>
  <r>
    <s v="RSE7C_FT"/>
    <x v="2"/>
    <x v="9"/>
    <x v="0"/>
    <x v="2"/>
    <s v="RSE_AVG_MEM_ACC_BAL_AGE_GEN"/>
    <n v="3"/>
    <n v="269142"/>
    <n v="244225"/>
    <n v="239513"/>
    <n v="236318"/>
    <n v="241553"/>
    <n v="235800"/>
  </r>
  <r>
    <s v="RSE7C_FT"/>
    <x v="2"/>
    <x v="9"/>
    <x v="1"/>
    <x v="2"/>
    <s v="RSE_AVG_MEM_ACC_BAL_AGE_GEN"/>
    <n v="3"/>
    <n v="448113"/>
    <n v="414891"/>
    <n v="420265"/>
    <n v="392073"/>
    <n v="395549"/>
    <n v="380439"/>
  </r>
  <r>
    <s v="RSE7C_FT"/>
    <x v="2"/>
    <x v="9"/>
    <x v="2"/>
    <x v="2"/>
    <s v="RSE_AVG_MEM_ACC_BAL_AGE_GEN"/>
    <n v="3"/>
    <n v="0"/>
    <n v="0"/>
    <n v="0"/>
    <n v="0"/>
    <n v="0"/>
    <n v="0"/>
  </r>
  <r>
    <s v="RSE7C_FT"/>
    <x v="2"/>
    <x v="9"/>
    <x v="3"/>
    <x v="2"/>
    <s v="RSE_AVG_MEM_ACC_BAL_AGE_GEN"/>
    <n v="3"/>
    <n v="370672"/>
    <n v="342436"/>
    <n v="348474"/>
    <n v="331051"/>
    <n v="336586"/>
    <n v="326922"/>
  </r>
  <r>
    <s v="RSE7C_FT"/>
    <x v="2"/>
    <x v="10"/>
    <x v="0"/>
    <x v="2"/>
    <s v="RSE_AVG_MEM_ACC_BAL_AGE_GEN"/>
    <n v="3"/>
    <n v="197525"/>
    <n v="152098"/>
    <n v="153585"/>
    <n v="138298"/>
    <n v="140676"/>
    <n v="141332"/>
  </r>
  <r>
    <s v="RSE7C_FT"/>
    <x v="2"/>
    <x v="10"/>
    <x v="1"/>
    <x v="2"/>
    <s v="RSE_AVG_MEM_ACC_BAL_AGE_GEN"/>
    <n v="3"/>
    <n v="319808"/>
    <n v="274356"/>
    <n v="272179"/>
    <n v="261150"/>
    <n v="273356"/>
    <n v="278645"/>
  </r>
  <r>
    <s v="RSE7C_FT"/>
    <x v="2"/>
    <x v="10"/>
    <x v="2"/>
    <x v="2"/>
    <s v="RSE_AVG_MEM_ACC_BAL_AGE_GEN"/>
    <n v="3"/>
    <n v="0"/>
    <n v="0"/>
    <n v="0"/>
    <n v="0"/>
    <n v="0"/>
    <n v="0"/>
  </r>
  <r>
    <s v="RSE7C_FT"/>
    <x v="2"/>
    <x v="10"/>
    <x v="3"/>
    <x v="2"/>
    <s v="RSE_AVG_MEM_ACC_BAL_AGE_GEN"/>
    <n v="3"/>
    <n v="251483"/>
    <n v="205999"/>
    <n v="204592"/>
    <n v="189867"/>
    <n v="196205"/>
    <n v="199153"/>
  </r>
  <r>
    <s v="RSE7C_FT"/>
    <x v="2"/>
    <x v="11"/>
    <x v="0"/>
    <x v="2"/>
    <s v="RSE_AVG_MEM_ACC_BAL_AGE_GEN"/>
    <n v="3"/>
    <n v="406"/>
    <n v="0"/>
    <n v="0"/>
    <n v="0"/>
    <n v="0"/>
    <n v="0"/>
  </r>
  <r>
    <s v="RSE7C_FT"/>
    <x v="2"/>
    <x v="11"/>
    <x v="1"/>
    <x v="2"/>
    <s v="RSE_AVG_MEM_ACC_BAL_AGE_GEN"/>
    <n v="3"/>
    <n v="0"/>
    <n v="0"/>
    <n v="0"/>
    <n v="0"/>
    <n v="0"/>
    <n v="0"/>
  </r>
  <r>
    <s v="RSE7C_FT"/>
    <x v="2"/>
    <x v="11"/>
    <x v="2"/>
    <x v="2"/>
    <s v="RSE_AVG_MEM_ACC_BAL_AGE_GEN"/>
    <n v="3"/>
    <n v="308984"/>
    <n v="119000"/>
    <n v="0"/>
    <n v="0"/>
    <n v="0"/>
    <n v="0"/>
  </r>
  <r>
    <s v="RSE7C_FT"/>
    <x v="2"/>
    <x v="11"/>
    <x v="3"/>
    <x v="2"/>
    <s v="RSE_AVG_MEM_ACC_BAL_AGE_GEN"/>
    <n v="3"/>
    <n v="240411"/>
    <n v="119000"/>
    <n v="0"/>
    <n v="0"/>
    <n v="0"/>
    <n v="0"/>
  </r>
  <r>
    <s v="RSE7C_FT"/>
    <x v="2"/>
    <x v="12"/>
    <x v="0"/>
    <x v="2"/>
    <s v="RSE_AVG_MEM_ACC_BAL_AGE_GEN"/>
    <n v="3"/>
    <n v="96212"/>
    <n v="101809"/>
    <n v="114716"/>
    <n v="124560"/>
    <n v="135952"/>
    <n v="142539"/>
  </r>
  <r>
    <s v="RSE7C_FT"/>
    <x v="2"/>
    <x v="12"/>
    <x v="1"/>
    <x v="2"/>
    <s v="RSE_AVG_MEM_ACC_BAL_AGE_GEN"/>
    <n v="3"/>
    <n v="188232"/>
    <n v="194503"/>
    <n v="212811"/>
    <n v="228136"/>
    <n v="242687"/>
    <n v="248341"/>
  </r>
  <r>
    <s v="RSE7C_FT"/>
    <x v="2"/>
    <x v="12"/>
    <x v="2"/>
    <x v="2"/>
    <s v="RSE_AVG_MEM_ACC_BAL_AGE_GEN"/>
    <n v="3"/>
    <n v="241990"/>
    <n v="220667"/>
    <n v="11667"/>
    <n v="0"/>
    <n v="588000"/>
    <n v="165714"/>
  </r>
  <r>
    <s v="RSE7C_FT"/>
    <x v="2"/>
    <x v="12"/>
    <x v="3"/>
    <x v="2"/>
    <s v="RSE_AVG_MEM_ACC_BAL_AGE_GEN"/>
    <n v="3"/>
    <n v="146468"/>
    <n v="152415"/>
    <n v="167953"/>
    <n v="178170"/>
    <n v="191047"/>
    <n v="197275"/>
  </r>
  <r>
    <s v="RSE7C_FT"/>
    <x v="3"/>
    <x v="0"/>
    <x v="0"/>
    <x v="2"/>
    <s v="RSE_AVG_MEM_ACC_BAL_AGE_GEN"/>
    <n v="3"/>
    <n v="3536"/>
    <n v="3678"/>
    <n v="4056"/>
    <n v="4178"/>
    <n v="4343"/>
    <n v="3939"/>
  </r>
  <r>
    <s v="RSE7C_FT"/>
    <x v="3"/>
    <x v="0"/>
    <x v="1"/>
    <x v="2"/>
    <s v="RSE_AVG_MEM_ACC_BAL_AGE_GEN"/>
    <n v="3"/>
    <n v="4164"/>
    <n v="4154"/>
    <n v="4383"/>
    <n v="4552"/>
    <n v="4766"/>
    <n v="4279"/>
  </r>
  <r>
    <s v="RSE7C_FT"/>
    <x v="3"/>
    <x v="0"/>
    <x v="2"/>
    <x v="2"/>
    <s v="RSE_AVG_MEM_ACC_BAL_AGE_GEN"/>
    <n v="3"/>
    <n v="1488"/>
    <n v="1769"/>
    <n v="2919"/>
    <n v="4512"/>
    <n v="6612"/>
    <n v="4117"/>
  </r>
  <r>
    <s v="RSE7C_FT"/>
    <x v="3"/>
    <x v="0"/>
    <x v="3"/>
    <x v="2"/>
    <s v="RSE_AVG_MEM_ACC_BAL_AGE_GEN"/>
    <n v="3"/>
    <n v="3739"/>
    <n v="3888"/>
    <n v="4215"/>
    <n v="4377"/>
    <n v="4573"/>
    <n v="4119"/>
  </r>
  <r>
    <s v="RSE7C_FT"/>
    <x v="3"/>
    <x v="1"/>
    <x v="0"/>
    <x v="2"/>
    <s v="RSE_AVG_MEM_ACC_BAL_AGE_GEN"/>
    <n v="3"/>
    <n v="14657"/>
    <n v="15527"/>
    <n v="17731"/>
    <n v="19435"/>
    <n v="21310"/>
    <n v="20750"/>
  </r>
  <r>
    <s v="RSE7C_FT"/>
    <x v="3"/>
    <x v="1"/>
    <x v="1"/>
    <x v="2"/>
    <s v="RSE_AVG_MEM_ACC_BAL_AGE_GEN"/>
    <n v="3"/>
    <n v="17223"/>
    <n v="18292"/>
    <n v="20578"/>
    <n v="22426"/>
    <n v="24840"/>
    <n v="23821"/>
  </r>
  <r>
    <s v="RSE7C_FT"/>
    <x v="3"/>
    <x v="1"/>
    <x v="2"/>
    <x v="2"/>
    <s v="RSE_AVG_MEM_ACC_BAL_AGE_GEN"/>
    <n v="3"/>
    <n v="4384"/>
    <n v="5585"/>
    <n v="7559"/>
    <n v="10510"/>
    <n v="14255"/>
    <n v="10524"/>
  </r>
  <r>
    <s v="RSE7C_FT"/>
    <x v="3"/>
    <x v="1"/>
    <x v="3"/>
    <x v="2"/>
    <s v="RSE_AVG_MEM_ACC_BAL_AGE_GEN"/>
    <n v="3"/>
    <n v="15589"/>
    <n v="16846"/>
    <n v="19147"/>
    <n v="20993"/>
    <n v="23165"/>
    <n v="22340"/>
  </r>
  <r>
    <s v="RSE7C_FT"/>
    <x v="3"/>
    <x v="2"/>
    <x v="0"/>
    <x v="2"/>
    <s v="RSE_AVG_MEM_ACC_BAL_AGE_GEN"/>
    <n v="3"/>
    <n v="29538"/>
    <n v="31653"/>
    <n v="36288"/>
    <n v="40752"/>
    <n v="46742"/>
    <n v="48305"/>
  </r>
  <r>
    <s v="RSE7C_FT"/>
    <x v="3"/>
    <x v="2"/>
    <x v="1"/>
    <x v="2"/>
    <s v="RSE_AVG_MEM_ACC_BAL_AGE_GEN"/>
    <n v="3"/>
    <n v="38891"/>
    <n v="41996"/>
    <n v="48183"/>
    <n v="54531"/>
    <n v="63534"/>
    <n v="65031"/>
  </r>
  <r>
    <s v="RSE7C_FT"/>
    <x v="3"/>
    <x v="2"/>
    <x v="2"/>
    <x v="2"/>
    <s v="RSE_AVG_MEM_ACC_BAL_AGE_GEN"/>
    <n v="3"/>
    <n v="6768"/>
    <n v="10028"/>
    <n v="13202"/>
    <n v="18356"/>
    <n v="24693"/>
    <n v="20684"/>
  </r>
  <r>
    <s v="RSE7C_FT"/>
    <x v="3"/>
    <x v="2"/>
    <x v="3"/>
    <x v="2"/>
    <s v="RSE_AVG_MEM_ACC_BAL_AGE_GEN"/>
    <n v="3"/>
    <n v="33971"/>
    <n v="37042"/>
    <n v="42535"/>
    <n v="48073"/>
    <n v="55601"/>
    <n v="57096"/>
  </r>
  <r>
    <s v="RSE7C_FT"/>
    <x v="3"/>
    <x v="3"/>
    <x v="0"/>
    <x v="2"/>
    <s v="RSE_AVG_MEM_ACC_BAL_AGE_GEN"/>
    <n v="3"/>
    <n v="40475"/>
    <n v="43332"/>
    <n v="50251"/>
    <n v="56832"/>
    <n v="65832"/>
    <n v="68825"/>
  </r>
  <r>
    <s v="RSE7C_FT"/>
    <x v="3"/>
    <x v="3"/>
    <x v="1"/>
    <x v="2"/>
    <s v="RSE_AVG_MEM_ACC_BAL_AGE_GEN"/>
    <n v="3"/>
    <n v="58006"/>
    <n v="61706"/>
    <n v="71116"/>
    <n v="80485"/>
    <n v="94250"/>
    <n v="97783"/>
  </r>
  <r>
    <s v="RSE7C_FT"/>
    <x v="3"/>
    <x v="3"/>
    <x v="2"/>
    <x v="2"/>
    <s v="RSE_AVG_MEM_ACC_BAL_AGE_GEN"/>
    <n v="3"/>
    <n v="7286"/>
    <n v="11157"/>
    <n v="14525"/>
    <n v="20844"/>
    <n v="27427"/>
    <n v="22811"/>
  </r>
  <r>
    <s v="RSE7C_FT"/>
    <x v="3"/>
    <x v="3"/>
    <x v="3"/>
    <x v="2"/>
    <s v="RSE_AVG_MEM_ACC_BAL_AGE_GEN"/>
    <n v="3"/>
    <n v="48872"/>
    <n v="52738"/>
    <n v="61009"/>
    <n v="69157"/>
    <n v="80541"/>
    <n v="83812"/>
  </r>
  <r>
    <s v="RSE7C_FT"/>
    <x v="3"/>
    <x v="4"/>
    <x v="0"/>
    <x v="2"/>
    <s v="RSE_AVG_MEM_ACC_BAL_AGE_GEN"/>
    <n v="3"/>
    <n v="51453"/>
    <n v="54668"/>
    <n v="63017"/>
    <n v="70357"/>
    <n v="80451"/>
    <n v="83437"/>
  </r>
  <r>
    <s v="RSE7C_FT"/>
    <x v="3"/>
    <x v="4"/>
    <x v="1"/>
    <x v="2"/>
    <s v="RSE_AVG_MEM_ACC_BAL_AGE_GEN"/>
    <n v="3"/>
    <n v="76560"/>
    <n v="80568"/>
    <n v="92125"/>
    <n v="102418"/>
    <n v="117881"/>
    <n v="120953"/>
  </r>
  <r>
    <s v="RSE7C_FT"/>
    <x v="3"/>
    <x v="4"/>
    <x v="2"/>
    <x v="2"/>
    <s v="RSE_AVG_MEM_ACC_BAL_AGE_GEN"/>
    <n v="3"/>
    <n v="7938"/>
    <n v="12320"/>
    <n v="14572"/>
    <n v="21609"/>
    <n v="31599"/>
    <n v="25378"/>
  </r>
  <r>
    <s v="RSE7C_FT"/>
    <x v="3"/>
    <x v="4"/>
    <x v="3"/>
    <x v="2"/>
    <s v="RSE_AVG_MEM_ACC_BAL_AGE_GEN"/>
    <n v="3"/>
    <n v="63351"/>
    <n v="67662"/>
    <n v="77753"/>
    <n v="86783"/>
    <n v="99559"/>
    <n v="102577"/>
  </r>
  <r>
    <s v="RSE7C_FT"/>
    <x v="3"/>
    <x v="5"/>
    <x v="0"/>
    <x v="2"/>
    <s v="RSE_AVG_MEM_ACC_BAL_AGE_GEN"/>
    <n v="3"/>
    <n v="67852"/>
    <n v="71400"/>
    <n v="81669"/>
    <n v="90735"/>
    <n v="102736"/>
    <n v="105927"/>
  </r>
  <r>
    <s v="RSE7C_FT"/>
    <x v="3"/>
    <x v="5"/>
    <x v="1"/>
    <x v="2"/>
    <s v="RSE_AVG_MEM_ACC_BAL_AGE_GEN"/>
    <n v="3"/>
    <n v="98922"/>
    <n v="103688"/>
    <n v="117746"/>
    <n v="130828"/>
    <n v="149065"/>
    <n v="152534"/>
  </r>
  <r>
    <s v="RSE7C_FT"/>
    <x v="3"/>
    <x v="5"/>
    <x v="2"/>
    <x v="2"/>
    <s v="RSE_AVG_MEM_ACC_BAL_AGE_GEN"/>
    <n v="3"/>
    <n v="7447"/>
    <n v="12986"/>
    <n v="17450"/>
    <n v="26041"/>
    <n v="40765"/>
    <n v="32951"/>
  </r>
  <r>
    <s v="RSE7C_FT"/>
    <x v="3"/>
    <x v="5"/>
    <x v="3"/>
    <x v="2"/>
    <s v="RSE_AVG_MEM_ACC_BAL_AGE_GEN"/>
    <n v="3"/>
    <n v="82327"/>
    <n v="87373"/>
    <n v="99615"/>
    <n v="110938"/>
    <n v="126091"/>
    <n v="129487"/>
  </r>
  <r>
    <s v="RSE7C_FT"/>
    <x v="3"/>
    <x v="6"/>
    <x v="0"/>
    <x v="2"/>
    <s v="RSE_AVG_MEM_ACC_BAL_AGE_GEN"/>
    <n v="3"/>
    <n v="90112"/>
    <n v="93096"/>
    <n v="105913"/>
    <n v="115067"/>
    <n v="127861"/>
    <n v="128623"/>
  </r>
  <r>
    <s v="RSE7C_FT"/>
    <x v="3"/>
    <x v="6"/>
    <x v="1"/>
    <x v="2"/>
    <s v="RSE_AVG_MEM_ACC_BAL_AGE_GEN"/>
    <n v="3"/>
    <n v="116152"/>
    <n v="119778"/>
    <n v="134674"/>
    <n v="149549"/>
    <n v="168882"/>
    <n v="172356"/>
  </r>
  <r>
    <s v="RSE7C_FT"/>
    <x v="3"/>
    <x v="6"/>
    <x v="2"/>
    <x v="2"/>
    <s v="RSE_AVG_MEM_ACC_BAL_AGE_GEN"/>
    <n v="3"/>
    <n v="6830"/>
    <n v="13811"/>
    <n v="19923"/>
    <n v="28743"/>
    <n v="59258"/>
    <n v="46959"/>
  </r>
  <r>
    <s v="RSE7C_FT"/>
    <x v="3"/>
    <x v="6"/>
    <x v="3"/>
    <x v="2"/>
    <s v="RSE_AVG_MEM_ACC_BAL_AGE_GEN"/>
    <n v="3"/>
    <n v="102177"/>
    <n v="106523"/>
    <n v="120406"/>
    <n v="132611"/>
    <n v="148697"/>
    <n v="150838"/>
  </r>
  <r>
    <s v="RSE7C_FT"/>
    <x v="3"/>
    <x v="7"/>
    <x v="0"/>
    <x v="2"/>
    <s v="RSE_AVG_MEM_ACC_BAL_AGE_GEN"/>
    <n v="3"/>
    <n v="109766"/>
    <n v="115090"/>
    <n v="128301"/>
    <n v="140335"/>
    <n v="156533"/>
    <n v="157851"/>
  </r>
  <r>
    <s v="RSE7C_FT"/>
    <x v="3"/>
    <x v="7"/>
    <x v="1"/>
    <x v="2"/>
    <s v="RSE_AVG_MEM_ACC_BAL_AGE_GEN"/>
    <n v="3"/>
    <n v="132436"/>
    <n v="138591"/>
    <n v="151709"/>
    <n v="165596"/>
    <n v="184645"/>
    <n v="182519"/>
  </r>
  <r>
    <s v="RSE7C_FT"/>
    <x v="3"/>
    <x v="7"/>
    <x v="2"/>
    <x v="2"/>
    <s v="RSE_AVG_MEM_ACC_BAL_AGE_GEN"/>
    <n v="3"/>
    <n v="3768"/>
    <n v="6856"/>
    <n v="21594"/>
    <n v="23031"/>
    <n v="56926"/>
    <n v="44180"/>
  </r>
  <r>
    <s v="RSE7C_FT"/>
    <x v="3"/>
    <x v="7"/>
    <x v="3"/>
    <x v="2"/>
    <s v="RSE_AVG_MEM_ACC_BAL_AGE_GEN"/>
    <n v="3"/>
    <n v="119932"/>
    <n v="126705"/>
    <n v="140380"/>
    <n v="153389"/>
    <n v="170949"/>
    <n v="170488"/>
  </r>
  <r>
    <s v="RSE7C_FT"/>
    <x v="3"/>
    <x v="8"/>
    <x v="0"/>
    <x v="2"/>
    <s v="RSE_AVG_MEM_ACC_BAL_AGE_GEN"/>
    <n v="3"/>
    <n v="122285"/>
    <n v="126675"/>
    <n v="139311"/>
    <n v="151663"/>
    <n v="168055"/>
    <n v="166988"/>
  </r>
  <r>
    <s v="RSE7C_FT"/>
    <x v="3"/>
    <x v="8"/>
    <x v="1"/>
    <x v="2"/>
    <s v="RSE_AVG_MEM_ACC_BAL_AGE_GEN"/>
    <n v="3"/>
    <n v="149159"/>
    <n v="155025"/>
    <n v="167122"/>
    <n v="181818"/>
    <n v="201749"/>
    <n v="198497"/>
  </r>
  <r>
    <s v="RSE7C_FT"/>
    <x v="3"/>
    <x v="8"/>
    <x v="2"/>
    <x v="2"/>
    <s v="RSE_AVG_MEM_ACC_BAL_AGE_GEN"/>
    <n v="3"/>
    <n v="3241"/>
    <n v="7706"/>
    <n v="20003"/>
    <n v="18833"/>
    <n v="46112"/>
    <n v="42411"/>
  </r>
  <r>
    <s v="RSE7C_FT"/>
    <x v="3"/>
    <x v="8"/>
    <x v="3"/>
    <x v="2"/>
    <s v="RSE_AVG_MEM_ACC_BAL_AGE_GEN"/>
    <n v="3"/>
    <n v="135628"/>
    <n v="142356"/>
    <n v="154522"/>
    <n v="168048"/>
    <n v="186071"/>
    <n v="183605"/>
  </r>
  <r>
    <s v="RSE7C_FT"/>
    <x v="3"/>
    <x v="9"/>
    <x v="0"/>
    <x v="2"/>
    <s v="RSE_AVG_MEM_ACC_BAL_AGE_GEN"/>
    <n v="3"/>
    <n v="125028"/>
    <n v="134636"/>
    <n v="142699"/>
    <n v="155914"/>
    <n v="173522"/>
    <n v="177015"/>
  </r>
  <r>
    <s v="RSE7C_FT"/>
    <x v="3"/>
    <x v="9"/>
    <x v="1"/>
    <x v="2"/>
    <s v="RSE_AVG_MEM_ACC_BAL_AGE_GEN"/>
    <n v="3"/>
    <n v="159088"/>
    <n v="165045"/>
    <n v="175617"/>
    <n v="190850"/>
    <n v="211248"/>
    <n v="212061"/>
  </r>
  <r>
    <s v="RSE7C_FT"/>
    <x v="3"/>
    <x v="9"/>
    <x v="2"/>
    <x v="2"/>
    <s v="RSE_AVG_MEM_ACC_BAL_AGE_GEN"/>
    <n v="3"/>
    <n v="5025"/>
    <n v="7317"/>
    <n v="20022"/>
    <n v="107811"/>
    <n v="165508"/>
    <n v="128620"/>
  </r>
  <r>
    <s v="RSE7C_FT"/>
    <x v="3"/>
    <x v="9"/>
    <x v="3"/>
    <x v="2"/>
    <s v="RSE_AVG_MEM_ACC_BAL_AGE_GEN"/>
    <n v="3"/>
    <n v="143841"/>
    <n v="153373"/>
    <n v="162955"/>
    <n v="177166"/>
    <n v="195795"/>
    <n v="197293"/>
  </r>
  <r>
    <s v="RSE7C_FT"/>
    <x v="3"/>
    <x v="10"/>
    <x v="0"/>
    <x v="2"/>
    <s v="RSE_AVG_MEM_ACC_BAL_AGE_GEN"/>
    <n v="3"/>
    <n v="80238"/>
    <n v="89849"/>
    <n v="74891"/>
    <n v="84564"/>
    <n v="98893"/>
    <n v="122037"/>
  </r>
  <r>
    <s v="RSE7C_FT"/>
    <x v="3"/>
    <x v="10"/>
    <x v="1"/>
    <x v="2"/>
    <s v="RSE_AVG_MEM_ACC_BAL_AGE_GEN"/>
    <n v="3"/>
    <n v="107331"/>
    <n v="127634"/>
    <n v="117609"/>
    <n v="110850"/>
    <n v="142301"/>
    <n v="154037"/>
  </r>
  <r>
    <s v="RSE7C_FT"/>
    <x v="3"/>
    <x v="10"/>
    <x v="2"/>
    <x v="2"/>
    <s v="RSE_AVG_MEM_ACC_BAL_AGE_GEN"/>
    <n v="3"/>
    <n v="796"/>
    <n v="1228"/>
    <n v="1067"/>
    <n v="1600"/>
    <n v="1714"/>
    <n v="8266"/>
  </r>
  <r>
    <s v="RSE7C_FT"/>
    <x v="3"/>
    <x v="10"/>
    <x v="3"/>
    <x v="2"/>
    <s v="RSE_AVG_MEM_ACC_BAL_AGE_GEN"/>
    <n v="3"/>
    <n v="85927"/>
    <n v="109904"/>
    <n v="99719"/>
    <n v="101246"/>
    <n v="125177"/>
    <n v="141546"/>
  </r>
  <r>
    <s v="RSE7C_FT"/>
    <x v="3"/>
    <x v="11"/>
    <x v="0"/>
    <x v="2"/>
    <s v="RSE_AVG_MEM_ACC_BAL_AGE_GEN"/>
    <n v="3"/>
    <n v="3654"/>
    <n v="6857"/>
    <n v="5472"/>
    <n v="8346"/>
    <n v="5740"/>
    <n v="5502"/>
  </r>
  <r>
    <s v="RSE7C_FT"/>
    <x v="3"/>
    <x v="11"/>
    <x v="1"/>
    <x v="2"/>
    <s v="RSE_AVG_MEM_ACC_BAL_AGE_GEN"/>
    <n v="3"/>
    <n v="3900"/>
    <n v="3762"/>
    <n v="6008"/>
    <n v="6477"/>
    <n v="6554"/>
    <n v="6623"/>
  </r>
  <r>
    <s v="RSE7C_FT"/>
    <x v="3"/>
    <x v="11"/>
    <x v="2"/>
    <x v="2"/>
    <s v="RSE_AVG_MEM_ACC_BAL_AGE_GEN"/>
    <n v="3"/>
    <n v="355"/>
    <n v="607"/>
    <n v="3016"/>
    <n v="6642"/>
    <n v="5383"/>
    <n v="2835"/>
  </r>
  <r>
    <s v="RSE7C_FT"/>
    <x v="3"/>
    <x v="11"/>
    <x v="3"/>
    <x v="2"/>
    <s v="RSE_AVG_MEM_ACC_BAL_AGE_GEN"/>
    <n v="3"/>
    <n v="1515"/>
    <n v="4680"/>
    <n v="5817"/>
    <n v="7114"/>
    <n v="6247"/>
    <n v="5977"/>
  </r>
  <r>
    <s v="RSE7C_FT"/>
    <x v="3"/>
    <x v="12"/>
    <x v="0"/>
    <x v="2"/>
    <s v="RSE_AVG_MEM_ACC_BAL_AGE_GEN"/>
    <n v="3"/>
    <n v="31479"/>
    <n v="34197"/>
    <n v="39897"/>
    <n v="44934"/>
    <n v="51328"/>
    <n v="53566"/>
  </r>
  <r>
    <s v="RSE7C_FT"/>
    <x v="3"/>
    <x v="12"/>
    <x v="1"/>
    <x v="2"/>
    <s v="RSE_AVG_MEM_ACC_BAL_AGE_GEN"/>
    <n v="3"/>
    <n v="41537"/>
    <n v="44746"/>
    <n v="51637"/>
    <n v="58202"/>
    <n v="67108"/>
    <n v="69447"/>
  </r>
  <r>
    <s v="RSE7C_FT"/>
    <x v="3"/>
    <x v="12"/>
    <x v="2"/>
    <x v="2"/>
    <s v="RSE_AVG_MEM_ACC_BAL_AGE_GEN"/>
    <n v="3"/>
    <n v="4249"/>
    <n v="5863"/>
    <n v="8534"/>
    <n v="12213"/>
    <n v="18510"/>
    <n v="14757"/>
  </r>
  <r>
    <s v="RSE7C_FT"/>
    <x v="3"/>
    <x v="12"/>
    <x v="3"/>
    <x v="2"/>
    <s v="RSE_AVG_MEM_ACC_BAL_AGE_GEN"/>
    <n v="3"/>
    <n v="35786"/>
    <n v="39432"/>
    <n v="45864"/>
    <n v="51838"/>
    <n v="59534"/>
    <n v="61795"/>
  </r>
  <r>
    <s v="RSE7C_FT"/>
    <x v="4"/>
    <x v="0"/>
    <x v="0"/>
    <x v="2"/>
    <s v="RSE_AVG_MEM_ACC_BAL_AGE_GEN"/>
    <n v="3"/>
    <n v="21635"/>
    <n v="19061"/>
    <n v="15200"/>
    <n v="14839"/>
    <n v="14511"/>
    <n v="13049"/>
  </r>
  <r>
    <s v="RSE7C_FT"/>
    <x v="4"/>
    <x v="0"/>
    <x v="1"/>
    <x v="2"/>
    <s v="RSE_AVG_MEM_ACC_BAL_AGE_GEN"/>
    <n v="3"/>
    <n v="59916"/>
    <n v="59579"/>
    <n v="49945"/>
    <n v="45144"/>
    <n v="37169"/>
    <n v="28378"/>
  </r>
  <r>
    <s v="RSE7C_FT"/>
    <x v="4"/>
    <x v="0"/>
    <x v="2"/>
    <x v="2"/>
    <s v="RSE_AVG_MEM_ACC_BAL_AGE_GEN"/>
    <n v="3"/>
    <n v="89"/>
    <n v="450"/>
    <n v="1592"/>
    <n v="984"/>
    <n v="1464"/>
    <n v="2361"/>
  </r>
  <r>
    <s v="RSE7C_FT"/>
    <x v="4"/>
    <x v="0"/>
    <x v="3"/>
    <x v="2"/>
    <s v="RSE_AVG_MEM_ACC_BAL_AGE_GEN"/>
    <n v="3"/>
    <n v="38345"/>
    <n v="36830"/>
    <n v="30171"/>
    <n v="27861"/>
    <n v="24230"/>
    <n v="19675"/>
  </r>
  <r>
    <s v="RSE7C_FT"/>
    <x v="4"/>
    <x v="1"/>
    <x v="0"/>
    <x v="2"/>
    <s v="RSE_AVG_MEM_ACC_BAL_AGE_GEN"/>
    <n v="3"/>
    <n v="34448"/>
    <n v="36874"/>
    <n v="42859"/>
    <n v="45724"/>
    <n v="49119"/>
    <n v="50130"/>
  </r>
  <r>
    <s v="RSE7C_FT"/>
    <x v="4"/>
    <x v="1"/>
    <x v="1"/>
    <x v="2"/>
    <s v="RSE_AVG_MEM_ACC_BAL_AGE_GEN"/>
    <n v="3"/>
    <n v="43576"/>
    <n v="45890"/>
    <n v="78640"/>
    <n v="86030"/>
    <n v="90962"/>
    <n v="92888"/>
  </r>
  <r>
    <s v="RSE7C_FT"/>
    <x v="4"/>
    <x v="1"/>
    <x v="2"/>
    <x v="2"/>
    <s v="RSE_AVG_MEM_ACC_BAL_AGE_GEN"/>
    <n v="3"/>
    <n v="2286"/>
    <n v="3000"/>
    <n v="3821"/>
    <n v="3686"/>
    <n v="5118"/>
    <n v="9250"/>
  </r>
  <r>
    <s v="RSE7C_FT"/>
    <x v="4"/>
    <x v="1"/>
    <x v="3"/>
    <x v="2"/>
    <s v="RSE_AVG_MEM_ACC_BAL_AGE_GEN"/>
    <n v="3"/>
    <n v="38069"/>
    <n v="40496"/>
    <n v="57362"/>
    <n v="62233"/>
    <n v="66308"/>
    <n v="67849"/>
  </r>
  <r>
    <s v="RSE7C_FT"/>
    <x v="4"/>
    <x v="2"/>
    <x v="0"/>
    <x v="2"/>
    <s v="RSE_AVG_MEM_ACC_BAL_AGE_GEN"/>
    <n v="3"/>
    <n v="75208"/>
    <n v="80707"/>
    <n v="81428"/>
    <n v="87610"/>
    <n v="96124"/>
    <n v="100889"/>
  </r>
  <r>
    <s v="RSE7C_FT"/>
    <x v="4"/>
    <x v="2"/>
    <x v="1"/>
    <x v="2"/>
    <s v="RSE_AVG_MEM_ACC_BAL_AGE_GEN"/>
    <n v="3"/>
    <n v="118883"/>
    <n v="126862"/>
    <n v="122514"/>
    <n v="132957"/>
    <n v="144480"/>
    <n v="150452"/>
  </r>
  <r>
    <s v="RSE7C_FT"/>
    <x v="4"/>
    <x v="2"/>
    <x v="2"/>
    <x v="2"/>
    <s v="RSE_AVG_MEM_ACC_BAL_AGE_GEN"/>
    <n v="3"/>
    <n v="308"/>
    <n v="5905"/>
    <n v="5065"/>
    <n v="7133"/>
    <n v="10239"/>
    <n v="24583"/>
  </r>
  <r>
    <s v="RSE7C_FT"/>
    <x v="4"/>
    <x v="2"/>
    <x v="3"/>
    <x v="2"/>
    <s v="RSE_AVG_MEM_ACC_BAL_AGE_GEN"/>
    <n v="3"/>
    <n v="92513"/>
    <n v="99025"/>
    <n v="97692"/>
    <n v="105648"/>
    <n v="115305"/>
    <n v="120651"/>
  </r>
  <r>
    <s v="RSE7C_FT"/>
    <x v="4"/>
    <x v="3"/>
    <x v="0"/>
    <x v="2"/>
    <s v="RSE_AVG_MEM_ACC_BAL_AGE_GEN"/>
    <n v="3"/>
    <n v="91400"/>
    <n v="95827"/>
    <n v="112700"/>
    <n v="119920"/>
    <n v="129755"/>
    <n v="137098"/>
  </r>
  <r>
    <s v="RSE7C_FT"/>
    <x v="4"/>
    <x v="3"/>
    <x v="1"/>
    <x v="2"/>
    <s v="RSE_AVG_MEM_ACC_BAL_AGE_GEN"/>
    <n v="3"/>
    <n v="153006"/>
    <n v="158039"/>
    <n v="172592"/>
    <n v="180772"/>
    <n v="193034"/>
    <n v="200524"/>
  </r>
  <r>
    <s v="RSE7C_FT"/>
    <x v="4"/>
    <x v="3"/>
    <x v="2"/>
    <x v="2"/>
    <s v="RSE_AVG_MEM_ACC_BAL_AGE_GEN"/>
    <n v="3"/>
    <n v="0"/>
    <n v="1000"/>
    <n v="2655"/>
    <n v="8538"/>
    <n v="12512"/>
    <n v="46303"/>
  </r>
  <r>
    <s v="RSE7C_FT"/>
    <x v="4"/>
    <x v="3"/>
    <x v="3"/>
    <x v="2"/>
    <s v="RSE_AVG_MEM_ACC_BAL_AGE_GEN"/>
    <n v="3"/>
    <n v="116284"/>
    <n v="120699"/>
    <n v="136753"/>
    <n v="144411"/>
    <n v="155174"/>
    <n v="162675"/>
  </r>
  <r>
    <s v="RSE7C_FT"/>
    <x v="4"/>
    <x v="4"/>
    <x v="0"/>
    <x v="2"/>
    <s v="RSE_AVG_MEM_ACC_BAL_AGE_GEN"/>
    <n v="3"/>
    <n v="129372"/>
    <n v="136055"/>
    <n v="147298"/>
    <n v="155539"/>
    <n v="166013"/>
    <n v="173788"/>
  </r>
  <r>
    <s v="RSE7C_FT"/>
    <x v="4"/>
    <x v="4"/>
    <x v="1"/>
    <x v="2"/>
    <s v="RSE_AVG_MEM_ACC_BAL_AGE_GEN"/>
    <n v="3"/>
    <n v="231881"/>
    <n v="239296"/>
    <n v="232086"/>
    <n v="238851"/>
    <n v="251185"/>
    <n v="257083"/>
  </r>
  <r>
    <s v="RSE7C_FT"/>
    <x v="4"/>
    <x v="4"/>
    <x v="2"/>
    <x v="2"/>
    <s v="RSE_AVG_MEM_ACC_BAL_AGE_GEN"/>
    <n v="3"/>
    <n v="167"/>
    <n v="333"/>
    <n v="2286"/>
    <n v="13595"/>
    <n v="27800"/>
    <n v="36683"/>
  </r>
  <r>
    <s v="RSE7C_FT"/>
    <x v="4"/>
    <x v="4"/>
    <x v="3"/>
    <x v="2"/>
    <s v="RSE_AVG_MEM_ACC_BAL_AGE_GEN"/>
    <n v="3"/>
    <n v="171294"/>
    <n v="178157"/>
    <n v="181797"/>
    <n v="189416"/>
    <n v="200555"/>
    <n v="207733"/>
  </r>
  <r>
    <s v="RSE7C_FT"/>
    <x v="4"/>
    <x v="5"/>
    <x v="0"/>
    <x v="2"/>
    <s v="RSE_AVG_MEM_ACC_BAL_AGE_GEN"/>
    <n v="3"/>
    <n v="169911"/>
    <n v="176197"/>
    <n v="190968"/>
    <n v="201731"/>
    <n v="214729"/>
    <n v="222537"/>
  </r>
  <r>
    <s v="RSE7C_FT"/>
    <x v="4"/>
    <x v="5"/>
    <x v="1"/>
    <x v="2"/>
    <s v="RSE_AVG_MEM_ACC_BAL_AGE_GEN"/>
    <n v="3"/>
    <n v="287382"/>
    <n v="291563"/>
    <n v="306107"/>
    <n v="317454"/>
    <n v="331258"/>
    <n v="337411"/>
  </r>
  <r>
    <s v="RSE7C_FT"/>
    <x v="4"/>
    <x v="5"/>
    <x v="2"/>
    <x v="2"/>
    <s v="RSE_AVG_MEM_ACC_BAL_AGE_GEN"/>
    <n v="3"/>
    <n v="429"/>
    <n v="250"/>
    <n v="7038"/>
    <n v="6156"/>
    <n v="19852"/>
    <n v="61794"/>
  </r>
  <r>
    <s v="RSE7C_FT"/>
    <x v="4"/>
    <x v="5"/>
    <x v="3"/>
    <x v="2"/>
    <s v="RSE_AVG_MEM_ACC_BAL_AGE_GEN"/>
    <n v="3"/>
    <n v="220124"/>
    <n v="225573"/>
    <n v="239739"/>
    <n v="250703"/>
    <n v="263840"/>
    <n v="270789"/>
  </r>
  <r>
    <s v="RSE7C_FT"/>
    <x v="4"/>
    <x v="6"/>
    <x v="0"/>
    <x v="2"/>
    <s v="RSE_AVG_MEM_ACC_BAL_AGE_GEN"/>
    <n v="3"/>
    <n v="196811"/>
    <n v="203188"/>
    <n v="222886"/>
    <n v="240681"/>
    <n v="248607"/>
    <n v="254107"/>
  </r>
  <r>
    <s v="RSE7C_FT"/>
    <x v="4"/>
    <x v="6"/>
    <x v="1"/>
    <x v="2"/>
    <s v="RSE_AVG_MEM_ACC_BAL_AGE_GEN"/>
    <n v="3"/>
    <n v="330923"/>
    <n v="332346"/>
    <n v="344281"/>
    <n v="361063"/>
    <n v="369009"/>
    <n v="372141"/>
  </r>
  <r>
    <s v="RSE7C_FT"/>
    <x v="4"/>
    <x v="6"/>
    <x v="2"/>
    <x v="2"/>
    <s v="RSE_AVG_MEM_ACC_BAL_AGE_GEN"/>
    <n v="3"/>
    <n v="0"/>
    <n v="6667"/>
    <n v="25545"/>
    <n v="6211"/>
    <n v="63344"/>
    <n v="42335"/>
  </r>
  <r>
    <s v="RSE7C_FT"/>
    <x v="4"/>
    <x v="6"/>
    <x v="3"/>
    <x v="2"/>
    <s v="RSE_AVG_MEM_ACC_BAL_AGE_GEN"/>
    <n v="3"/>
    <n v="259976"/>
    <n v="263471"/>
    <n v="278339"/>
    <n v="295150"/>
    <n v="302382"/>
    <n v="306243"/>
  </r>
  <r>
    <s v="RSE7C_FT"/>
    <x v="4"/>
    <x v="7"/>
    <x v="0"/>
    <x v="2"/>
    <s v="RSE_AVG_MEM_ACC_BAL_AGE_GEN"/>
    <n v="3"/>
    <n v="197802"/>
    <n v="198556"/>
    <n v="239536"/>
    <n v="252654"/>
    <n v="267022"/>
    <n v="270385"/>
  </r>
  <r>
    <s v="RSE7C_FT"/>
    <x v="4"/>
    <x v="7"/>
    <x v="1"/>
    <x v="2"/>
    <s v="RSE_AVG_MEM_ACC_BAL_AGE_GEN"/>
    <n v="3"/>
    <n v="280176"/>
    <n v="283236"/>
    <n v="365717"/>
    <n v="382700"/>
    <n v="385488"/>
    <n v="386860"/>
  </r>
  <r>
    <s v="RSE7C_FT"/>
    <x v="4"/>
    <x v="7"/>
    <x v="2"/>
    <x v="2"/>
    <s v="RSE_AVG_MEM_ACC_BAL_AGE_GEN"/>
    <n v="3"/>
    <n v="330000"/>
    <n v="213667"/>
    <n v="198750"/>
    <n v="125813"/>
    <n v="19524"/>
    <n v="3932"/>
  </r>
  <r>
    <s v="RSE7C_FT"/>
    <x v="4"/>
    <x v="7"/>
    <x v="3"/>
    <x v="2"/>
    <s v="RSE_AVG_MEM_ACC_BAL_AGE_GEN"/>
    <n v="3"/>
    <n v="241575"/>
    <n v="243128"/>
    <n v="304735"/>
    <n v="318730"/>
    <n v="325660"/>
    <n v="326848"/>
  </r>
  <r>
    <s v="RSE7C_FT"/>
    <x v="4"/>
    <x v="8"/>
    <x v="0"/>
    <x v="2"/>
    <s v="RSE_AVG_MEM_ACC_BAL_AGE_GEN"/>
    <n v="3"/>
    <n v="223298"/>
    <n v="215919"/>
    <n v="227437"/>
    <n v="240215"/>
    <n v="253171"/>
    <n v="257289"/>
  </r>
  <r>
    <s v="RSE7C_FT"/>
    <x v="4"/>
    <x v="8"/>
    <x v="1"/>
    <x v="2"/>
    <s v="RSE_AVG_MEM_ACC_BAL_AGE_GEN"/>
    <n v="3"/>
    <n v="308737"/>
    <n v="306218"/>
    <n v="347676"/>
    <n v="365064"/>
    <n v="365767"/>
    <n v="374435"/>
  </r>
  <r>
    <s v="RSE7C_FT"/>
    <x v="4"/>
    <x v="8"/>
    <x v="2"/>
    <x v="2"/>
    <s v="RSE_AVG_MEM_ACC_BAL_AGE_GEN"/>
    <n v="3"/>
    <n v="0"/>
    <n v="0"/>
    <n v="500"/>
    <n v="57125"/>
    <n v="5111"/>
    <n v="5430"/>
  </r>
  <r>
    <s v="RSE7C_FT"/>
    <x v="4"/>
    <x v="8"/>
    <x v="3"/>
    <x v="2"/>
    <s v="RSE_AVG_MEM_ACC_BAL_AGE_GEN"/>
    <n v="3"/>
    <n v="271962"/>
    <n v="267518"/>
    <n v="295476"/>
    <n v="310275"/>
    <n v="314318"/>
    <n v="319989"/>
  </r>
  <r>
    <s v="RSE7C_FT"/>
    <x v="4"/>
    <x v="9"/>
    <x v="0"/>
    <x v="2"/>
    <s v="RSE_AVG_MEM_ACC_BAL_AGE_GEN"/>
    <n v="3"/>
    <n v="174036"/>
    <n v="176515"/>
    <n v="175720"/>
    <n v="187745"/>
    <n v="197605"/>
    <n v="204068"/>
  </r>
  <r>
    <s v="RSE7C_FT"/>
    <x v="4"/>
    <x v="9"/>
    <x v="1"/>
    <x v="2"/>
    <s v="RSE_AVG_MEM_ACC_BAL_AGE_GEN"/>
    <n v="3"/>
    <n v="269937"/>
    <n v="263850"/>
    <n v="265364"/>
    <n v="281415"/>
    <n v="289053"/>
    <n v="299172"/>
  </r>
  <r>
    <s v="RSE7C_FT"/>
    <x v="4"/>
    <x v="9"/>
    <x v="2"/>
    <x v="2"/>
    <s v="RSE_AVG_MEM_ACC_BAL_AGE_GEN"/>
    <n v="3"/>
    <n v="1149000"/>
    <n v="0"/>
    <n v="0"/>
    <n v="200"/>
    <n v="333"/>
    <n v="21615"/>
  </r>
  <r>
    <s v="RSE7C_FT"/>
    <x v="4"/>
    <x v="9"/>
    <x v="3"/>
    <x v="2"/>
    <s v="RSE_AVG_MEM_ACC_BAL_AGE_GEN"/>
    <n v="3"/>
    <n v="227636"/>
    <n v="224760"/>
    <n v="225154"/>
    <n v="239657"/>
    <n v="247663"/>
    <n v="255610"/>
  </r>
  <r>
    <s v="RSE7C_FT"/>
    <x v="4"/>
    <x v="10"/>
    <x v="0"/>
    <x v="2"/>
    <s v="RSE_AVG_MEM_ACC_BAL_AGE_GEN"/>
    <n v="3"/>
    <n v="150317"/>
    <n v="150911"/>
    <n v="85955"/>
    <n v="95275"/>
    <n v="96764"/>
    <n v="99948"/>
  </r>
  <r>
    <s v="RSE7C_FT"/>
    <x v="4"/>
    <x v="10"/>
    <x v="1"/>
    <x v="2"/>
    <s v="RSE_AVG_MEM_ACC_BAL_AGE_GEN"/>
    <n v="3"/>
    <n v="341958"/>
    <n v="367240"/>
    <n v="136549"/>
    <n v="142918"/>
    <n v="144611"/>
    <n v="149098"/>
  </r>
  <r>
    <s v="RSE7C_FT"/>
    <x v="4"/>
    <x v="10"/>
    <x v="2"/>
    <x v="2"/>
    <s v="RSE_AVG_MEM_ACC_BAL_AGE_GEN"/>
    <n v="3"/>
    <n v="0"/>
    <n v="3328500"/>
    <n v="0"/>
    <n v="1000"/>
    <n v="1000"/>
    <n v="710"/>
  </r>
  <r>
    <s v="RSE7C_FT"/>
    <x v="4"/>
    <x v="10"/>
    <x v="3"/>
    <x v="2"/>
    <s v="RSE_AVG_MEM_ACC_BAL_AGE_GEN"/>
    <n v="3"/>
    <n v="234509"/>
    <n v="236678"/>
    <n v="105766"/>
    <n v="114656"/>
    <n v="116386"/>
    <n v="120218"/>
  </r>
  <r>
    <s v="RSE7C_FT"/>
    <x v="4"/>
    <x v="11"/>
    <x v="0"/>
    <x v="2"/>
    <s v="RSE_AVG_MEM_ACC_BAL_AGE_GEN"/>
    <n v="3"/>
    <n v="33"/>
    <n v="0"/>
    <n v="64875"/>
    <n v="72294"/>
    <n v="84651"/>
    <n v="77258"/>
  </r>
  <r>
    <s v="RSE7C_FT"/>
    <x v="4"/>
    <x v="11"/>
    <x v="1"/>
    <x v="2"/>
    <s v="RSE_AVG_MEM_ACC_BAL_AGE_GEN"/>
    <n v="3"/>
    <n v="37"/>
    <n v="63"/>
    <n v="13222"/>
    <n v="34861"/>
    <n v="43944"/>
    <n v="37686"/>
  </r>
  <r>
    <s v="RSE7C_FT"/>
    <x v="4"/>
    <x v="11"/>
    <x v="2"/>
    <x v="2"/>
    <s v="RSE_AVG_MEM_ACC_BAL_AGE_GEN"/>
    <n v="3"/>
    <n v="928824"/>
    <n v="1269407"/>
    <n v="5796739"/>
    <n v="415537"/>
    <n v="696708"/>
    <n v="550113"/>
  </r>
  <r>
    <s v="RSE7C_FT"/>
    <x v="4"/>
    <x v="11"/>
    <x v="3"/>
    <x v="2"/>
    <s v="RSE_AVG_MEM_ACC_BAL_AGE_GEN"/>
    <n v="3"/>
    <n v="746269"/>
    <n v="1131038"/>
    <n v="4247586"/>
    <n v="356428"/>
    <n v="580646"/>
    <n v="479088"/>
  </r>
  <r>
    <s v="RSE7C_FT"/>
    <x v="4"/>
    <x v="12"/>
    <x v="0"/>
    <x v="2"/>
    <s v="RSE_AVG_MEM_ACC_BAL_AGE_GEN"/>
    <n v="3"/>
    <n v="108147"/>
    <n v="114584"/>
    <n v="125327"/>
    <n v="135398"/>
    <n v="147692"/>
    <n v="155091"/>
  </r>
  <r>
    <s v="RSE7C_FT"/>
    <x v="4"/>
    <x v="12"/>
    <x v="1"/>
    <x v="2"/>
    <s v="RSE_AVG_MEM_ACC_BAL_AGE_GEN"/>
    <n v="3"/>
    <n v="190108"/>
    <n v="196996"/>
    <n v="210426"/>
    <n v="223030"/>
    <n v="235585"/>
    <n v="242284"/>
  </r>
  <r>
    <s v="RSE7C_FT"/>
    <x v="4"/>
    <x v="12"/>
    <x v="2"/>
    <x v="2"/>
    <s v="RSE_AVG_MEM_ACC_BAL_AGE_GEN"/>
    <n v="3"/>
    <n v="642062"/>
    <n v="1044909"/>
    <n v="1154011"/>
    <n v="132679"/>
    <n v="105508"/>
    <n v="92189"/>
  </r>
  <r>
    <s v="RSE7C_FT"/>
    <x v="4"/>
    <x v="12"/>
    <x v="3"/>
    <x v="2"/>
    <s v="RSE_AVG_MEM_ACC_BAL_AGE_GEN"/>
    <n v="3"/>
    <n v="143357"/>
    <n v="150091"/>
    <n v="161957"/>
    <n v="173127"/>
    <n v="185529"/>
    <n v="192723"/>
  </r>
  <r>
    <s v="RSE7C_FT"/>
    <x v="5"/>
    <x v="0"/>
    <x v="0"/>
    <x v="2"/>
    <s v="RSE_AVG_MEM_ACC_BAL_AGE_GEN"/>
    <n v="3"/>
    <n v="3402"/>
    <n v="3721"/>
    <n v="4140"/>
    <n v="4505"/>
    <n v="4828"/>
    <n v="5249"/>
  </r>
  <r>
    <s v="RSE7C_FT"/>
    <x v="5"/>
    <x v="0"/>
    <x v="1"/>
    <x v="2"/>
    <s v="RSE_AVG_MEM_ACC_BAL_AGE_GEN"/>
    <n v="3"/>
    <n v="4133"/>
    <n v="4403"/>
    <n v="4890"/>
    <n v="5321"/>
    <n v="5671"/>
    <n v="6215"/>
  </r>
  <r>
    <s v="RSE7C_FT"/>
    <x v="5"/>
    <x v="0"/>
    <x v="2"/>
    <x v="2"/>
    <s v="RSE_AVG_MEM_ACC_BAL_AGE_GEN"/>
    <n v="3"/>
    <n v="2675"/>
    <n v="2416"/>
    <n v="596"/>
    <n v="405113"/>
    <n v="4019"/>
    <n v="1671"/>
  </r>
  <r>
    <s v="RSE7C_FT"/>
    <x v="5"/>
    <x v="0"/>
    <x v="3"/>
    <x v="2"/>
    <s v="RSE_AVG_MEM_ACC_BAL_AGE_GEN"/>
    <n v="3"/>
    <n v="3792"/>
    <n v="4085"/>
    <n v="4539"/>
    <n v="5148"/>
    <n v="5283"/>
    <n v="5747"/>
  </r>
  <r>
    <s v="RSE7C_FT"/>
    <x v="5"/>
    <x v="1"/>
    <x v="0"/>
    <x v="2"/>
    <s v="RSE_AVG_MEM_ACC_BAL_AGE_GEN"/>
    <n v="3"/>
    <n v="8508"/>
    <n v="9423"/>
    <n v="10824"/>
    <n v="12607"/>
    <n v="12993"/>
    <n v="14928"/>
  </r>
  <r>
    <s v="RSE7C_FT"/>
    <x v="5"/>
    <x v="1"/>
    <x v="1"/>
    <x v="2"/>
    <s v="RSE_AVG_MEM_ACC_BAL_AGE_GEN"/>
    <n v="3"/>
    <n v="9884"/>
    <n v="11026"/>
    <n v="12583"/>
    <n v="14687"/>
    <n v="14583"/>
    <n v="17213"/>
  </r>
  <r>
    <s v="RSE7C_FT"/>
    <x v="5"/>
    <x v="1"/>
    <x v="2"/>
    <x v="2"/>
    <s v="RSE_AVG_MEM_ACC_BAL_AGE_GEN"/>
    <n v="3"/>
    <n v="15388"/>
    <n v="10349"/>
    <n v="1829"/>
    <n v="2536"/>
    <n v="2679"/>
    <n v="2969"/>
  </r>
  <r>
    <s v="RSE7C_FT"/>
    <x v="5"/>
    <x v="1"/>
    <x v="3"/>
    <x v="2"/>
    <s v="RSE_AVG_MEM_ACC_BAL_AGE_GEN"/>
    <n v="3"/>
    <n v="9304"/>
    <n v="10328"/>
    <n v="11803"/>
    <n v="13763"/>
    <n v="13887"/>
    <n v="16184"/>
  </r>
  <r>
    <s v="RSE7C_FT"/>
    <x v="5"/>
    <x v="2"/>
    <x v="0"/>
    <x v="2"/>
    <s v="RSE_AVG_MEM_ACC_BAL_AGE_GEN"/>
    <n v="3"/>
    <n v="17349"/>
    <n v="18581"/>
    <n v="21188"/>
    <n v="24687"/>
    <n v="26161"/>
    <n v="38247"/>
  </r>
  <r>
    <s v="RSE7C_FT"/>
    <x v="5"/>
    <x v="2"/>
    <x v="1"/>
    <x v="2"/>
    <s v="RSE_AVG_MEM_ACC_BAL_AGE_GEN"/>
    <n v="3"/>
    <n v="22628"/>
    <n v="24353"/>
    <n v="27823"/>
    <n v="32543"/>
    <n v="34148"/>
    <n v="46155"/>
  </r>
  <r>
    <s v="RSE7C_FT"/>
    <x v="5"/>
    <x v="2"/>
    <x v="2"/>
    <x v="2"/>
    <s v="RSE_AVG_MEM_ACC_BAL_AGE_GEN"/>
    <n v="3"/>
    <n v="40740"/>
    <n v="27851"/>
    <n v="7969"/>
    <n v="8920"/>
    <n v="4551"/>
    <n v="11545"/>
  </r>
  <r>
    <s v="RSE7C_FT"/>
    <x v="5"/>
    <x v="2"/>
    <x v="3"/>
    <x v="2"/>
    <s v="RSE_AVG_MEM_ACC_BAL_AGE_GEN"/>
    <n v="3"/>
    <n v="20452"/>
    <n v="21913"/>
    <n v="24981"/>
    <n v="29159"/>
    <n v="30692"/>
    <n v="42765"/>
  </r>
  <r>
    <s v="RSE7C_FT"/>
    <x v="5"/>
    <x v="3"/>
    <x v="0"/>
    <x v="2"/>
    <s v="RSE_AVG_MEM_ACC_BAL_AGE_GEN"/>
    <n v="3"/>
    <n v="26819"/>
    <n v="28497"/>
    <n v="32129"/>
    <n v="36412"/>
    <n v="38334"/>
    <n v="56243"/>
  </r>
  <r>
    <s v="RSE7C_FT"/>
    <x v="5"/>
    <x v="3"/>
    <x v="1"/>
    <x v="2"/>
    <s v="RSE_AVG_MEM_ACC_BAL_AGE_GEN"/>
    <n v="3"/>
    <n v="36996"/>
    <n v="38957"/>
    <n v="43613"/>
    <n v="49631"/>
    <n v="51564"/>
    <n v="71558"/>
  </r>
  <r>
    <s v="RSE7C_FT"/>
    <x v="5"/>
    <x v="3"/>
    <x v="2"/>
    <x v="2"/>
    <s v="RSE_AVG_MEM_ACC_BAL_AGE_GEN"/>
    <n v="3"/>
    <n v="66527"/>
    <n v="45041"/>
    <n v="13095"/>
    <n v="17330"/>
    <n v="7734"/>
    <n v="20769"/>
  </r>
  <r>
    <s v="RSE7C_FT"/>
    <x v="5"/>
    <x v="3"/>
    <x v="3"/>
    <x v="2"/>
    <s v="RSE_AVG_MEM_ACC_BAL_AGE_GEN"/>
    <n v="3"/>
    <n v="32953"/>
    <n v="34690"/>
    <n v="38843"/>
    <n v="44094"/>
    <n v="46003"/>
    <n v="65139"/>
  </r>
  <r>
    <s v="RSE7C_FT"/>
    <x v="5"/>
    <x v="4"/>
    <x v="0"/>
    <x v="2"/>
    <s v="RSE_AVG_MEM_ACC_BAL_AGE_GEN"/>
    <n v="3"/>
    <n v="35499"/>
    <n v="37470"/>
    <n v="42256"/>
    <n v="47231"/>
    <n v="49558"/>
    <n v="68886"/>
  </r>
  <r>
    <s v="RSE7C_FT"/>
    <x v="5"/>
    <x v="4"/>
    <x v="1"/>
    <x v="2"/>
    <s v="RSE_AVG_MEM_ACC_BAL_AGE_GEN"/>
    <n v="3"/>
    <n v="50790"/>
    <n v="52585"/>
    <n v="58256"/>
    <n v="64739"/>
    <n v="66913"/>
    <n v="88558"/>
  </r>
  <r>
    <s v="RSE7C_FT"/>
    <x v="5"/>
    <x v="4"/>
    <x v="2"/>
    <x v="2"/>
    <s v="RSE_AVG_MEM_ACC_BAL_AGE_GEN"/>
    <n v="3"/>
    <n v="87285"/>
    <n v="70747"/>
    <n v="28818"/>
    <n v="32408"/>
    <n v="13419"/>
    <n v="21527"/>
  </r>
  <r>
    <s v="RSE7C_FT"/>
    <x v="5"/>
    <x v="4"/>
    <x v="3"/>
    <x v="2"/>
    <s v="RSE_AVG_MEM_ACC_BAL_AGE_GEN"/>
    <n v="3"/>
    <n v="44934"/>
    <n v="46692"/>
    <n v="51910"/>
    <n v="57709"/>
    <n v="59891"/>
    <n v="80567"/>
  </r>
  <r>
    <s v="RSE7C_FT"/>
    <x v="5"/>
    <x v="5"/>
    <x v="0"/>
    <x v="2"/>
    <s v="RSE_AVG_MEM_ACC_BAL_AGE_GEN"/>
    <n v="3"/>
    <n v="55764"/>
    <n v="57908"/>
    <n v="65058"/>
    <n v="69995"/>
    <n v="71029"/>
    <n v="92583"/>
  </r>
  <r>
    <s v="RSE7C_FT"/>
    <x v="5"/>
    <x v="5"/>
    <x v="1"/>
    <x v="2"/>
    <s v="RSE_AVG_MEM_ACC_BAL_AGE_GEN"/>
    <n v="3"/>
    <n v="71480"/>
    <n v="73585"/>
    <n v="80709"/>
    <n v="88174"/>
    <n v="89521"/>
    <n v="111522"/>
  </r>
  <r>
    <s v="RSE7C_FT"/>
    <x v="5"/>
    <x v="5"/>
    <x v="2"/>
    <x v="2"/>
    <s v="RSE_AVG_MEM_ACC_BAL_AGE_GEN"/>
    <n v="3"/>
    <n v="104651"/>
    <n v="79875"/>
    <n v="37825"/>
    <n v="44695"/>
    <n v="28575"/>
    <n v="34394"/>
  </r>
  <r>
    <s v="RSE7C_FT"/>
    <x v="5"/>
    <x v="5"/>
    <x v="3"/>
    <x v="2"/>
    <s v="RSE_AVG_MEM_ACC_BAL_AGE_GEN"/>
    <n v="3"/>
    <n v="65574"/>
    <n v="67627"/>
    <n v="74703"/>
    <n v="81192"/>
    <n v="82375"/>
    <n v="104213"/>
  </r>
  <r>
    <s v="RSE7C_FT"/>
    <x v="5"/>
    <x v="6"/>
    <x v="0"/>
    <x v="2"/>
    <s v="RSE_AVG_MEM_ACC_BAL_AGE_GEN"/>
    <n v="3"/>
    <n v="98273"/>
    <n v="100268"/>
    <n v="111934"/>
    <n v="115566"/>
    <n v="113441"/>
    <n v="133494"/>
  </r>
  <r>
    <s v="RSE7C_FT"/>
    <x v="5"/>
    <x v="6"/>
    <x v="1"/>
    <x v="2"/>
    <s v="RSE_AVG_MEM_ACC_BAL_AGE_GEN"/>
    <n v="3"/>
    <n v="97443"/>
    <n v="98484"/>
    <n v="107714"/>
    <n v="113573"/>
    <n v="115495"/>
    <n v="137642"/>
  </r>
  <r>
    <s v="RSE7C_FT"/>
    <x v="5"/>
    <x v="6"/>
    <x v="2"/>
    <x v="2"/>
    <s v="RSE_AVG_MEM_ACC_BAL_AGE_GEN"/>
    <n v="3"/>
    <n v="107753"/>
    <n v="89809"/>
    <n v="41408"/>
    <n v="57849"/>
    <n v="30291"/>
    <n v="31367"/>
  </r>
  <r>
    <s v="RSE7C_FT"/>
    <x v="5"/>
    <x v="6"/>
    <x v="3"/>
    <x v="2"/>
    <s v="RSE_AVG_MEM_ACC_BAL_AGE_GEN"/>
    <n v="3"/>
    <n v="97778"/>
    <n v="99172"/>
    <n v="109327"/>
    <n v="114329"/>
    <n v="114669"/>
    <n v="135991"/>
  </r>
  <r>
    <s v="RSE7C_FT"/>
    <x v="5"/>
    <x v="7"/>
    <x v="0"/>
    <x v="2"/>
    <s v="RSE_AVG_MEM_ACC_BAL_AGE_GEN"/>
    <n v="3"/>
    <n v="148615"/>
    <n v="151953"/>
    <n v="166491"/>
    <n v="174042"/>
    <n v="174368"/>
    <n v="178938"/>
  </r>
  <r>
    <s v="RSE7C_FT"/>
    <x v="5"/>
    <x v="7"/>
    <x v="1"/>
    <x v="2"/>
    <s v="RSE_AVG_MEM_ACC_BAL_AGE_GEN"/>
    <n v="3"/>
    <n v="136594"/>
    <n v="137281"/>
    <n v="146525"/>
    <n v="155102"/>
    <n v="155951"/>
    <n v="160246"/>
  </r>
  <r>
    <s v="RSE7C_FT"/>
    <x v="5"/>
    <x v="7"/>
    <x v="2"/>
    <x v="2"/>
    <s v="RSE_AVG_MEM_ACC_BAL_AGE_GEN"/>
    <n v="3"/>
    <n v="61589"/>
    <n v="65422"/>
    <n v="36112"/>
    <n v="41650"/>
    <n v="42815"/>
    <n v="35760"/>
  </r>
  <r>
    <s v="RSE7C_FT"/>
    <x v="5"/>
    <x v="7"/>
    <x v="3"/>
    <x v="2"/>
    <s v="RSE_AVG_MEM_ACC_BAL_AGE_GEN"/>
    <n v="3"/>
    <n v="141614"/>
    <n v="143419"/>
    <n v="154860"/>
    <n v="163074"/>
    <n v="163622"/>
    <n v="168049"/>
  </r>
  <r>
    <s v="RSE7C_FT"/>
    <x v="5"/>
    <x v="8"/>
    <x v="0"/>
    <x v="2"/>
    <s v="RSE_AVG_MEM_ACC_BAL_AGE_GEN"/>
    <n v="3"/>
    <n v="156761"/>
    <n v="159381"/>
    <n v="173506"/>
    <n v="182911"/>
    <n v="186225"/>
    <n v="182490"/>
  </r>
  <r>
    <s v="RSE7C_FT"/>
    <x v="5"/>
    <x v="8"/>
    <x v="1"/>
    <x v="2"/>
    <s v="RSE_AVG_MEM_ACC_BAL_AGE_GEN"/>
    <n v="3"/>
    <n v="151291"/>
    <n v="154170"/>
    <n v="167936"/>
    <n v="175721"/>
    <n v="177579"/>
    <n v="175496"/>
  </r>
  <r>
    <s v="RSE7C_FT"/>
    <x v="5"/>
    <x v="8"/>
    <x v="2"/>
    <x v="2"/>
    <s v="RSE_AVG_MEM_ACC_BAL_AGE_GEN"/>
    <n v="3"/>
    <n v="31682"/>
    <n v="89891"/>
    <n v="39000"/>
    <n v="26349"/>
    <n v="64294"/>
    <n v="12923"/>
  </r>
  <r>
    <s v="RSE7C_FT"/>
    <x v="5"/>
    <x v="8"/>
    <x v="3"/>
    <x v="2"/>
    <s v="RSE_AVG_MEM_ACC_BAL_AGE_GEN"/>
    <n v="3"/>
    <n v="153619"/>
    <n v="156477"/>
    <n v="170415"/>
    <n v="178931"/>
    <n v="181404"/>
    <n v="178570"/>
  </r>
  <r>
    <s v="RSE7C_FT"/>
    <x v="5"/>
    <x v="9"/>
    <x v="0"/>
    <x v="2"/>
    <s v="RSE_AVG_MEM_ACC_BAL_AGE_GEN"/>
    <n v="3"/>
    <n v="136008"/>
    <n v="137858"/>
    <n v="148341"/>
    <n v="155322"/>
    <n v="159128"/>
    <n v="157920"/>
  </r>
  <r>
    <s v="RSE7C_FT"/>
    <x v="5"/>
    <x v="9"/>
    <x v="1"/>
    <x v="2"/>
    <s v="RSE_AVG_MEM_ACC_BAL_AGE_GEN"/>
    <n v="3"/>
    <n v="128511"/>
    <n v="130965"/>
    <n v="140658"/>
    <n v="151672"/>
    <n v="156836"/>
    <n v="157811"/>
  </r>
  <r>
    <s v="RSE7C_FT"/>
    <x v="5"/>
    <x v="9"/>
    <x v="2"/>
    <x v="2"/>
    <s v="RSE_AVG_MEM_ACC_BAL_AGE_GEN"/>
    <n v="3"/>
    <n v="105302"/>
    <n v="83079"/>
    <n v="60846"/>
    <n v="81634"/>
    <n v="77846"/>
    <n v="59169"/>
  </r>
  <r>
    <s v="RSE7C_FT"/>
    <x v="5"/>
    <x v="9"/>
    <x v="3"/>
    <x v="2"/>
    <s v="RSE_AVG_MEM_ACC_BAL_AGE_GEN"/>
    <n v="3"/>
    <n v="131490"/>
    <n v="133792"/>
    <n v="143901"/>
    <n v="153268"/>
    <n v="157851"/>
    <n v="157847"/>
  </r>
  <r>
    <s v="RSE7C_FT"/>
    <x v="5"/>
    <x v="10"/>
    <x v="0"/>
    <x v="2"/>
    <s v="RSE_AVG_MEM_ACC_BAL_AGE_GEN"/>
    <n v="3"/>
    <n v="77112"/>
    <n v="77303"/>
    <n v="88369"/>
    <n v="101106"/>
    <n v="100771"/>
    <n v="104327"/>
  </r>
  <r>
    <s v="RSE7C_FT"/>
    <x v="5"/>
    <x v="10"/>
    <x v="1"/>
    <x v="2"/>
    <s v="RSE_AVG_MEM_ACC_BAL_AGE_GEN"/>
    <n v="3"/>
    <n v="80859"/>
    <n v="91198"/>
    <n v="85160"/>
    <n v="91774"/>
    <n v="90456"/>
    <n v="90090"/>
  </r>
  <r>
    <s v="RSE7C_FT"/>
    <x v="5"/>
    <x v="10"/>
    <x v="2"/>
    <x v="2"/>
    <s v="RSE_AVG_MEM_ACC_BAL_AGE_GEN"/>
    <n v="3"/>
    <n v="29909"/>
    <n v="10250"/>
    <n v="320"/>
    <n v="18571"/>
    <n v="82091"/>
    <n v="2883"/>
  </r>
  <r>
    <s v="RSE7C_FT"/>
    <x v="5"/>
    <x v="10"/>
    <x v="3"/>
    <x v="2"/>
    <s v="RSE_AVG_MEM_ACC_BAL_AGE_GEN"/>
    <n v="3"/>
    <n v="79460"/>
    <n v="86124"/>
    <n v="86269"/>
    <n v="95217"/>
    <n v="94420"/>
    <n v="95594"/>
  </r>
  <r>
    <s v="RSE7C_FT"/>
    <x v="5"/>
    <x v="11"/>
    <x v="0"/>
    <x v="2"/>
    <s v="RSE_AVG_MEM_ACC_BAL_AGE_GEN"/>
    <n v="3"/>
    <n v="1168"/>
    <n v="862"/>
    <n v="1812"/>
    <n v="1610"/>
    <n v="1877"/>
    <n v="10907"/>
  </r>
  <r>
    <s v="RSE7C_FT"/>
    <x v="5"/>
    <x v="11"/>
    <x v="1"/>
    <x v="2"/>
    <s v="RSE_AVG_MEM_ACC_BAL_AGE_GEN"/>
    <n v="3"/>
    <n v="966"/>
    <n v="1228"/>
    <n v="2155"/>
    <n v="2233"/>
    <n v="1362"/>
    <n v="7179"/>
  </r>
  <r>
    <s v="RSE7C_FT"/>
    <x v="5"/>
    <x v="11"/>
    <x v="2"/>
    <x v="2"/>
    <s v="RSE_AVG_MEM_ACC_BAL_AGE_GEN"/>
    <n v="3"/>
    <n v="115500"/>
    <n v="119538"/>
    <n v="118739"/>
    <n v="129079"/>
    <n v="139668"/>
    <n v="147687"/>
  </r>
  <r>
    <s v="RSE7C_FT"/>
    <x v="5"/>
    <x v="11"/>
    <x v="3"/>
    <x v="2"/>
    <s v="RSE_AVG_MEM_ACC_BAL_AGE_GEN"/>
    <n v="3"/>
    <n v="77074"/>
    <n v="91655"/>
    <n v="100038"/>
    <n v="111618"/>
    <n v="122694"/>
    <n v="145047"/>
  </r>
  <r>
    <s v="RSE7C_FT"/>
    <x v="5"/>
    <x v="12"/>
    <x v="0"/>
    <x v="2"/>
    <s v="RSE_AVG_MEM_ACC_BAL_AGE_GEN"/>
    <n v="3"/>
    <n v="34503"/>
    <n v="37478"/>
    <n v="43115"/>
    <n v="49274"/>
    <n v="50758"/>
    <n v="66681"/>
  </r>
  <r>
    <s v="RSE7C_FT"/>
    <x v="5"/>
    <x v="12"/>
    <x v="1"/>
    <x v="2"/>
    <s v="RSE_AVG_MEM_ACC_BAL_AGE_GEN"/>
    <n v="3"/>
    <n v="40897"/>
    <n v="43967"/>
    <n v="49741"/>
    <n v="56883"/>
    <n v="58536"/>
    <n v="75321"/>
  </r>
  <r>
    <s v="RSE7C_FT"/>
    <x v="5"/>
    <x v="12"/>
    <x v="2"/>
    <x v="2"/>
    <s v="RSE_AVG_MEM_ACC_BAL_AGE_GEN"/>
    <n v="3"/>
    <n v="93364"/>
    <n v="107472"/>
    <n v="107458"/>
    <n v="121095"/>
    <n v="128994"/>
    <n v="134325"/>
  </r>
  <r>
    <s v="RSE7C_FT"/>
    <x v="5"/>
    <x v="12"/>
    <x v="3"/>
    <x v="2"/>
    <s v="RSE_AVG_MEM_ACC_BAL_AGE_GEN"/>
    <n v="3"/>
    <n v="38619"/>
    <n v="41668"/>
    <n v="47343"/>
    <n v="54111"/>
    <n v="55727"/>
    <n v="7211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7">
  <r>
    <s v="RSE2_T"/>
    <x v="0"/>
    <x v="0"/>
    <s v="TOT_ASSETS_BEG_YR_INDUSTRY"/>
    <n v="1"/>
    <n v="1747618"/>
    <n v="1936799"/>
    <n v="2022179"/>
    <n v="2423290"/>
    <n v="2621195"/>
    <n v="2822326"/>
  </r>
  <r>
    <s v="RSE2_T"/>
    <x v="0"/>
    <x v="1"/>
    <s v="TOTAL_CONTRIBS_INDUSTRY"/>
    <n v="2"/>
    <n v="133945"/>
    <n v="133464"/>
    <n v="155430"/>
    <n v="123791"/>
    <n v="130250"/>
    <n v="136708"/>
  </r>
  <r>
    <s v="RSE2_T"/>
    <x v="0"/>
    <x v="2"/>
    <s v="EMPLOYER_CONTRIBS_INDUSTRY"/>
    <n v="3"/>
    <n v="86081"/>
    <n v="89376"/>
    <n v="92525"/>
    <n v="93298"/>
    <n v="97204"/>
    <n v="102063"/>
  </r>
  <r>
    <s v="RSE2_T"/>
    <x v="0"/>
    <x v="3"/>
    <s v="MEMBER_CONTRIBS_INDUSTRY"/>
    <n v="4"/>
    <n v="47864"/>
    <n v="44088"/>
    <n v="62905"/>
    <n v="30493"/>
    <n v="33046"/>
    <n v="34646"/>
  </r>
  <r>
    <s v="RSE2_T"/>
    <x v="0"/>
    <x v="4"/>
    <s v="CONTRIB_TAX_SURCHA_INDUSTRY"/>
    <n v="5"/>
    <n v="9998"/>
    <n v="10328"/>
    <n v="10451"/>
    <n v="10881"/>
    <n v="11609"/>
    <n v="12555"/>
  </r>
  <r>
    <s v="RSE2_T"/>
    <x v="0"/>
    <x v="5"/>
    <s v="NET_BEN_TRANSFERS_INDUSTRY"/>
    <n v="6"/>
    <n v="5555"/>
    <n v="3694"/>
    <n v="5456"/>
    <n v="3028"/>
    <n v="2272"/>
    <n v="5940"/>
  </r>
  <r>
    <s v="RSE2_T"/>
    <x v="0"/>
    <x v="6"/>
    <s v="INWARD_BEN_TRANSFS_INDUSTRY"/>
    <n v="7"/>
    <n v="79264"/>
    <n v="86510"/>
    <n v="159906"/>
    <n v="95645"/>
    <n v="159399"/>
    <n v="193784"/>
  </r>
  <r>
    <s v="RSE2_T"/>
    <x v="0"/>
    <x v="7"/>
    <s v="OUTWARD_BEN_TRANSFS_INDUSTRY"/>
    <n v="8"/>
    <n v="73709"/>
    <n v="82816"/>
    <n v="154450"/>
    <n v="92618"/>
    <n v="157127"/>
    <n v="187844"/>
  </r>
  <r>
    <s v="RSE2_T"/>
    <x v="0"/>
    <x v="8"/>
    <s v="BENEFIT_PAYMENTS_INDUSTRY"/>
    <n v="9"/>
    <n v="93852"/>
    <n v="99046"/>
    <n v="117058"/>
    <n v="105825"/>
    <n v="112436"/>
    <n v="136075"/>
  </r>
  <r>
    <s v="RSE2_T"/>
    <x v="0"/>
    <x v="9"/>
    <s v="LUMP_SUMS_INDUSTRY"/>
    <n v="10"/>
    <n v="35401"/>
    <n v="36497"/>
    <n v="45292"/>
    <n v="44107"/>
    <n v="48436"/>
    <n v="70192"/>
  </r>
  <r>
    <s v="RSE2_T"/>
    <x v="0"/>
    <x v="10"/>
    <s v="PENSIONS_INDUSTRY"/>
    <n v="11"/>
    <n v="58269"/>
    <n v="62377"/>
    <n v="71590"/>
    <n v="61585"/>
    <n v="63864"/>
    <n v="65774"/>
  </r>
  <r>
    <s v="RSE2_T"/>
    <x v="0"/>
    <x v="11"/>
    <s v="OTHER_MEM_BEN_FLOWS_INDUSTRY"/>
    <n v="12"/>
    <n v="121"/>
    <n v="116"/>
    <n v="271"/>
    <n v="-189"/>
    <n v="490"/>
    <n v="-261"/>
  </r>
  <r>
    <s v="RSE2_T"/>
    <x v="0"/>
    <x v="12"/>
    <s v="NET_CONTRIB_FLOWS_INDUSTRY"/>
    <n v="13"/>
    <n v="45769"/>
    <n v="38229"/>
    <n v="44099"/>
    <n v="20805"/>
    <n v="20576"/>
    <n v="6312"/>
  </r>
  <r>
    <s v="RSE2_T"/>
    <x v="0"/>
    <x v="13"/>
    <s v="NET_INSURANCE_FLOWS_INDUSTRY"/>
    <n v="14"/>
    <n v="-4330"/>
    <n v="-4481"/>
    <n v="-4629"/>
    <n v="-4492"/>
    <n v="-4483"/>
    <n v="-3358"/>
  </r>
  <r>
    <s v="RSE2_T"/>
    <x v="0"/>
    <x v="14"/>
    <s v="INVEST_INCOME_INDUSTRY"/>
    <n v="15"/>
    <n v="161166"/>
    <n v="76249"/>
    <n v="215223"/>
    <n v="201521"/>
    <n v="202309"/>
    <n v="-4201"/>
  </r>
  <r>
    <s v="RSE2_T"/>
    <x v="0"/>
    <x v="15"/>
    <s v="INVEST_EXPENSES_INDUSTRY"/>
    <n v="16"/>
    <n v="5657"/>
    <n v="6499"/>
    <n v="7475"/>
    <n v="8455"/>
    <n v="8535"/>
    <n v="8699"/>
  </r>
  <r>
    <s v="RSE2_T"/>
    <x v="0"/>
    <x v="16"/>
    <s v="NET_INV_INCOME_INDUSTRY"/>
    <n v="17"/>
    <n v="155509"/>
    <n v="69750"/>
    <n v="207748"/>
    <n v="193066"/>
    <n v="193774"/>
    <n v="-12900"/>
  </r>
  <r>
    <s v="RSE2_T"/>
    <x v="0"/>
    <x v="17"/>
    <s v="OPERATING_INCOME_INDUSTRY"/>
    <n v="18"/>
    <n v="557"/>
    <n v="610"/>
    <n v="850"/>
    <n v="581"/>
    <n v="528"/>
    <n v="556"/>
  </r>
  <r>
    <s v="RSE2_T"/>
    <x v="0"/>
    <x v="18"/>
    <s v="ADMIN_OPERATING_EXP_INDUSTRY"/>
    <n v="19"/>
    <n v="9206"/>
    <n v="10110"/>
    <n v="10117"/>
    <n v="10369"/>
    <n v="10663"/>
    <n v="10604"/>
  </r>
  <r>
    <s v="RSE2_T"/>
    <x v="0"/>
    <x v="19"/>
    <s v="OTHER_CHANGES_INDUSTRY"/>
    <n v="20"/>
    <n v="10879"/>
    <n v="1711"/>
    <n v="173612"/>
    <n v="9196"/>
    <n v="13009"/>
    <n v="21103"/>
  </r>
  <r>
    <s v="RSE2_T"/>
    <x v="0"/>
    <x v="20"/>
    <s v="NET_GROWTH_INDUSTRY"/>
    <n v="21"/>
    <n v="189180"/>
    <n v="85380"/>
    <n v="401111"/>
    <n v="197905"/>
    <n v="201131"/>
    <n v="-11446"/>
  </r>
  <r>
    <s v="RSE2_T"/>
    <x v="0"/>
    <x v="21"/>
    <s v="TOTAL_ASSETS_INDUSTRY"/>
    <n v="22"/>
    <n v="1936799"/>
    <n v="2022179"/>
    <n v="2423290"/>
    <n v="2621195"/>
    <n v="2822326"/>
    <n v="2810880"/>
  </r>
  <r>
    <s v="RSE2_T"/>
    <x v="0"/>
    <x v="22"/>
    <s v="NUM_ENTITIES_TOTAL_NO_PST_2"/>
    <n v="23"/>
    <m/>
    <m/>
    <m/>
    <m/>
    <m/>
    <m/>
  </r>
  <r>
    <s v="RSE2_T"/>
    <x v="0"/>
    <x v="23"/>
    <s v="NET_ASSETS_AT_BEG_OF_YEAR"/>
    <n v="24"/>
    <n v="1187826"/>
    <n v="1320001"/>
    <n v="1378625"/>
    <n v="1714561"/>
    <n v="1871696"/>
    <n v="2020401"/>
  </r>
  <r>
    <s v="RSE2_T"/>
    <x v="0"/>
    <x v="24"/>
    <s v="NET_CASH_FLOWS"/>
    <n v="25"/>
    <n v="25163"/>
    <n v="19290"/>
    <n v="24880"/>
    <n v="18716"/>
    <n v="22022"/>
    <n v="7791"/>
  </r>
  <r>
    <s v="RSE2_T"/>
    <x v="0"/>
    <x v="25"/>
    <s v="CASH_FLOW_ADJUSTED_NET_ASSETS"/>
    <n v="26"/>
    <n v="1200407"/>
    <n v="1329646"/>
    <n v="1391066"/>
    <n v="1545426"/>
    <n v="1701274"/>
    <n v="1834738"/>
  </r>
  <r>
    <s v="RSE2_T"/>
    <x v="0"/>
    <x v="26"/>
    <s v="NET_EARNINGS"/>
    <n v="27"/>
    <n v="108179"/>
    <n v="36147"/>
    <n v="130959"/>
    <n v="135794"/>
    <n v="122572"/>
    <n v="-23665"/>
  </r>
  <r>
    <s v="RSE2_T"/>
    <x v="0"/>
    <x v="27"/>
    <s v="INCOME_TAX_EXPENSE_BENEFIT"/>
    <n v="28"/>
    <n v="1643"/>
    <n v="-2218"/>
    <n v="3811"/>
    <n v="4236"/>
    <n v="1594"/>
    <n v="-6548"/>
  </r>
  <r>
    <s v="RSE2_T"/>
    <x v="0"/>
    <x v="28"/>
    <s v="NET_EARNINGS_AFTER_TAX"/>
    <n v="29"/>
    <n v="106536"/>
    <n v="38365"/>
    <n v="127148"/>
    <n v="131557"/>
    <n v="120978"/>
    <n v="-17117"/>
  </r>
  <r>
    <s v="RSE2_T"/>
    <x v="0"/>
    <x v="29"/>
    <s v="NET_ASSETS_MORE_THAN_4"/>
    <n v="30"/>
    <n v="1322075"/>
    <n v="1380594"/>
    <n v="1716636"/>
    <n v="1873775"/>
    <n v="2022456"/>
    <n v="2021363"/>
  </r>
  <r>
    <s v="RSE2_T"/>
    <x v="0"/>
    <x v="30"/>
    <s v="ADMIN_OP_EXP_RATIO_MORE_THAN_4"/>
    <n v="31"/>
    <n v="5.0000000000000001E-3"/>
    <n v="5.0000000000000001E-3"/>
    <n v="5.0000000000000001E-3"/>
    <n v="4.0000000000000001E-3"/>
    <n v="4.0000000000000001E-3"/>
    <n v="4.0000000000000001E-3"/>
  </r>
  <r>
    <s v="RSE2_T"/>
    <x v="0"/>
    <x v="31"/>
    <s v="INV_EXP_RATIO_MORE_THAN_4"/>
    <n v="32"/>
    <n v="2E-3"/>
    <n v="2E-3"/>
    <n v="3.0000000000000001E-3"/>
    <n v="3.0000000000000001E-3"/>
    <n v="3.0000000000000001E-3"/>
    <n v="2E-3"/>
  </r>
  <r>
    <s v="RSE2_T"/>
    <x v="0"/>
    <x v="32"/>
    <s v="RATE_OF_RETURN"/>
    <n v="33"/>
    <n v="8.8999999999999996E-2"/>
    <n v="2.9000000000000001E-2"/>
    <n v="9.0999999999999998E-2"/>
    <n v="8.5000000000000006E-2"/>
    <n v="7.0999999999999994E-2"/>
    <n v="-8.9999999999999993E-3"/>
  </r>
  <r>
    <s v="RSE2_SMSF"/>
    <x v="1"/>
    <x v="0"/>
    <s v="TOT_ASSETS_BEG_YR_INDUSTRY"/>
    <n v="1"/>
    <n v="522841"/>
    <n v="568537"/>
    <n v="597731"/>
    <n v="670298"/>
    <n v="704978"/>
    <n v="749079"/>
  </r>
  <r>
    <s v="RSE2_SMSF"/>
    <x v="1"/>
    <x v="1"/>
    <s v="TOTAL_CONTRIBS_INDUSTRY"/>
    <n v="2"/>
    <n v="29797"/>
    <n v="29241"/>
    <n v="38315"/>
    <n v="15689"/>
    <n v="15540"/>
    <n v="15702"/>
  </r>
  <r>
    <s v="RSE2_SMSF"/>
    <x v="1"/>
    <x v="2"/>
    <s v="EMPLOYER_CONTRIBS_INDUSTRY"/>
    <n v="3"/>
    <n v="6773"/>
    <n v="7014"/>
    <n v="7104"/>
    <n v="5769"/>
    <n v="5357"/>
    <n v="5405"/>
  </r>
  <r>
    <s v="RSE2_SMSF"/>
    <x v="1"/>
    <x v="3"/>
    <s v="MEMBER_CONTRIBS_INDUSTRY"/>
    <n v="4"/>
    <n v="23024"/>
    <n v="22227"/>
    <n v="31211"/>
    <n v="9920"/>
    <n v="10183"/>
    <n v="10297"/>
  </r>
  <r>
    <s v="RSE2_SMSF"/>
    <x v="1"/>
    <x v="5"/>
    <s v="NET_BEN_TRANSFERS_INDUSTRY"/>
    <n v="6"/>
    <n v="9300"/>
    <n v="9293"/>
    <n v="8917"/>
    <n v="6469"/>
    <n v="2840"/>
    <n v="3088"/>
  </r>
  <r>
    <s v="RSE2_SMSF"/>
    <x v="1"/>
    <x v="6"/>
    <s v="INWARD_BEN_TRANSFS_INDUSTRY"/>
    <n v="7"/>
    <n v="14807"/>
    <n v="14642"/>
    <n v="17547"/>
    <n v="14767"/>
    <n v="12554"/>
    <n v="12884"/>
  </r>
  <r>
    <s v="RSE2_SMSF"/>
    <x v="1"/>
    <x v="7"/>
    <s v="OUTWARD_BEN_TRANSFS_INDUSTRY"/>
    <n v="8"/>
    <n v="5507"/>
    <n v="5349"/>
    <n v="8630"/>
    <n v="8298"/>
    <n v="9714"/>
    <n v="9796"/>
  </r>
  <r>
    <s v="RSE2_SMSF"/>
    <x v="1"/>
    <x v="8"/>
    <s v="BENEFIT_PAYMENTS_INDUSTRY"/>
    <n v="9"/>
    <n v="32692"/>
    <n v="34264"/>
    <n v="42963"/>
    <n v="35322"/>
    <n v="35791"/>
    <n v="36086"/>
  </r>
  <r>
    <s v="RSE2_SMSF"/>
    <x v="1"/>
    <x v="9"/>
    <s v="LUMP_SUMS_INDUSTRY"/>
    <n v="10"/>
    <n v="4030"/>
    <n v="3988"/>
    <n v="5902"/>
    <n v="10144"/>
    <n v="11166"/>
    <n v="11258"/>
  </r>
  <r>
    <s v="RSE2_SMSF"/>
    <x v="1"/>
    <x v="10"/>
    <s v="PENSIONS_INDUSTRY"/>
    <n v="11"/>
    <n v="28662"/>
    <n v="30276"/>
    <n v="37061"/>
    <n v="25178"/>
    <n v="24625"/>
    <n v="24828"/>
  </r>
  <r>
    <s v="RSE2_SMSF"/>
    <x v="1"/>
    <x v="12"/>
    <s v="NET_CONTRIB_FLOWS_INDUSTRY"/>
    <n v="13"/>
    <n v="6405"/>
    <n v="4270"/>
    <n v="4269"/>
    <n v="-13164"/>
    <n v="-17411"/>
    <n v="-17296"/>
  </r>
  <r>
    <s v="RSE2_SMSF"/>
    <x v="1"/>
    <x v="14"/>
    <s v="INVEST_INCOME_INDUSTRY"/>
    <n v="15"/>
    <n v="44331"/>
    <n v="31120"/>
    <n v="74655"/>
    <n v="55014"/>
    <n v="68877"/>
    <n v="8764"/>
  </r>
  <r>
    <s v="RSE2_SMSF"/>
    <x v="1"/>
    <x v="15"/>
    <s v="INVEST_EXPENSES_INDUSTRY"/>
    <n v="16"/>
    <n v="2873"/>
    <n v="3376"/>
    <n v="3801"/>
    <n v="4146"/>
    <n v="4202"/>
    <n v="4238"/>
  </r>
  <r>
    <s v="RSE2_SMSF"/>
    <x v="1"/>
    <x v="16"/>
    <s v="NET_INV_INCOME_INDUSTRY"/>
    <n v="17"/>
    <n v="41457"/>
    <n v="27744"/>
    <n v="70854"/>
    <n v="50868"/>
    <n v="64675"/>
    <n v="4526"/>
  </r>
  <r>
    <s v="RSE2_SMSF"/>
    <x v="1"/>
    <x v="18"/>
    <s v="ADMIN_OPERATING_EXP_INDUSTRY"/>
    <n v="19"/>
    <n v="2920"/>
    <n v="3651"/>
    <n v="3519"/>
    <n v="3557"/>
    <n v="3743"/>
    <n v="3776"/>
  </r>
  <r>
    <s v="RSE2_SMSF"/>
    <x v="1"/>
    <x v="19"/>
    <s v="OTHER_CHANGES_INDUSTRY"/>
    <n v="20"/>
    <n v="753"/>
    <n v="831"/>
    <n v="964"/>
    <n v="533"/>
    <n v="580"/>
    <n v="599"/>
  </r>
  <r>
    <s v="RSE2_SMSF"/>
    <x v="1"/>
    <x v="20"/>
    <s v="NET_GROWTH_INDUSTRY"/>
    <n v="21"/>
    <n v="45696"/>
    <n v="29194"/>
    <n v="72567"/>
    <n v="34680"/>
    <n v="44101"/>
    <n v="-15947"/>
  </r>
  <r>
    <s v="RSE2_SMSF"/>
    <x v="1"/>
    <x v="21"/>
    <s v="TOTAL_ASSETS_INDUSTRY"/>
    <n v="22"/>
    <n v="568537"/>
    <n v="597731"/>
    <n v="670298"/>
    <n v="704978"/>
    <n v="749079"/>
    <n v="733132"/>
  </r>
  <r>
    <s v="RSE2_SMSF"/>
    <x v="1"/>
    <x v="22"/>
    <s v="NUMBER_OF_SMSFS"/>
    <n v="23"/>
    <n v="533849"/>
    <n v="553174"/>
    <n v="568875"/>
    <n v="570141"/>
    <n v="574835"/>
    <n v="593375"/>
  </r>
  <r>
    <s v="RSE2_SAF"/>
    <x v="2"/>
    <x v="0"/>
    <s v="TOT_ASSETS_BEG_YR_INDUSTRY"/>
    <n v="1"/>
    <n v="2134"/>
    <n v="2122"/>
    <n v="2009"/>
    <n v="2121"/>
    <n v="2129"/>
    <n v="2098"/>
  </r>
  <r>
    <s v="RSE2_SAF"/>
    <x v="2"/>
    <x v="1"/>
    <s v="TOTAL_CONTRIBS_INDUSTRY"/>
    <n v="2"/>
    <n v="62"/>
    <n v="38"/>
    <n v="53"/>
    <n v="17"/>
    <n v="14"/>
    <n v="15"/>
  </r>
  <r>
    <s v="RSE2_SAF"/>
    <x v="2"/>
    <x v="2"/>
    <s v="EMPLOYER_CONTRIBS_INDUSTRY"/>
    <n v="3"/>
    <n v="6"/>
    <n v="6"/>
    <n v="7"/>
    <n v="4"/>
    <n v="4"/>
    <n v="3"/>
  </r>
  <r>
    <s v="RSE2_SAF"/>
    <x v="2"/>
    <x v="3"/>
    <s v="MEMBER_CONTRIBS_INDUSTRY"/>
    <n v="4"/>
    <n v="55"/>
    <n v="32"/>
    <n v="46"/>
    <n v="13"/>
    <n v="11"/>
    <n v="12"/>
  </r>
  <r>
    <s v="RSE2_SAF"/>
    <x v="2"/>
    <x v="8"/>
    <s v="BENEFIT_PAYMENTS_INDUSTRY"/>
    <n v="9"/>
    <n v="182"/>
    <n v="172"/>
    <n v="176"/>
    <n v="133"/>
    <n v="137"/>
    <n v="109"/>
  </r>
  <r>
    <s v="RSE2_SAF"/>
    <x v="2"/>
    <x v="12"/>
    <s v="NET_CONTRIB_FLOWS_INDUSTRY"/>
    <n v="13"/>
    <n v="-120"/>
    <n v="-134"/>
    <n v="-123"/>
    <n v="-116"/>
    <n v="-123"/>
    <n v="-93"/>
  </r>
  <r>
    <s v="RSE2_SAF"/>
    <x v="2"/>
    <x v="13"/>
    <s v="NET_INSURANCE_FLOWS_INDUSTRY"/>
    <n v="14"/>
    <n v="0"/>
    <n v="-1"/>
    <n v="-1"/>
    <n v="-1"/>
    <n v="-1"/>
    <n v="1"/>
  </r>
  <r>
    <s v="RSE2_SAF"/>
    <x v="2"/>
    <x v="14"/>
    <s v="INVEST_INCOME_INDUSTRY"/>
    <n v="15"/>
    <n v="164"/>
    <n v="26"/>
    <n v="203"/>
    <n v="189"/>
    <n v="150"/>
    <n v="-19"/>
  </r>
  <r>
    <s v="RSE2_SAF"/>
    <x v="2"/>
    <x v="15"/>
    <s v="INVEST_EXPENSES_INDUSTRY"/>
    <n v="16"/>
    <n v="8"/>
    <n v="4"/>
    <n v="5"/>
    <n v="5"/>
    <n v="5"/>
    <n v="5"/>
  </r>
  <r>
    <s v="RSE2_SAF"/>
    <x v="2"/>
    <x v="16"/>
    <s v="NET_INV_INCOME_INDUSTRY"/>
    <n v="17"/>
    <n v="156"/>
    <n v="21"/>
    <n v="199"/>
    <n v="184"/>
    <n v="145"/>
    <n v="-24"/>
  </r>
  <r>
    <s v="RSE2_SAF"/>
    <x v="2"/>
    <x v="17"/>
    <s v="OPERATING_INCOME_INDUSTRY"/>
    <n v="18"/>
    <n v="0"/>
    <n v="0"/>
    <n v="0"/>
    <n v="0"/>
    <n v="0"/>
    <n v="0"/>
  </r>
  <r>
    <s v="RSE2_SAF"/>
    <x v="2"/>
    <x v="18"/>
    <s v="ADMIN_OPERATING_EXP_INDUSTRY"/>
    <n v="19"/>
    <n v="22"/>
    <n v="20"/>
    <n v="20"/>
    <n v="19"/>
    <n v="18"/>
    <n v="17"/>
  </r>
  <r>
    <s v="RSE2_SAF"/>
    <x v="2"/>
    <x v="19"/>
    <s v="OTHER_CHANGES_INDUSTRY"/>
    <n v="20"/>
    <n v="-26"/>
    <n v="21"/>
    <n v="57"/>
    <n v="-40"/>
    <n v="-34"/>
    <n v="-20"/>
  </r>
  <r>
    <s v="RSE2_SAF"/>
    <x v="2"/>
    <x v="20"/>
    <s v="NET_GROWTH_INDUSTRY"/>
    <n v="21"/>
    <n v="-12"/>
    <n v="-113"/>
    <n v="112"/>
    <n v="9"/>
    <n v="-31"/>
    <n v="-154"/>
  </r>
  <r>
    <s v="RSE2_SAF"/>
    <x v="2"/>
    <x v="21"/>
    <s v="TOTAL_ASSETS_INDUSTRY"/>
    <n v="22"/>
    <n v="2122"/>
    <n v="2009"/>
    <n v="2121"/>
    <n v="2129"/>
    <n v="2098"/>
    <n v="1944"/>
  </r>
  <r>
    <s v="RSE2_SAF"/>
    <x v="2"/>
    <x v="22"/>
    <s v="NUMBER_OF_ENTITIES"/>
    <n v="23"/>
    <n v="2233"/>
    <n v="2055"/>
    <n v="1927"/>
    <n v="1777"/>
    <n v="1597"/>
    <n v="1605"/>
  </r>
  <r>
    <s v="RSE2_ROR5T"/>
    <x v="0"/>
    <x v="33"/>
    <s v="RATE_OF_RETURN"/>
    <n v="1"/>
    <n v="8.4599999999999995E-2"/>
    <n v="7.4200000000000002E-2"/>
    <n v="9.2299999999999993E-2"/>
    <n v="8.1799999999999998E-2"/>
    <n v="7.2800000000000004E-2"/>
    <n v="5.2699999999999997E-2"/>
  </r>
  <r>
    <s v="RSE2_ROR5MT4"/>
    <x v="3"/>
    <x v="33"/>
    <s v="RATE_OF_RETURN"/>
    <n v="1"/>
    <n v="8.4500000000000006E-2"/>
    <n v="7.4099999999999999E-2"/>
    <n v="9.2299999999999993E-2"/>
    <n v="8.1799999999999998E-2"/>
    <n v="7.2800000000000004E-2"/>
    <n v="5.2699999999999997E-2"/>
  </r>
  <r>
    <s v="RSE2_ROR5"/>
    <x v="4"/>
    <x v="33"/>
    <s v="RATE_OF_RETURN"/>
    <n v="1"/>
    <n v="8.72E-2"/>
    <n v="7.4099999999999999E-2"/>
    <n v="9.2700000000000005E-2"/>
    <n v="8.0399999999999999E-2"/>
    <n v="6.6699999999999995E-2"/>
    <n v="5.1999999999999998E-2"/>
  </r>
  <r>
    <s v="RSE2_ROR5"/>
    <x v="5"/>
    <x v="33"/>
    <s v="RATE_OF_RETURN"/>
    <n v="1"/>
    <n v="9.2399999999999996E-2"/>
    <n v="8.2500000000000004E-2"/>
    <n v="0.1023"/>
    <n v="9.3299999999999994E-2"/>
    <n v="8.3299999999999999E-2"/>
    <n v="6.1899999999999997E-2"/>
  </r>
  <r>
    <s v="RSE2_ROR5"/>
    <x v="6"/>
    <x v="33"/>
    <s v="RATE_OF_RETURN"/>
    <n v="1"/>
    <n v="9.2700000000000005E-2"/>
    <n v="8.1500000000000003E-2"/>
    <n v="9.7600000000000006E-2"/>
    <n v="8.6400000000000005E-2"/>
    <n v="7.7299999999999994E-2"/>
    <n v="5.7299999999999997E-2"/>
  </r>
  <r>
    <s v="RSE2_ROR5"/>
    <x v="7"/>
    <x v="33"/>
    <s v="RATE_OF_RETURN"/>
    <n v="1"/>
    <n v="7.4099999999999999E-2"/>
    <n v="6.3799999999999996E-2"/>
    <n v="8.1299999999999997E-2"/>
    <n v="6.9800000000000001E-2"/>
    <n v="6.1600000000000002E-2"/>
    <n v="4.1500000000000002E-2"/>
  </r>
  <r>
    <s v="RSE2_ROR5"/>
    <x v="2"/>
    <x v="33"/>
    <s v="RATE_OF_RETURN"/>
    <n v="1"/>
    <m/>
    <m/>
    <m/>
    <m/>
    <m/>
    <m/>
  </r>
  <r>
    <s v="RSE2_ROR10T"/>
    <x v="0"/>
    <x v="34"/>
    <s v="RATE_OF_RETURN"/>
    <n v="1"/>
    <n v="5.7200000000000001E-2"/>
    <n v="4.6100000000000002E-2"/>
    <n v="4.0899999999999999E-2"/>
    <n v="5.7799999999999997E-2"/>
    <n v="7.8899999999999998E-2"/>
    <n v="6.8500000000000005E-2"/>
  </r>
  <r>
    <s v="RSE2_ROR10MT4"/>
    <x v="3"/>
    <x v="34"/>
    <s v="RATE_OF_RETURN"/>
    <n v="1"/>
    <n v="5.7099999999999998E-2"/>
    <n v="4.6100000000000002E-2"/>
    <n v="4.1000000000000002E-2"/>
    <n v="5.7700000000000001E-2"/>
    <n v="7.8799999999999995E-2"/>
    <n v="6.8500000000000005E-2"/>
  </r>
  <r>
    <s v="RSE2_ROR10"/>
    <x v="4"/>
    <x v="34"/>
    <s v="RATE_OF_RETURN"/>
    <n v="1"/>
    <n v="6.5299999999999997E-2"/>
    <n v="5.16E-2"/>
    <n v="4.5199999999999997E-2"/>
    <n v="5.8099999999999999E-2"/>
    <n v="7.9699999999999993E-2"/>
    <n v="6.9500000000000006E-2"/>
  </r>
  <r>
    <s v="RSE2_ROR10"/>
    <x v="5"/>
    <x v="34"/>
    <s v="RATE_OF_RETURN"/>
    <n v="1"/>
    <n v="6.4299999999999996E-2"/>
    <n v="5.4100000000000002E-2"/>
    <n v="4.9000000000000002E-2"/>
    <n v="6.54E-2"/>
    <n v="8.6699999999999999E-2"/>
    <n v="7.6999999999999999E-2"/>
  </r>
  <r>
    <s v="RSE2_ROR10"/>
    <x v="6"/>
    <x v="34"/>
    <s v="RATE_OF_RETURN"/>
    <n v="1"/>
    <n v="6.5699999999999995E-2"/>
    <n v="5.3600000000000002E-2"/>
    <n v="4.8300000000000003E-2"/>
    <n v="6.2899999999999998E-2"/>
    <n v="8.4900000000000003E-2"/>
    <n v="7.4899999999999994E-2"/>
  </r>
  <r>
    <s v="RSE2_ROR10"/>
    <x v="7"/>
    <x v="34"/>
    <s v="RATE_OF_RETURN"/>
    <n v="1"/>
    <n v="4.7100000000000003E-2"/>
    <n v="3.6299999999999999E-2"/>
    <n v="3.1E-2"/>
    <n v="4.8800000000000003E-2"/>
    <n v="6.8900000000000003E-2"/>
    <n v="5.7700000000000001E-2"/>
  </r>
  <r>
    <s v="RSE2_ROR10"/>
    <x v="2"/>
    <x v="34"/>
    <s v="RATE_OF_RETURN"/>
    <n v="1"/>
    <m/>
    <m/>
    <m/>
    <m/>
    <m/>
    <m/>
  </r>
  <r>
    <s v="RSE2_P75T"/>
    <x v="0"/>
    <x v="35"/>
    <s v="RATE_OF_RETURN"/>
    <n v="1"/>
    <n v="7.6799999999999993E-2"/>
    <n v="2.0400000000000001E-2"/>
    <n v="8.2900000000000001E-2"/>
    <n v="7.8799999999999995E-2"/>
    <n v="6.2600000000000003E-2"/>
    <n v="0"/>
  </r>
  <r>
    <s v="RSE2_P75MT4"/>
    <x v="3"/>
    <x v="35"/>
    <s v="RATE_OF_RETURN"/>
    <n v="1"/>
    <n v="9.0700000000000003E-2"/>
    <n v="3.0800000000000001E-2"/>
    <n v="9.8799999999999999E-2"/>
    <n v="9.11E-2"/>
    <n v="7.1199999999999999E-2"/>
    <n v="3.0999999999999999E-3"/>
  </r>
  <r>
    <s v="RSE2_P75"/>
    <x v="4"/>
    <x v="35"/>
    <s v="RATE_OF_RETURN"/>
    <n v="1"/>
    <n v="8.6499999999999994E-2"/>
    <n v="3.5200000000000002E-2"/>
    <n v="9.8799999999999999E-2"/>
    <n v="9.2299999999999993E-2"/>
    <n v="6.6799999999999998E-2"/>
    <n v="2.5999999999999999E-3"/>
  </r>
  <r>
    <s v="RSE2_P75"/>
    <x v="5"/>
    <x v="35"/>
    <s v="RATE_OF_RETURN"/>
    <n v="1"/>
    <n v="9.8400000000000001E-2"/>
    <n v="4.4400000000000002E-2"/>
    <n v="0.1091"/>
    <n v="0.1021"/>
    <n v="6.9900000000000004E-2"/>
    <n v="8.0000000000000004E-4"/>
  </r>
  <r>
    <s v="RSE2_P75"/>
    <x v="6"/>
    <x v="35"/>
    <s v="RATE_OF_RETURN"/>
    <n v="1"/>
    <n v="0.1"/>
    <n v="3.5999999999999997E-2"/>
    <n v="0.1104"/>
    <n v="9.3299999999999994E-2"/>
    <n v="7.85E-2"/>
    <n v="-5.3E-3"/>
  </r>
  <r>
    <s v="RSE2_P75"/>
    <x v="7"/>
    <x v="35"/>
    <s v="RATE_OF_RETURN"/>
    <n v="1"/>
    <n v="8.14E-2"/>
    <n v="2.3800000000000002E-2"/>
    <n v="8.2699999999999996E-2"/>
    <n v="7.8100000000000003E-2"/>
    <n v="6.5000000000000002E-2"/>
    <n v="6.4000000000000003E-3"/>
  </r>
  <r>
    <s v="RSE2_P25T"/>
    <x v="0"/>
    <x v="36"/>
    <s v="RATE_OF_RETURN"/>
    <n v="1"/>
    <n v="-0.21429999999999999"/>
    <n v="-0.1457"/>
    <n v="-0.2"/>
    <n v="-6.3299999999999995E-2"/>
    <n v="-1.83E-2"/>
    <n v="-4.0599999999999997E-2"/>
  </r>
  <r>
    <s v="RSE2_P25MT4"/>
    <x v="3"/>
    <x v="36"/>
    <s v="RATE_OF_RETURN"/>
    <n v="1"/>
    <n v="6.25E-2"/>
    <n v="8.0000000000000002E-3"/>
    <n v="6.3399999999999998E-2"/>
    <n v="6.2600000000000003E-2"/>
    <n v="4.3999999999999997E-2"/>
    <n v="-2.01E-2"/>
  </r>
  <r>
    <s v="RSE2_P25"/>
    <x v="4"/>
    <x v="36"/>
    <s v="RATE_OF_RETURN"/>
    <n v="1"/>
    <n v="6.4699999999999994E-2"/>
    <n v="1.2800000000000001E-2"/>
    <n v="7.0300000000000001E-2"/>
    <n v="6.9699999999999998E-2"/>
    <n v="1.23E-2"/>
    <n v="-2.2599999999999999E-2"/>
  </r>
  <r>
    <s v="RSE2_P25"/>
    <x v="5"/>
    <x v="36"/>
    <s v="RATE_OF_RETURN"/>
    <n v="1"/>
    <n v="7.8799999999999995E-2"/>
    <n v="2.4400000000000002E-2"/>
    <n v="9.3899999999999997E-2"/>
    <n v="8.48E-2"/>
    <n v="5.2600000000000001E-2"/>
    <n v="-1.5800000000000002E-2"/>
  </r>
  <r>
    <s v="RSE2_P25"/>
    <x v="6"/>
    <x v="36"/>
    <s v="RATE_OF_RETURN"/>
    <n v="1"/>
    <n v="7.4499999999999997E-2"/>
    <n v="1.78E-2"/>
    <n v="8.5300000000000001E-2"/>
    <n v="6.9099999999999995E-2"/>
    <n v="5.8400000000000001E-2"/>
    <n v="-1.4200000000000001E-2"/>
  </r>
  <r>
    <s v="RSE2_P25"/>
    <x v="7"/>
    <x v="36"/>
    <s v="RATE_OF_RETURN"/>
    <n v="1"/>
    <n v="5.3199999999999997E-2"/>
    <n v="5.8999999999999999E-3"/>
    <n v="4.5600000000000002E-2"/>
    <n v="5.3199999999999997E-2"/>
    <n v="3.6700000000000003E-2"/>
    <n v="-2.5100000000000001E-2"/>
  </r>
  <r>
    <s v="RSE2_MT4"/>
    <x v="3"/>
    <x v="0"/>
    <s v="TOT_ASSETS_BEG_YR_MORE_THAN_4"/>
    <n v="1"/>
    <n v="1222643"/>
    <n v="1366140"/>
    <n v="1422439"/>
    <n v="1750871"/>
    <n v="1914087"/>
    <n v="2071149"/>
  </r>
  <r>
    <s v="RSE2_MT4"/>
    <x v="3"/>
    <x v="1"/>
    <s v="TOTAL_CONTRIBS_MORE_THAN_4"/>
    <n v="2"/>
    <n v="104086"/>
    <n v="104186"/>
    <n v="117062"/>
    <n v="108085"/>
    <n v="114695"/>
    <n v="120991"/>
  </r>
  <r>
    <s v="RSE2_MT4"/>
    <x v="3"/>
    <x v="2"/>
    <s v="EMPLOYER_CONTRIBS_MORE_THAN_4"/>
    <n v="3"/>
    <n v="79302"/>
    <n v="82356"/>
    <n v="85414"/>
    <n v="87525"/>
    <n v="91844"/>
    <n v="96654"/>
  </r>
  <r>
    <s v="RSE2_MT4"/>
    <x v="3"/>
    <x v="3"/>
    <s v="MEMBER_CONTRIBS_MORE_THAN_4"/>
    <n v="4"/>
    <n v="24785"/>
    <n v="21830"/>
    <n v="31648"/>
    <n v="20560"/>
    <n v="22852"/>
    <n v="24337"/>
  </r>
  <r>
    <s v="RSE2_MT4"/>
    <x v="3"/>
    <x v="4"/>
    <s v="CONTRIB_TAX_SURCHA_MORE_THAN_4"/>
    <n v="5"/>
    <n v="9998"/>
    <n v="10328"/>
    <n v="10451"/>
    <n v="10881"/>
    <n v="11609"/>
    <n v="12555"/>
  </r>
  <r>
    <s v="RSE2_MT4"/>
    <x v="3"/>
    <x v="5"/>
    <s v="NET_BEN_TRANSFERS_MORE_THAN_4"/>
    <n v="6"/>
    <n v="-3745"/>
    <n v="-5599"/>
    <n v="-3461"/>
    <n v="-3441"/>
    <n v="-568"/>
    <n v="2852"/>
  </r>
  <r>
    <s v="RSE2_MT4"/>
    <x v="3"/>
    <x v="6"/>
    <s v="INWARD_BEN_TRANSFS_MORE_THAN_4"/>
    <n v="7"/>
    <n v="64457"/>
    <n v="71868"/>
    <n v="142359"/>
    <n v="80878"/>
    <n v="146845"/>
    <n v="180900"/>
  </r>
  <r>
    <s v="RSE2_MT4"/>
    <x v="3"/>
    <x v="7"/>
    <s v="OUTWARD_BEN_TRANSFS_MORE_THAN_4"/>
    <n v="8"/>
    <n v="68202"/>
    <n v="77467"/>
    <n v="145820"/>
    <n v="84320"/>
    <n v="147413"/>
    <n v="178048"/>
  </r>
  <r>
    <s v="RSE2_MT4"/>
    <x v="3"/>
    <x v="8"/>
    <s v="BENEFIT_PAYMENTS_MORE_THAN_4"/>
    <n v="9"/>
    <n v="60978"/>
    <n v="64610"/>
    <n v="73919"/>
    <n v="70370"/>
    <n v="76508"/>
    <n v="99880"/>
  </r>
  <r>
    <s v="RSE2_MT4"/>
    <x v="3"/>
    <x v="9"/>
    <s v="LUMP_SUMS_MORE_THAN_4"/>
    <n v="10"/>
    <n v="31371"/>
    <n v="32509"/>
    <n v="39390"/>
    <n v="33963"/>
    <n v="37270"/>
    <n v="58934"/>
  </r>
  <r>
    <s v="RSE2_MT4"/>
    <x v="3"/>
    <x v="10"/>
    <s v="PENSIONS_MORE_THAN_4"/>
    <n v="11"/>
    <n v="29607"/>
    <n v="32101"/>
    <n v="34529"/>
    <n v="36407"/>
    <n v="39239"/>
    <n v="40946"/>
  </r>
  <r>
    <s v="RSE2_MT4"/>
    <x v="3"/>
    <x v="11"/>
    <s v="OTHER_MEM_BEN_FLOWS_MORE_THAN_4"/>
    <n v="12"/>
    <n v="121"/>
    <n v="116"/>
    <n v="271"/>
    <n v="-189"/>
    <n v="490"/>
    <n v="-261"/>
  </r>
  <r>
    <s v="RSE2_MT4"/>
    <x v="3"/>
    <x v="12"/>
    <s v="NET_CONTRIB_FLOWS_MORE_THAN_4"/>
    <n v="13"/>
    <n v="39484"/>
    <n v="34093"/>
    <n v="39953"/>
    <n v="34084"/>
    <n v="38110"/>
    <n v="23702"/>
  </r>
  <r>
    <s v="RSE2_MT4"/>
    <x v="3"/>
    <x v="13"/>
    <s v="NET_INSURANCE_FLOWS_MORE_THAN_4"/>
    <n v="14"/>
    <n v="-4330"/>
    <n v="-4480"/>
    <n v="-4629"/>
    <n v="-4491"/>
    <n v="-4483"/>
    <n v="-3359"/>
  </r>
  <r>
    <s v="RSE2_MT4"/>
    <x v="3"/>
    <x v="14"/>
    <s v="INVEST_INCOME_MORE_THAN_4"/>
    <n v="15"/>
    <n v="116672"/>
    <n v="45104"/>
    <n v="140365"/>
    <n v="146318"/>
    <n v="133283"/>
    <n v="-12947"/>
  </r>
  <r>
    <s v="RSE2_MT4"/>
    <x v="3"/>
    <x v="15"/>
    <s v="INVEST_EXPENSES_MORE_THAN_4"/>
    <n v="16"/>
    <n v="2776"/>
    <n v="3119"/>
    <n v="3669"/>
    <n v="4304"/>
    <n v="4328"/>
    <n v="4456"/>
  </r>
  <r>
    <s v="RSE2_MT4"/>
    <x v="3"/>
    <x v="16"/>
    <s v="NET_INV_INCOME_MORE_THAN_4"/>
    <n v="17"/>
    <n v="113895"/>
    <n v="41985"/>
    <n v="136696"/>
    <n v="142014"/>
    <n v="128954"/>
    <n v="-17403"/>
  </r>
  <r>
    <s v="RSE2_MT4"/>
    <x v="3"/>
    <x v="17"/>
    <s v="OPERATING_INCOME_MORE_THAN_4"/>
    <n v="18"/>
    <n v="557"/>
    <n v="609"/>
    <n v="850"/>
    <n v="581"/>
    <n v="528"/>
    <n v="556"/>
  </r>
  <r>
    <s v="RSE2_MT4"/>
    <x v="3"/>
    <x v="18"/>
    <s v="ADMIN_OPERATING_EXP_MORE_THAN_4"/>
    <n v="19"/>
    <n v="6264"/>
    <n v="6439"/>
    <n v="6578"/>
    <n v="6793"/>
    <n v="6902"/>
    <n v="6811"/>
  </r>
  <r>
    <s v="RSE2_MT4"/>
    <x v="3"/>
    <x v="19"/>
    <s v="OTHER_CHANGES_MORE_THAN_4"/>
    <n v="20"/>
    <n v="10152"/>
    <n v="860"/>
    <n v="172591"/>
    <n v="8702"/>
    <n v="12464"/>
    <n v="20524"/>
  </r>
  <r>
    <s v="RSE2_MT4"/>
    <x v="3"/>
    <x v="20"/>
    <s v="NET_GROWTH_MORE_THAN_4"/>
    <n v="21"/>
    <n v="143497"/>
    <n v="56299"/>
    <n v="328432"/>
    <n v="163216"/>
    <n v="157062"/>
    <n v="4655"/>
  </r>
  <r>
    <s v="RSE2_MT4"/>
    <x v="3"/>
    <x v="21"/>
    <s v="TOTAL_ASSETS_MORE_THAN_4"/>
    <n v="22"/>
    <n v="1366140"/>
    <n v="1422439"/>
    <n v="1750871"/>
    <n v="1914087"/>
    <n v="2071149"/>
    <n v="2075804"/>
  </r>
  <r>
    <s v="RSE2_MT4"/>
    <x v="3"/>
    <x v="22"/>
    <s v="NUMBER_OF_ENTITIES"/>
    <n v="23"/>
    <n v="255"/>
    <n v="241"/>
    <n v="222"/>
    <n v="211"/>
    <n v="199"/>
    <n v="189"/>
  </r>
  <r>
    <s v="RSE2_MT4"/>
    <x v="3"/>
    <x v="23"/>
    <s v="NET_ASSETS_AT_BEG_OF_YEAR"/>
    <n v="24"/>
    <n v="1187826"/>
    <n v="1320001"/>
    <n v="1378625"/>
    <n v="1714561"/>
    <n v="1871696"/>
    <n v="2020401"/>
  </r>
  <r>
    <s v="RSE2_MT4"/>
    <x v="3"/>
    <x v="24"/>
    <s v="NET_CASH_FLOWS"/>
    <n v="25"/>
    <n v="25157"/>
    <n v="19284"/>
    <n v="24873"/>
    <n v="18712"/>
    <n v="22018"/>
    <n v="7788"/>
  </r>
  <r>
    <s v="RSE2_MT4"/>
    <x v="3"/>
    <x v="25"/>
    <s v="CASH_FLOW_ADJUSTED_NET_ASSETS"/>
    <n v="26"/>
    <n v="1200404"/>
    <n v="1329642"/>
    <n v="1391062"/>
    <n v="1545424"/>
    <n v="1701272"/>
    <n v="1834736"/>
  </r>
  <r>
    <s v="RSE2_MT4"/>
    <x v="3"/>
    <x v="26"/>
    <s v="NET_EARNINGS"/>
    <n v="30"/>
    <n v="108188"/>
    <n v="36155"/>
    <n v="130967"/>
    <n v="135802"/>
    <n v="122580"/>
    <n v="-23657"/>
  </r>
  <r>
    <s v="RSE2_MT4"/>
    <x v="3"/>
    <x v="27"/>
    <s v="INCOME_TAX_EXPENSE_BENEFIT"/>
    <n v="31"/>
    <n v="1643"/>
    <n v="-2218"/>
    <n v="3811"/>
    <n v="4236"/>
    <n v="1594"/>
    <n v="-6548"/>
  </r>
  <r>
    <s v="RSE2_MT4"/>
    <x v="3"/>
    <x v="28"/>
    <s v="NET_EARNINGS_AFTER_TAX"/>
    <n v="32"/>
    <n v="106545"/>
    <n v="38373"/>
    <n v="127157"/>
    <n v="131566"/>
    <n v="120986"/>
    <n v="-17110"/>
  </r>
  <r>
    <s v="RSE2_MT4"/>
    <x v="3"/>
    <x v="29"/>
    <s v="NET_ASSETS_MORE_THAN_4"/>
    <n v="33"/>
    <n v="1320001"/>
    <n v="1378625"/>
    <n v="1714561"/>
    <n v="1871696"/>
    <n v="2020401"/>
    <n v="2019455"/>
  </r>
  <r>
    <s v="RSE2_MT4"/>
    <x v="3"/>
    <x v="30"/>
    <s v="ADMIN_OP_EXP_RATIO_MORE_THAN_4"/>
    <n v="34"/>
    <n v="5.0000000000000001E-3"/>
    <n v="5.0000000000000001E-3"/>
    <n v="5.0000000000000001E-3"/>
    <n v="4.0000000000000001E-3"/>
    <n v="4.0000000000000001E-3"/>
    <n v="4.0000000000000001E-3"/>
  </r>
  <r>
    <s v="RSE2_MT4"/>
    <x v="3"/>
    <x v="31"/>
    <s v="INV_EXP_RATIO_MORE_THAN_4"/>
    <n v="35"/>
    <n v="2E-3"/>
    <n v="2E-3"/>
    <n v="3.0000000000000001E-3"/>
    <n v="3.0000000000000001E-3"/>
    <n v="3.0000000000000001E-3"/>
    <n v="2E-3"/>
  </r>
  <r>
    <s v="RSE2_MT4"/>
    <x v="3"/>
    <x v="32"/>
    <s v="RATE_OF_RETURN"/>
    <n v="36"/>
    <n v="8.8999999999999996E-2"/>
    <n v="2.9000000000000001E-2"/>
    <n v="9.0999999999999998E-2"/>
    <n v="8.5000000000000006E-2"/>
    <n v="7.0999999999999994E-2"/>
    <n v="-8.9999999999999993E-3"/>
  </r>
  <r>
    <s v="RSE2_FT"/>
    <x v="4"/>
    <x v="0"/>
    <s v="TOT_ASSETS_BEG_YR_MORE_THAN_4"/>
    <n v="1"/>
    <n v="51505"/>
    <n v="53761"/>
    <n v="54595"/>
    <n v="58556"/>
    <n v="55960"/>
    <n v="58124"/>
  </r>
  <r>
    <s v="RSE2_FT"/>
    <x v="5"/>
    <x v="0"/>
    <s v="TOT_ASSETS_BEG_YR_MORE_THAN_4"/>
    <n v="1"/>
    <n v="376096"/>
    <n v="434052"/>
    <n v="466351"/>
    <n v="543120"/>
    <n v="631383"/>
    <n v="718619"/>
  </r>
  <r>
    <s v="RSE2_FT"/>
    <x v="6"/>
    <x v="0"/>
    <s v="TOT_ASSETS_BEG_YR_MORE_THAN_4"/>
    <n v="1"/>
    <n v="305293"/>
    <n v="341716"/>
    <n v="356147"/>
    <n v="560479"/>
    <n v="604242"/>
    <n v="668482"/>
  </r>
  <r>
    <s v="RSE2_FT"/>
    <x v="7"/>
    <x v="0"/>
    <s v="TOT_ASSETS_BEG_YR_MORE_THAN_4"/>
    <n v="1"/>
    <n v="489750"/>
    <n v="536610"/>
    <n v="545342"/>
    <n v="588715"/>
    <n v="622502"/>
    <n v="625925"/>
  </r>
  <r>
    <s v="RSE2_FT"/>
    <x v="2"/>
    <x v="0"/>
    <s v="TOT_ASSETS_BEG_YR_MORE_THAN_4"/>
    <n v="1"/>
    <m/>
    <m/>
    <n v="4"/>
    <m/>
    <m/>
    <m/>
  </r>
  <r>
    <s v="RSE2_FT"/>
    <x v="4"/>
    <x v="1"/>
    <s v="TOTAL_CONTRIBS_MORE_THAN_4"/>
    <n v="2"/>
    <n v="2677"/>
    <n v="2628"/>
    <n v="3020"/>
    <n v="2220"/>
    <n v="2206"/>
    <n v="2235"/>
  </r>
  <r>
    <s v="RSE2_FT"/>
    <x v="5"/>
    <x v="1"/>
    <s v="TOTAL_CONTRIBS_MORE_THAN_4"/>
    <n v="2"/>
    <n v="35003"/>
    <n v="35807"/>
    <n v="40720"/>
    <n v="40722"/>
    <n v="45368"/>
    <n v="49805"/>
  </r>
  <r>
    <s v="RSE2_FT"/>
    <x v="6"/>
    <x v="1"/>
    <s v="TOTAL_CONTRIBS_MORE_THAN_4"/>
    <n v="2"/>
    <n v="31355"/>
    <n v="32290"/>
    <n v="34973"/>
    <n v="33684"/>
    <n v="34876"/>
    <n v="37317"/>
  </r>
  <r>
    <s v="RSE2_FT"/>
    <x v="7"/>
    <x v="1"/>
    <s v="TOTAL_CONTRIBS_MORE_THAN_4"/>
    <n v="2"/>
    <n v="35050"/>
    <n v="33460"/>
    <n v="38349"/>
    <n v="31459"/>
    <n v="32246"/>
    <n v="31634"/>
  </r>
  <r>
    <s v="RSE2_FT"/>
    <x v="4"/>
    <x v="2"/>
    <s v="EMPLOYER_CONTRIBS_MORE_THAN_4"/>
    <n v="3"/>
    <n v="2247"/>
    <n v="2264"/>
    <n v="2226"/>
    <n v="1830"/>
    <n v="1777"/>
    <n v="1787"/>
  </r>
  <r>
    <s v="RSE2_FT"/>
    <x v="5"/>
    <x v="2"/>
    <s v="EMPLOYER_CONTRIBS_MORE_THAN_4"/>
    <n v="3"/>
    <n v="28966"/>
    <n v="30419"/>
    <n v="32096"/>
    <n v="34517"/>
    <n v="37893"/>
    <n v="41527"/>
  </r>
  <r>
    <s v="RSE2_FT"/>
    <x v="6"/>
    <x v="2"/>
    <s v="EMPLOYER_CONTRIBS_MORE_THAN_4"/>
    <n v="3"/>
    <n v="27345"/>
    <n v="28684"/>
    <n v="29684"/>
    <n v="29937"/>
    <n v="30878"/>
    <n v="32319"/>
  </r>
  <r>
    <s v="RSE2_FT"/>
    <x v="7"/>
    <x v="2"/>
    <s v="EMPLOYER_CONTRIBS_MORE_THAN_4"/>
    <n v="3"/>
    <n v="20743"/>
    <n v="20989"/>
    <n v="21408"/>
    <n v="21242"/>
    <n v="21296"/>
    <n v="21022"/>
  </r>
  <r>
    <s v="RSE2_FT"/>
    <x v="4"/>
    <x v="3"/>
    <s v="MEMBER_CONTRIBS_MORE_THAN_4"/>
    <n v="4"/>
    <n v="429"/>
    <n v="364"/>
    <n v="794"/>
    <n v="390"/>
    <n v="429"/>
    <n v="448"/>
  </r>
  <r>
    <s v="RSE2_FT"/>
    <x v="5"/>
    <x v="3"/>
    <s v="MEMBER_CONTRIBS_MORE_THAN_4"/>
    <n v="4"/>
    <n v="6037"/>
    <n v="5388"/>
    <n v="8624"/>
    <n v="6205"/>
    <n v="7475"/>
    <n v="8279"/>
  </r>
  <r>
    <s v="RSE2_FT"/>
    <x v="6"/>
    <x v="3"/>
    <s v="MEMBER_CONTRIBS_MORE_THAN_4"/>
    <n v="4"/>
    <n v="4011"/>
    <n v="3605"/>
    <n v="5289"/>
    <n v="3747"/>
    <n v="3998"/>
    <n v="4997"/>
  </r>
  <r>
    <s v="RSE2_FT"/>
    <x v="7"/>
    <x v="3"/>
    <s v="MEMBER_CONTRIBS_MORE_THAN_4"/>
    <n v="4"/>
    <n v="14307"/>
    <n v="12471"/>
    <n v="16941"/>
    <n v="10218"/>
    <n v="10950"/>
    <n v="10613"/>
  </r>
  <r>
    <s v="RSE2_FT"/>
    <x v="4"/>
    <x v="4"/>
    <s v="CONTRIB_TAX_SURCHA_MORE_THAN_4"/>
    <n v="5"/>
    <n v="343"/>
    <n v="343"/>
    <n v="329"/>
    <n v="270"/>
    <n v="264"/>
    <n v="263"/>
  </r>
  <r>
    <s v="RSE2_FT"/>
    <x v="5"/>
    <x v="4"/>
    <s v="CONTRIB_TAX_SURCHA_MORE_THAN_4"/>
    <n v="5"/>
    <n v="4167"/>
    <n v="4383"/>
    <n v="4578"/>
    <n v="4867"/>
    <n v="5491"/>
    <n v="6126"/>
  </r>
  <r>
    <s v="RSE2_FT"/>
    <x v="6"/>
    <x v="4"/>
    <s v="CONTRIB_TAX_SURCHA_MORE_THAN_4"/>
    <n v="5"/>
    <n v="2342"/>
    <n v="2454"/>
    <n v="2486"/>
    <n v="2713"/>
    <n v="2821"/>
    <n v="3085"/>
  </r>
  <r>
    <s v="RSE2_FT"/>
    <x v="7"/>
    <x v="4"/>
    <s v="CONTRIB_TAX_SURCHA_MORE_THAN_4"/>
    <n v="5"/>
    <n v="3145"/>
    <n v="3147"/>
    <n v="3057"/>
    <n v="3030"/>
    <n v="3033"/>
    <n v="3082"/>
  </r>
  <r>
    <s v="RSE2_FT"/>
    <x v="4"/>
    <x v="5"/>
    <s v="NET_BEN_TRANSFERS_MORE_THAN_4"/>
    <n v="6"/>
    <n v="-2972"/>
    <n v="-877"/>
    <n v="-1960"/>
    <n v="-7217"/>
    <n v="-1358"/>
    <n v="-1168"/>
  </r>
  <r>
    <s v="RSE2_FT"/>
    <x v="5"/>
    <x v="5"/>
    <s v="NET_BEN_TRANSFERS_MORE_THAN_4"/>
    <n v="6"/>
    <n v="-1826"/>
    <n v="-1402"/>
    <n v="8897"/>
    <n v="11230"/>
    <n v="17030"/>
    <n v="15421"/>
  </r>
  <r>
    <s v="RSE2_FT"/>
    <x v="6"/>
    <x v="5"/>
    <s v="NET_BEN_TRANSFERS_MORE_THAN_4"/>
    <n v="6"/>
    <n v="-3480"/>
    <n v="-3141"/>
    <n v="-8556"/>
    <n v="-2203"/>
    <n v="15523"/>
    <n v="-515"/>
  </r>
  <r>
    <s v="RSE2_FT"/>
    <x v="7"/>
    <x v="5"/>
    <s v="NET_BEN_TRANSFERS_MORE_THAN_4"/>
    <n v="6"/>
    <n v="4533"/>
    <n v="-179"/>
    <n v="-1841"/>
    <n v="-5251"/>
    <n v="-31762"/>
    <n v="-10886"/>
  </r>
  <r>
    <s v="RSE2_FT"/>
    <x v="4"/>
    <x v="6"/>
    <s v="INWARD_BEN_TRANSFS_MORE_THAN_4"/>
    <n v="7"/>
    <n v="996"/>
    <n v="1193"/>
    <n v="808"/>
    <n v="724"/>
    <n v="749"/>
    <n v="807"/>
  </r>
  <r>
    <s v="RSE2_FT"/>
    <x v="5"/>
    <x v="6"/>
    <s v="INWARD_BEN_TRANSFS_MORE_THAN_4"/>
    <n v="7"/>
    <n v="12539"/>
    <n v="13872"/>
    <n v="23516"/>
    <n v="32547"/>
    <n v="40366"/>
    <n v="35905"/>
  </r>
  <r>
    <s v="RSE2_FT"/>
    <x v="6"/>
    <x v="6"/>
    <s v="INWARD_BEN_TRANSFS_MORE_THAN_4"/>
    <n v="7"/>
    <n v="6624"/>
    <n v="12782"/>
    <n v="7140"/>
    <n v="9140"/>
    <n v="28801"/>
    <n v="35889"/>
  </r>
  <r>
    <s v="RSE2_FT"/>
    <x v="7"/>
    <x v="6"/>
    <s v="INWARD_BEN_TRANSFS_MORE_THAN_4"/>
    <n v="7"/>
    <n v="44297"/>
    <n v="44021"/>
    <n v="110895"/>
    <n v="38468"/>
    <n v="76930"/>
    <n v="108298"/>
  </r>
  <r>
    <s v="RSE2_FT"/>
    <x v="4"/>
    <x v="7"/>
    <s v="OUTWARD_BEN_TRANSFS_MORE_THAN_4"/>
    <n v="8"/>
    <n v="3968"/>
    <n v="2070"/>
    <n v="2768"/>
    <n v="7941"/>
    <n v="2107"/>
    <n v="1975"/>
  </r>
  <r>
    <s v="RSE2_FT"/>
    <x v="5"/>
    <x v="7"/>
    <s v="OUTWARD_BEN_TRANSFS_MORE_THAN_4"/>
    <n v="8"/>
    <n v="14365"/>
    <n v="15274"/>
    <n v="14619"/>
    <n v="21317"/>
    <n v="23336"/>
    <n v="20484"/>
  </r>
  <r>
    <s v="RSE2_FT"/>
    <x v="6"/>
    <x v="7"/>
    <s v="OUTWARD_BEN_TRANSFS_MORE_THAN_4"/>
    <n v="8"/>
    <n v="10105"/>
    <n v="15923"/>
    <n v="15696"/>
    <n v="11343"/>
    <n v="13278"/>
    <n v="36405"/>
  </r>
  <r>
    <s v="RSE2_FT"/>
    <x v="7"/>
    <x v="7"/>
    <s v="OUTWARD_BEN_TRANSFS_MORE_THAN_4"/>
    <n v="8"/>
    <n v="39764"/>
    <n v="44200"/>
    <n v="112737"/>
    <n v="43718"/>
    <n v="108692"/>
    <n v="119185"/>
  </r>
  <r>
    <s v="RSE2_FT"/>
    <x v="4"/>
    <x v="8"/>
    <s v="BENEFIT_PAYMENTS_MORE_THAN_4"/>
    <n v="9"/>
    <n v="1291"/>
    <n v="1392"/>
    <n v="1792"/>
    <n v="1403"/>
    <n v="1561"/>
    <n v="1801"/>
  </r>
  <r>
    <s v="RSE2_FT"/>
    <x v="5"/>
    <x v="8"/>
    <s v="BENEFIT_PAYMENTS_MORE_THAN_4"/>
    <n v="9"/>
    <n v="10939"/>
    <n v="12194"/>
    <n v="15331"/>
    <n v="15121"/>
    <n v="17243"/>
    <n v="31694"/>
  </r>
  <r>
    <s v="RSE2_FT"/>
    <x v="6"/>
    <x v="8"/>
    <s v="BENEFIT_PAYMENTS_MORE_THAN_4"/>
    <n v="9"/>
    <n v="22358"/>
    <n v="23917"/>
    <n v="25183"/>
    <n v="25024"/>
    <n v="26830"/>
    <n v="31014"/>
  </r>
  <r>
    <s v="RSE2_FT"/>
    <x v="7"/>
    <x v="8"/>
    <s v="BENEFIT_PAYMENTS_MORE_THAN_4"/>
    <n v="9"/>
    <n v="26390"/>
    <n v="27107"/>
    <n v="31614"/>
    <n v="28822"/>
    <n v="30874"/>
    <n v="35370"/>
  </r>
  <r>
    <s v="RSE2_FT"/>
    <x v="4"/>
    <x v="9"/>
    <s v="LUMP_SUMS_MORE_THAN_4"/>
    <n v="10"/>
    <n v="704"/>
    <n v="765"/>
    <n v="1166"/>
    <n v="831"/>
    <n v="930"/>
    <n v="1147"/>
  </r>
  <r>
    <s v="RSE2_FT"/>
    <x v="5"/>
    <x v="9"/>
    <s v="LUMP_SUMS_MORE_THAN_4"/>
    <n v="10"/>
    <n v="7928"/>
    <n v="8884"/>
    <n v="11230"/>
    <n v="10624"/>
    <n v="11838"/>
    <n v="25582"/>
  </r>
  <r>
    <s v="RSE2_FT"/>
    <x v="6"/>
    <x v="9"/>
    <s v="LUMP_SUMS_MORE_THAN_4"/>
    <n v="10"/>
    <n v="7762"/>
    <n v="8317"/>
    <n v="8703"/>
    <n v="7732"/>
    <n v="8403"/>
    <n v="9992"/>
  </r>
  <r>
    <s v="RSE2_FT"/>
    <x v="7"/>
    <x v="9"/>
    <s v="LUMP_SUMS_MORE_THAN_4"/>
    <n v="10"/>
    <n v="14978"/>
    <n v="14544"/>
    <n v="18292"/>
    <n v="14777"/>
    <n v="16098"/>
    <n v="22213"/>
  </r>
  <r>
    <s v="RSE2_FT"/>
    <x v="4"/>
    <x v="10"/>
    <s v="PENSIONS_MORE_THAN_4"/>
    <n v="11"/>
    <n v="587"/>
    <n v="627"/>
    <n v="626"/>
    <n v="572"/>
    <n v="631"/>
    <n v="654"/>
  </r>
  <r>
    <s v="RSE2_FT"/>
    <x v="5"/>
    <x v="10"/>
    <s v="PENSIONS_MORE_THAN_4"/>
    <n v="11"/>
    <n v="3012"/>
    <n v="3310"/>
    <n v="4101"/>
    <n v="4498"/>
    <n v="5405"/>
    <n v="6112"/>
  </r>
  <r>
    <s v="RSE2_FT"/>
    <x v="6"/>
    <x v="10"/>
    <s v="PENSIONS_MORE_THAN_4"/>
    <n v="11"/>
    <n v="14596"/>
    <n v="15600"/>
    <n v="16480"/>
    <n v="17292"/>
    <n v="18427"/>
    <n v="21023"/>
  </r>
  <r>
    <s v="RSE2_FT"/>
    <x v="7"/>
    <x v="10"/>
    <s v="PENSIONS_MORE_THAN_4"/>
    <n v="11"/>
    <n v="11413"/>
    <n v="12563"/>
    <n v="13322"/>
    <n v="14045"/>
    <n v="14776"/>
    <n v="13157"/>
  </r>
  <r>
    <s v="RSE2_FT"/>
    <x v="4"/>
    <x v="11"/>
    <s v="OTHER_MEM_BEN_FLOWS_MORE_THAN_4"/>
    <n v="12"/>
    <n v="-14"/>
    <n v="-10"/>
    <n v="-14"/>
    <n v="-15"/>
    <n v="-28"/>
    <n v="-17"/>
  </r>
  <r>
    <s v="RSE2_FT"/>
    <x v="5"/>
    <x v="11"/>
    <s v="OTHER_MEM_BEN_FLOWS_MORE_THAN_4"/>
    <n v="12"/>
    <n v="16"/>
    <n v="4"/>
    <n v="7"/>
    <n v="-10"/>
    <n v="-96"/>
    <n v="-190"/>
  </r>
  <r>
    <s v="RSE2_FT"/>
    <x v="6"/>
    <x v="11"/>
    <s v="OTHER_MEM_BEN_FLOWS_MORE_THAN_4"/>
    <n v="12"/>
    <n v="75"/>
    <n v="82"/>
    <n v="35"/>
    <n v="53"/>
    <n v="593"/>
    <n v="0"/>
  </r>
  <r>
    <s v="RSE2_FT"/>
    <x v="7"/>
    <x v="11"/>
    <s v="OTHER_MEM_BEN_FLOWS_MORE_THAN_4"/>
    <n v="12"/>
    <n v="44"/>
    <n v="40"/>
    <n v="243"/>
    <n v="-218"/>
    <n v="21"/>
    <n v="-54"/>
  </r>
  <r>
    <s v="RSE2_FT"/>
    <x v="4"/>
    <x v="12"/>
    <s v="NET_CONTRIB_FLOWS_MORE_THAN_4"/>
    <n v="13"/>
    <n v="-1600"/>
    <n v="349"/>
    <n v="-746"/>
    <n v="-6415"/>
    <n v="-741"/>
    <n v="-751"/>
  </r>
  <r>
    <s v="RSE2_FT"/>
    <x v="5"/>
    <x v="12"/>
    <s v="NET_CONTRIB_FLOWS_MORE_THAN_4"/>
    <n v="13"/>
    <n v="22254"/>
    <n v="22214"/>
    <n v="34293"/>
    <n v="36820"/>
    <n v="45059"/>
    <n v="33342"/>
  </r>
  <r>
    <s v="RSE2_FT"/>
    <x v="6"/>
    <x v="12"/>
    <s v="NET_CONTRIB_FLOWS_MORE_THAN_4"/>
    <n v="13"/>
    <n v="5592"/>
    <n v="5315"/>
    <n v="1269"/>
    <n v="6510"/>
    <n v="24161"/>
    <n v="5787"/>
  </r>
  <r>
    <s v="RSE2_FT"/>
    <x v="7"/>
    <x v="12"/>
    <s v="NET_CONTRIB_FLOWS_MORE_THAN_4"/>
    <n v="13"/>
    <n v="13238"/>
    <n v="6214"/>
    <n v="5137"/>
    <n v="-2831"/>
    <n v="-30369"/>
    <n v="-14676"/>
  </r>
  <r>
    <s v="RSE2_FT"/>
    <x v="4"/>
    <x v="13"/>
    <s v="NET_INSURANCE_FLOWS_MORE_THAN_4"/>
    <n v="14"/>
    <n v="-60"/>
    <n v="-60"/>
    <n v="-76"/>
    <n v="-57"/>
    <n v="-67"/>
    <n v="-35"/>
  </r>
  <r>
    <s v="RSE2_FT"/>
    <x v="5"/>
    <x v="13"/>
    <s v="NET_INSURANCE_FLOWS_MORE_THAN_4"/>
    <n v="14"/>
    <n v="-1653"/>
    <n v="-1653"/>
    <n v="-1677"/>
    <n v="-1342"/>
    <n v="-1571"/>
    <n v="-1202"/>
  </r>
  <r>
    <s v="RSE2_FT"/>
    <x v="6"/>
    <x v="13"/>
    <s v="NET_INSURANCE_FLOWS_MORE_THAN_4"/>
    <n v="14"/>
    <n v="-430"/>
    <n v="-411"/>
    <n v="-644"/>
    <n v="-610"/>
    <n v="-452"/>
    <n v="-282"/>
  </r>
  <r>
    <s v="RSE2_FT"/>
    <x v="7"/>
    <x v="13"/>
    <s v="NET_INSURANCE_FLOWS_MORE_THAN_4"/>
    <n v="14"/>
    <n v="-2186"/>
    <n v="-2356"/>
    <n v="-2232"/>
    <n v="-2483"/>
    <n v="-2393"/>
    <n v="-1839"/>
  </r>
  <r>
    <s v="RSE2_FT"/>
    <x v="4"/>
    <x v="14"/>
    <s v="INVEST_INCOME_MORE_THAN_4"/>
    <n v="15"/>
    <n v="4433"/>
    <n v="1497"/>
    <n v="5431"/>
    <n v="4582"/>
    <n v="3668"/>
    <n v="750"/>
  </r>
  <r>
    <s v="RSE2_FT"/>
    <x v="5"/>
    <x v="14"/>
    <s v="INVEST_INCOME_MORE_THAN_4"/>
    <n v="15"/>
    <n v="39640"/>
    <n v="19571"/>
    <n v="53899"/>
    <n v="59247"/>
    <n v="52211"/>
    <n v="-2988"/>
  </r>
  <r>
    <s v="RSE2_FT"/>
    <x v="6"/>
    <x v="14"/>
    <s v="INVEST_INCOME_MORE_THAN_4"/>
    <n v="15"/>
    <n v="30845"/>
    <n v="13159"/>
    <n v="34342"/>
    <n v="34656"/>
    <n v="34511"/>
    <n v="856"/>
  </r>
  <r>
    <s v="RSE2_FT"/>
    <x v="7"/>
    <x v="14"/>
    <s v="INVEST_INCOME_MORE_THAN_4"/>
    <n v="15"/>
    <n v="41753"/>
    <n v="10877"/>
    <n v="46694"/>
    <n v="47832"/>
    <n v="42893"/>
    <n v="-11564"/>
  </r>
  <r>
    <s v="RSE2_FT"/>
    <x v="4"/>
    <x v="15"/>
    <s v="INVEST_EXPENSES_MORE_THAN_4"/>
    <n v="16"/>
    <n v="202"/>
    <n v="190"/>
    <n v="203"/>
    <n v="201"/>
    <n v="209"/>
    <n v="206"/>
  </r>
  <r>
    <s v="RSE2_FT"/>
    <x v="5"/>
    <x v="15"/>
    <s v="INVEST_EXPENSES_MORE_THAN_4"/>
    <n v="16"/>
    <n v="1353"/>
    <n v="1551"/>
    <n v="1747"/>
    <n v="2120"/>
    <n v="2353"/>
    <n v="2259"/>
  </r>
  <r>
    <s v="RSE2_FT"/>
    <x v="6"/>
    <x v="15"/>
    <s v="INVEST_EXPENSES_MORE_THAN_4"/>
    <n v="16"/>
    <n v="803"/>
    <n v="977"/>
    <n v="997"/>
    <n v="1272"/>
    <n v="1222"/>
    <n v="1234"/>
  </r>
  <r>
    <s v="RSE2_FT"/>
    <x v="7"/>
    <x v="15"/>
    <s v="INVEST_EXPENSES_MORE_THAN_4"/>
    <n v="16"/>
    <n v="418"/>
    <n v="401"/>
    <n v="722"/>
    <n v="711"/>
    <n v="545"/>
    <n v="757"/>
  </r>
  <r>
    <s v="RSE2_FT"/>
    <x v="4"/>
    <x v="16"/>
    <s v="NET_INV_INCOME_MORE_THAN_4"/>
    <n v="17"/>
    <n v="4231"/>
    <n v="1307"/>
    <n v="5228"/>
    <n v="4382"/>
    <n v="3459"/>
    <n v="543"/>
  </r>
  <r>
    <s v="RSE2_FT"/>
    <x v="5"/>
    <x v="16"/>
    <s v="NET_INV_INCOME_MORE_THAN_4"/>
    <n v="17"/>
    <n v="38287"/>
    <n v="18020"/>
    <n v="52151"/>
    <n v="57127"/>
    <n v="49858"/>
    <n v="-5247"/>
  </r>
  <r>
    <s v="RSE2_FT"/>
    <x v="6"/>
    <x v="16"/>
    <s v="NET_INV_INCOME_MORE_THAN_4"/>
    <n v="17"/>
    <n v="30042"/>
    <n v="12183"/>
    <n v="33345"/>
    <n v="33384"/>
    <n v="33289"/>
    <n v="-378"/>
  </r>
  <r>
    <s v="RSE2_FT"/>
    <x v="7"/>
    <x v="16"/>
    <s v="NET_INV_INCOME_MORE_THAN_4"/>
    <n v="17"/>
    <n v="41335"/>
    <n v="10475"/>
    <n v="45972"/>
    <n v="47121"/>
    <n v="42348"/>
    <n v="-12321"/>
  </r>
  <r>
    <s v="RSE2_FT"/>
    <x v="4"/>
    <x v="17"/>
    <s v="OPERATING_INCOME_MORE_THAN_4"/>
    <n v="18"/>
    <n v="11"/>
    <n v="12"/>
    <n v="5"/>
    <n v="5"/>
    <n v="6"/>
    <n v="5"/>
  </r>
  <r>
    <s v="RSE2_FT"/>
    <x v="5"/>
    <x v="17"/>
    <s v="OPERATING_INCOME_MORE_THAN_4"/>
    <n v="18"/>
    <n v="165"/>
    <n v="157"/>
    <n v="248"/>
    <n v="195"/>
    <n v="107"/>
    <n v="92"/>
  </r>
  <r>
    <s v="RSE2_FT"/>
    <x v="6"/>
    <x v="17"/>
    <s v="OPERATING_INCOME_MORE_THAN_4"/>
    <n v="18"/>
    <n v="73"/>
    <n v="88"/>
    <n v="197"/>
    <n v="53"/>
    <n v="64"/>
    <n v="81"/>
  </r>
  <r>
    <s v="RSE2_FT"/>
    <x v="7"/>
    <x v="17"/>
    <s v="OPERATING_INCOME_MORE_THAN_4"/>
    <n v="18"/>
    <n v="308"/>
    <n v="353"/>
    <n v="400"/>
    <n v="328"/>
    <n v="350"/>
    <n v="378"/>
  </r>
  <r>
    <s v="RSE2_FT"/>
    <x v="4"/>
    <x v="18"/>
    <s v="ADMIN_OPERATING_EXP_MORE_THAN_4"/>
    <n v="19"/>
    <n v="128"/>
    <n v="129"/>
    <n v="132"/>
    <n v="133"/>
    <n v="131"/>
    <n v="140"/>
  </r>
  <r>
    <s v="RSE2_FT"/>
    <x v="5"/>
    <x v="18"/>
    <s v="ADMIN_OPERATING_EXP_MORE_THAN_4"/>
    <n v="19"/>
    <n v="1400"/>
    <n v="1486"/>
    <n v="1597"/>
    <n v="1699"/>
    <n v="1809"/>
    <n v="1874"/>
  </r>
  <r>
    <s v="RSE2_FT"/>
    <x v="6"/>
    <x v="18"/>
    <s v="ADMIN_OPERATING_EXP_MORE_THAN_4"/>
    <n v="19"/>
    <n v="666"/>
    <n v="705"/>
    <n v="702"/>
    <n v="768"/>
    <n v="777"/>
    <n v="933"/>
  </r>
  <r>
    <s v="RSE2_FT"/>
    <x v="7"/>
    <x v="18"/>
    <s v="ADMIN_OPERATING_EXP_MORE_THAN_4"/>
    <n v="19"/>
    <n v="4070"/>
    <n v="4120"/>
    <n v="4147"/>
    <n v="4194"/>
    <n v="4185"/>
    <n v="3863"/>
  </r>
  <r>
    <s v="RSE2_FT"/>
    <x v="4"/>
    <x v="19"/>
    <s v="OTHER_CHANGES_MORE_THAN_4"/>
    <n v="20"/>
    <n v="293"/>
    <n v="-303"/>
    <n v="12"/>
    <n v="-109"/>
    <n v="-99"/>
    <n v="-40"/>
  </r>
  <r>
    <s v="RSE2_FT"/>
    <x v="5"/>
    <x v="19"/>
    <s v="OTHER_CHANGES_MORE_THAN_4"/>
    <n v="20"/>
    <n v="4470"/>
    <n v="-570"/>
    <n v="-2071"/>
    <n v="2028"/>
    <n v="1083"/>
    <n v="9919"/>
  </r>
  <r>
    <s v="RSE2_FT"/>
    <x v="6"/>
    <x v="19"/>
    <s v="OTHER_CHANGES_MORE_THAN_4"/>
    <n v="20"/>
    <n v="4153"/>
    <n v="416"/>
    <n v="173353"/>
    <n v="7907"/>
    <n v="10775"/>
    <n v="7779"/>
  </r>
  <r>
    <s v="RSE2_FT"/>
    <x v="7"/>
    <x v="19"/>
    <s v="OTHER_CHANGES_MORE_THAN_4"/>
    <n v="20"/>
    <n v="1236"/>
    <n v="1316"/>
    <n v="1301"/>
    <n v="-1124"/>
    <n v="704"/>
    <n v="2865"/>
  </r>
  <r>
    <s v="RSE2_FT"/>
    <x v="2"/>
    <x v="19"/>
    <s v="OTHER_CHANGES_MORE_THAN_4"/>
    <n v="20"/>
    <m/>
    <m/>
    <n v="-4"/>
    <m/>
    <m/>
    <m/>
  </r>
  <r>
    <s v="RSE2_FT"/>
    <x v="4"/>
    <x v="20"/>
    <s v="NET_GROWTH_MORE_THAN_4"/>
    <n v="21"/>
    <n v="2402"/>
    <n v="833"/>
    <n v="3961"/>
    <n v="-2596"/>
    <n v="2164"/>
    <n v="-681"/>
  </r>
  <r>
    <s v="RSE2_FT"/>
    <x v="5"/>
    <x v="20"/>
    <s v="NET_GROWTH_MORE_THAN_4"/>
    <n v="21"/>
    <n v="57956"/>
    <n v="32299"/>
    <n v="76769"/>
    <n v="88263"/>
    <n v="87236"/>
    <n v="28904"/>
  </r>
  <r>
    <s v="RSE2_FT"/>
    <x v="6"/>
    <x v="20"/>
    <s v="NET_GROWTH_MORE_THAN_4"/>
    <n v="21"/>
    <n v="36423"/>
    <n v="14431"/>
    <n v="204332"/>
    <n v="43763"/>
    <n v="64240"/>
    <n v="8969"/>
  </r>
  <r>
    <s v="RSE2_FT"/>
    <x v="7"/>
    <x v="20"/>
    <s v="NET_GROWTH_MORE_THAN_4"/>
    <n v="21"/>
    <n v="46715"/>
    <n v="8736"/>
    <n v="43373"/>
    <n v="33787"/>
    <n v="3423"/>
    <n v="-32537"/>
  </r>
  <r>
    <s v="RSE2_FT"/>
    <x v="2"/>
    <x v="20"/>
    <s v="NET_GROWTH_MORE_THAN_4"/>
    <n v="21"/>
    <m/>
    <m/>
    <n v="-4"/>
    <m/>
    <m/>
    <m/>
  </r>
  <r>
    <s v="RSE2_FT"/>
    <x v="4"/>
    <x v="21"/>
    <s v="TOTAL_ASSETS_MORE_THAN_4"/>
    <n v="22"/>
    <n v="53907"/>
    <n v="54595"/>
    <n v="58556"/>
    <n v="55960"/>
    <n v="58124"/>
    <n v="57443"/>
  </r>
  <r>
    <s v="RSE2_FT"/>
    <x v="5"/>
    <x v="21"/>
    <s v="TOTAL_ASSETS_MORE_THAN_4"/>
    <n v="22"/>
    <n v="434052"/>
    <n v="466351"/>
    <n v="543120"/>
    <n v="631383"/>
    <n v="718619"/>
    <n v="747522"/>
  </r>
  <r>
    <s v="RSE2_FT"/>
    <x v="6"/>
    <x v="21"/>
    <s v="TOTAL_ASSETS_MORE_THAN_4"/>
    <n v="22"/>
    <n v="341716"/>
    <n v="356147"/>
    <n v="560479"/>
    <n v="604242"/>
    <n v="668482"/>
    <n v="677451"/>
  </r>
  <r>
    <s v="RSE2_FT"/>
    <x v="7"/>
    <x v="21"/>
    <s v="TOTAL_ASSETS_MORE_THAN_4"/>
    <n v="22"/>
    <n v="536465"/>
    <n v="545346"/>
    <n v="588715"/>
    <n v="622502"/>
    <n v="625925"/>
    <n v="593388"/>
  </r>
  <r>
    <s v="RSE2_FT"/>
    <x v="4"/>
    <x v="22"/>
    <s v="NUMBER_OF_ENTITIES"/>
    <n v="23"/>
    <n v="34"/>
    <n v="29"/>
    <n v="25"/>
    <n v="21"/>
    <n v="19"/>
    <n v="17"/>
  </r>
  <r>
    <s v="RSE2_FT"/>
    <x v="5"/>
    <x v="22"/>
    <s v="NUMBER_OF_ENTITIES"/>
    <n v="23"/>
    <n v="42"/>
    <n v="41"/>
    <n v="40"/>
    <n v="38"/>
    <n v="35"/>
    <n v="35"/>
  </r>
  <r>
    <s v="RSE2_FT"/>
    <x v="6"/>
    <x v="22"/>
    <s v="NUMBER_OF_ENTITIES"/>
    <n v="23"/>
    <n v="38"/>
    <n v="38"/>
    <n v="37"/>
    <n v="37"/>
    <n v="37"/>
    <n v="36"/>
  </r>
  <r>
    <s v="RSE2_FT"/>
    <x v="7"/>
    <x v="22"/>
    <s v="NUMBER_OF_ENTITIES"/>
    <n v="23"/>
    <n v="141"/>
    <n v="133"/>
    <n v="120"/>
    <n v="115"/>
    <n v="108"/>
    <n v="101"/>
  </r>
  <r>
    <s v="RSE2_FT"/>
    <x v="4"/>
    <x v="23"/>
    <s v="NET_ASSETS_AT_BEG_OF_YEAR"/>
    <n v="24"/>
    <n v="50068"/>
    <n v="51887"/>
    <n v="53109"/>
    <n v="56822"/>
    <n v="54154"/>
    <n v="56289"/>
  </r>
  <r>
    <s v="RSE2_FT"/>
    <x v="5"/>
    <x v="23"/>
    <s v="NET_ASSETS_AT_BEG_OF_YEAR"/>
    <n v="24"/>
    <n v="359229"/>
    <n v="411467"/>
    <n v="444894"/>
    <n v="521201"/>
    <n v="605001"/>
    <n v="690104"/>
  </r>
  <r>
    <s v="RSE2_FT"/>
    <x v="6"/>
    <x v="23"/>
    <s v="NET_ASSETS_AT_BEG_OF_YEAR"/>
    <n v="24"/>
    <n v="290544"/>
    <n v="322481"/>
    <n v="337426"/>
    <n v="551571"/>
    <n v="593648"/>
    <n v="651971"/>
  </r>
  <r>
    <s v="RSE2_FT"/>
    <x v="7"/>
    <x v="23"/>
    <s v="NET_ASSETS_AT_BEG_OF_YEAR"/>
    <n v="24"/>
    <n v="487984"/>
    <n v="534165"/>
    <n v="543193"/>
    <n v="584967"/>
    <n v="618893"/>
    <n v="622037"/>
  </r>
  <r>
    <s v="RSE2_FT"/>
    <x v="2"/>
    <x v="23"/>
    <s v="NET_ASSETS_AT_BEG_OF_YEAR"/>
    <n v="24"/>
    <m/>
    <m/>
    <n v="4"/>
    <m/>
    <m/>
    <m/>
  </r>
  <r>
    <s v="RSE2_FT"/>
    <x v="4"/>
    <x v="24"/>
    <s v="NET_CASH_FLOWS"/>
    <n v="25"/>
    <n v="-2004"/>
    <n v="-54"/>
    <n v="-1151"/>
    <n v="-6742"/>
    <n v="-1071"/>
    <n v="-1049"/>
  </r>
  <r>
    <s v="RSE2_FT"/>
    <x v="5"/>
    <x v="24"/>
    <s v="NET_CASH_FLOWS"/>
    <n v="25"/>
    <n v="16434"/>
    <n v="16178"/>
    <n v="28037"/>
    <n v="30611"/>
    <n v="37997"/>
    <n v="26014"/>
  </r>
  <r>
    <s v="RSE2_FT"/>
    <x v="6"/>
    <x v="24"/>
    <s v="NET_CASH_FLOWS"/>
    <n v="25"/>
    <n v="2820"/>
    <n v="2449"/>
    <n v="-1860"/>
    <n v="3187"/>
    <n v="20888"/>
    <n v="2420"/>
  </r>
  <r>
    <s v="RSE2_FT"/>
    <x v="7"/>
    <x v="24"/>
    <s v="NET_CASH_FLOWS"/>
    <n v="25"/>
    <n v="7906"/>
    <n v="711"/>
    <n v="-152"/>
    <n v="-8344"/>
    <n v="-35795"/>
    <n v="-19597"/>
  </r>
  <r>
    <s v="RSE2_FT"/>
    <x v="4"/>
    <x v="25"/>
    <s v="CASH_FLOW_ADJUSTED_NET_ASSETS"/>
    <n v="26"/>
    <n v="49066"/>
    <n v="51860"/>
    <n v="52534"/>
    <n v="53451"/>
    <n v="53619"/>
    <n v="55764"/>
  </r>
  <r>
    <s v="RSE2_FT"/>
    <x v="5"/>
    <x v="25"/>
    <s v="CASH_FLOW_ADJUSTED_NET_ASSETS"/>
    <n v="26"/>
    <n v="367446"/>
    <n v="419556"/>
    <n v="458912"/>
    <n v="536507"/>
    <n v="623999"/>
    <n v="703111"/>
  </r>
  <r>
    <s v="RSE2_FT"/>
    <x v="6"/>
    <x v="25"/>
    <s v="CASH_FLOW_ADJUSTED_NET_ASSETS"/>
    <n v="26"/>
    <n v="291954"/>
    <n v="323706"/>
    <n v="336496"/>
    <n v="374672"/>
    <n v="422659"/>
    <n v="463623"/>
  </r>
  <r>
    <s v="RSE2_FT"/>
    <x v="7"/>
    <x v="25"/>
    <s v="CASH_FLOW_ADJUSTED_NET_ASSETS"/>
    <n v="26"/>
    <n v="491937"/>
    <n v="534520"/>
    <n v="543116"/>
    <n v="580794"/>
    <n v="600995"/>
    <n v="612239"/>
  </r>
  <r>
    <s v="RSE2_FT"/>
    <x v="2"/>
    <x v="25"/>
    <s v="CASH_FLOW_ADJUSTED_NET_ASSETS"/>
    <n v="26"/>
    <m/>
    <m/>
    <n v="4"/>
    <m/>
    <m/>
    <m/>
  </r>
  <r>
    <s v="RSE2_FT"/>
    <x v="4"/>
    <x v="26"/>
    <s v="NET_EARNINGS"/>
    <n v="30"/>
    <n v="4113"/>
    <n v="1190"/>
    <n v="5100"/>
    <n v="4254"/>
    <n v="3334"/>
    <n v="408"/>
  </r>
  <r>
    <s v="RSE2_FT"/>
    <x v="5"/>
    <x v="26"/>
    <s v="NET_EARNINGS"/>
    <n v="30"/>
    <n v="37052"/>
    <n v="16690"/>
    <n v="50803"/>
    <n v="55624"/>
    <n v="48156"/>
    <n v="-7029"/>
  </r>
  <r>
    <s v="RSE2_FT"/>
    <x v="6"/>
    <x v="26"/>
    <s v="NET_EARNINGS"/>
    <n v="30"/>
    <n v="29450"/>
    <n v="11566"/>
    <n v="32840"/>
    <n v="32669"/>
    <n v="32576"/>
    <n v="-1231"/>
  </r>
  <r>
    <s v="RSE2_FT"/>
    <x v="7"/>
    <x v="26"/>
    <s v="NET_EARNINGS"/>
    <n v="30"/>
    <n v="37573"/>
    <n v="6708"/>
    <n v="42225"/>
    <n v="43255"/>
    <n v="38513"/>
    <n v="-15806"/>
  </r>
  <r>
    <s v="RSE2_FT"/>
    <x v="4"/>
    <x v="27"/>
    <s v="INCOME_TAX_EXPENSE_BENEFIT"/>
    <n v="31"/>
    <n v="138"/>
    <n v="-127"/>
    <n v="273"/>
    <n v="180"/>
    <n v="109"/>
    <n v="-86"/>
  </r>
  <r>
    <s v="RSE2_FT"/>
    <x v="5"/>
    <x v="27"/>
    <s v="INCOME_TAX_EXPENSE_BENEFIT"/>
    <n v="31"/>
    <n v="1204"/>
    <n v="-466"/>
    <n v="2651"/>
    <n v="2509"/>
    <n v="1135"/>
    <n v="-2399"/>
  </r>
  <r>
    <s v="RSE2_FT"/>
    <x v="6"/>
    <x v="27"/>
    <s v="INCOME_TAX_EXPENSE_BENEFIT"/>
    <n v="31"/>
    <n v="824"/>
    <n v="-24"/>
    <n v="830"/>
    <n v="1324"/>
    <n v="798"/>
    <n v="-1119"/>
  </r>
  <r>
    <s v="RSE2_FT"/>
    <x v="7"/>
    <x v="27"/>
    <s v="INCOME_TAX_EXPENSE_BENEFIT"/>
    <n v="31"/>
    <n v="-524"/>
    <n v="-1602"/>
    <n v="56"/>
    <n v="223"/>
    <n v="-448"/>
    <n v="-2943"/>
  </r>
  <r>
    <s v="RSE2_FT"/>
    <x v="4"/>
    <x v="28"/>
    <s v="NET_EARNINGS_AFTER_TAX"/>
    <n v="32"/>
    <n v="3975"/>
    <n v="1317"/>
    <n v="4827"/>
    <n v="4074"/>
    <n v="3225"/>
    <n v="495"/>
  </r>
  <r>
    <s v="RSE2_FT"/>
    <x v="5"/>
    <x v="28"/>
    <s v="NET_EARNINGS_AFTER_TAX"/>
    <n v="32"/>
    <n v="35848"/>
    <n v="17156"/>
    <n v="48151"/>
    <n v="53115"/>
    <n v="47021"/>
    <n v="-4630"/>
  </r>
  <r>
    <s v="RSE2_FT"/>
    <x v="6"/>
    <x v="28"/>
    <s v="NET_EARNINGS_AFTER_TAX"/>
    <n v="32"/>
    <n v="28625"/>
    <n v="11590"/>
    <n v="32009"/>
    <n v="31345"/>
    <n v="31778"/>
    <n v="-112"/>
  </r>
  <r>
    <s v="RSE2_FT"/>
    <x v="7"/>
    <x v="28"/>
    <s v="NET_EARNINGS_AFTER_TAX"/>
    <n v="32"/>
    <n v="38097"/>
    <n v="8310"/>
    <n v="42169"/>
    <n v="43031"/>
    <n v="38961"/>
    <n v="-12863"/>
  </r>
  <r>
    <s v="RSE2_FT"/>
    <x v="4"/>
    <x v="29"/>
    <s v="NET_ASSETS_MORE_THAN_4"/>
    <n v="33"/>
    <n v="52031"/>
    <n v="53109"/>
    <n v="56822"/>
    <n v="54154"/>
    <n v="56289"/>
    <n v="55729"/>
  </r>
  <r>
    <s v="RSE2_FT"/>
    <x v="5"/>
    <x v="29"/>
    <s v="NET_ASSETS_MORE_THAN_4"/>
    <n v="33"/>
    <n v="411467"/>
    <n v="444894"/>
    <n v="521201"/>
    <n v="605001"/>
    <n v="690104"/>
    <n v="711539"/>
  </r>
  <r>
    <s v="RSE2_FT"/>
    <x v="6"/>
    <x v="29"/>
    <s v="NET_ASSETS_MORE_THAN_4"/>
    <n v="33"/>
    <n v="322481"/>
    <n v="337426"/>
    <n v="551571"/>
    <n v="593648"/>
    <n v="651971"/>
    <n v="662610"/>
  </r>
  <r>
    <s v="RSE2_FT"/>
    <x v="7"/>
    <x v="29"/>
    <s v="NET_ASSETS_MORE_THAN_4"/>
    <n v="33"/>
    <n v="534021"/>
    <n v="543196"/>
    <n v="584967"/>
    <n v="618893"/>
    <n v="622037"/>
    <n v="589577"/>
  </r>
  <r>
    <s v="RSE2_FT"/>
    <x v="4"/>
    <x v="30"/>
    <s v="ADMIN_OP_EXP_RATIO_MORE_THAN_4"/>
    <n v="34"/>
    <n v="3.0000000000000001E-3"/>
    <n v="2E-3"/>
    <n v="3.0000000000000001E-3"/>
    <n v="2E-3"/>
    <n v="2E-3"/>
    <n v="3.0000000000000001E-3"/>
  </r>
  <r>
    <s v="RSE2_FT"/>
    <x v="5"/>
    <x v="30"/>
    <s v="ADMIN_OP_EXP_RATIO_MORE_THAN_4"/>
    <n v="34"/>
    <n v="4.0000000000000001E-3"/>
    <n v="4.0000000000000001E-3"/>
    <n v="3.0000000000000001E-3"/>
    <n v="3.0000000000000001E-3"/>
    <n v="3.0000000000000001E-3"/>
    <n v="3.0000000000000001E-3"/>
  </r>
  <r>
    <s v="RSE2_FT"/>
    <x v="6"/>
    <x v="30"/>
    <s v="ADMIN_OP_EXP_RATIO_MORE_THAN_4"/>
    <n v="34"/>
    <n v="2E-3"/>
    <n v="2E-3"/>
    <n v="2E-3"/>
    <n v="2E-3"/>
    <n v="2E-3"/>
    <n v="2E-3"/>
  </r>
  <r>
    <s v="RSE2_FT"/>
    <x v="7"/>
    <x v="30"/>
    <s v="ADMIN_OP_EXP_RATIO_MORE_THAN_4"/>
    <n v="34"/>
    <n v="8.0000000000000002E-3"/>
    <n v="8.0000000000000002E-3"/>
    <n v="8.0000000000000002E-3"/>
    <n v="7.0000000000000001E-3"/>
    <n v="7.0000000000000001E-3"/>
    <n v="6.0000000000000001E-3"/>
  </r>
  <r>
    <s v="RSE2_FT"/>
    <x v="2"/>
    <x v="30"/>
    <s v="ADMIN_OP_EXP_RATIO_MORE_THAN_4"/>
    <n v="34"/>
    <m/>
    <m/>
    <m/>
    <m/>
    <m/>
    <m/>
  </r>
  <r>
    <s v="RSE2_FT"/>
    <x v="4"/>
    <x v="31"/>
    <s v="INV_EXP_RATIO_MORE_THAN_4"/>
    <n v="35"/>
    <n v="4.0000000000000001E-3"/>
    <n v="4.0000000000000001E-3"/>
    <n v="4.0000000000000001E-3"/>
    <n v="4.0000000000000001E-3"/>
    <n v="4.0000000000000001E-3"/>
    <n v="4.0000000000000001E-3"/>
  </r>
  <r>
    <s v="RSE2_FT"/>
    <x v="5"/>
    <x v="31"/>
    <s v="INV_EXP_RATIO_MORE_THAN_4"/>
    <n v="35"/>
    <n v="4.0000000000000001E-3"/>
    <n v="4.0000000000000001E-3"/>
    <n v="4.0000000000000001E-3"/>
    <n v="4.0000000000000001E-3"/>
    <n v="4.0000000000000001E-3"/>
    <n v="3.0000000000000001E-3"/>
  </r>
  <r>
    <s v="RSE2_FT"/>
    <x v="6"/>
    <x v="31"/>
    <s v="INV_EXP_RATIO_MORE_THAN_4"/>
    <n v="35"/>
    <n v="3.0000000000000001E-3"/>
    <n v="3.0000000000000001E-3"/>
    <n v="3.0000000000000001E-3"/>
    <n v="3.0000000000000001E-3"/>
    <n v="3.0000000000000001E-3"/>
    <n v="3.0000000000000001E-3"/>
  </r>
  <r>
    <s v="RSE2_FT"/>
    <x v="7"/>
    <x v="31"/>
    <s v="INV_EXP_RATIO_MORE_THAN_4"/>
    <n v="35"/>
    <n v="1E-3"/>
    <n v="1E-3"/>
    <n v="1E-3"/>
    <n v="1E-3"/>
    <n v="1E-3"/>
    <n v="1E-3"/>
  </r>
  <r>
    <s v="RSE2_FT"/>
    <x v="2"/>
    <x v="31"/>
    <s v="INV_EXP_RATIO_MORE_THAN_4"/>
    <n v="35"/>
    <m/>
    <m/>
    <m/>
    <m/>
    <m/>
    <m/>
  </r>
  <r>
    <s v="RSE2_FT"/>
    <x v="4"/>
    <x v="32"/>
    <s v="RATE_OF_RETURN"/>
    <n v="36"/>
    <n v="8.1000000000000003E-2"/>
    <n v="2.5000000000000001E-2"/>
    <n v="9.1999999999999998E-2"/>
    <n v="7.5999999999999998E-2"/>
    <n v="0.06"/>
    <n v="8.9999999999999993E-3"/>
  </r>
  <r>
    <s v="RSE2_FT"/>
    <x v="5"/>
    <x v="32"/>
    <s v="RATE_OF_RETURN"/>
    <n v="36"/>
    <n v="9.8000000000000004E-2"/>
    <n v="4.1000000000000002E-2"/>
    <n v="0.105"/>
    <n v="9.9000000000000005E-2"/>
    <n v="7.4999999999999997E-2"/>
    <n v="-7.0000000000000001E-3"/>
  </r>
  <r>
    <s v="RSE2_FT"/>
    <x v="6"/>
    <x v="32"/>
    <s v="RATE_OF_RETURN"/>
    <n v="36"/>
    <n v="9.8000000000000004E-2"/>
    <n v="3.5999999999999997E-2"/>
    <n v="9.5000000000000001E-2"/>
    <n v="8.4000000000000005E-2"/>
    <n v="7.4999999999999997E-2"/>
    <n v="0"/>
  </r>
  <r>
    <s v="RSE2_FT"/>
    <x v="7"/>
    <x v="32"/>
    <s v="RATE_OF_RETURN"/>
    <n v="36"/>
    <n v="7.6999999999999999E-2"/>
    <n v="1.6E-2"/>
    <n v="7.8E-2"/>
    <n v="7.3999999999999996E-2"/>
    <n v="6.5000000000000002E-2"/>
    <n v="-2.1000000000000001E-2"/>
  </r>
  <r>
    <s v="RSE2_FT"/>
    <x v="2"/>
    <x v="32"/>
    <s v="RATE_OF_RETURN"/>
    <n v="36"/>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s v="RSE7A_MT4"/>
    <x v="0"/>
    <x v="0"/>
    <x v="0"/>
    <n v="1"/>
    <n v="29572"/>
    <n v="28924"/>
    <n v="27937"/>
    <n v="27307"/>
    <n v="26660"/>
    <n v="26360"/>
  </r>
  <r>
    <s v="RSE7A_MT4"/>
    <x v="0"/>
    <x v="1"/>
    <x v="1"/>
    <n v="2"/>
    <n v="3172"/>
    <n v="3324"/>
    <n v="4518"/>
    <n v="3434"/>
    <n v="4713"/>
    <n v="4693"/>
  </r>
  <r>
    <s v="RSE7A_MT4"/>
    <x v="0"/>
    <x v="2"/>
    <x v="2"/>
    <n v="3"/>
    <n v="439"/>
    <n v="378"/>
    <n v="554"/>
    <n v="545"/>
    <n v="935"/>
    <n v="769"/>
  </r>
  <r>
    <s v="RSE7A_MT4"/>
    <x v="0"/>
    <x v="3"/>
    <x v="3"/>
    <n v="4"/>
    <n v="23"/>
    <n v="186"/>
    <n v="1405"/>
    <n v="392"/>
    <n v="1250"/>
    <n v="1342"/>
  </r>
  <r>
    <s v="RSE7A_MT4"/>
    <x v="0"/>
    <x v="4"/>
    <x v="4"/>
    <n v="5"/>
    <n v="3820"/>
    <n v="4315"/>
    <n v="5097"/>
    <n v="4082"/>
    <n v="5012"/>
    <n v="7764"/>
  </r>
  <r>
    <s v="RSE7A_MT4"/>
    <x v="0"/>
    <x v="5"/>
    <x v="5"/>
    <n v="6"/>
    <n v="464"/>
    <n v="219"/>
    <n v="223"/>
    <n v="76"/>
    <n v="78"/>
    <n v="72"/>
  </r>
  <r>
    <s v="RSE7A_MT4"/>
    <x v="0"/>
    <x v="6"/>
    <x v="5"/>
    <n v="7"/>
    <n v="1784"/>
    <n v="1623"/>
    <n v="1975"/>
    <n v="2043"/>
    <n v="2505"/>
    <n v="2561"/>
  </r>
  <r>
    <s v="RSE7A_MT4"/>
    <x v="0"/>
    <x v="7"/>
    <x v="5"/>
    <n v="8"/>
    <n v="75"/>
    <n v="197"/>
    <n v="1334"/>
    <n v="439"/>
    <n v="1278"/>
    <n v="1830"/>
  </r>
  <r>
    <s v="RSE7A_MT4"/>
    <x v="0"/>
    <x v="8"/>
    <x v="5"/>
    <n v="9"/>
    <n v="669"/>
    <n v="885"/>
    <n v="972"/>
    <n v="680"/>
    <n v="561"/>
    <n v="2806"/>
  </r>
  <r>
    <s v="RSE7A_MT4"/>
    <x v="0"/>
    <x v="9"/>
    <x v="5"/>
    <n v="10"/>
    <n v="828"/>
    <n v="1388"/>
    <n v="594"/>
    <n v="846"/>
    <n v="594"/>
    <n v="490"/>
  </r>
  <r>
    <s v="RSE7A_MT4"/>
    <x v="0"/>
    <x v="10"/>
    <x v="6"/>
    <n v="11"/>
    <n v="28924"/>
    <n v="27932"/>
    <n v="27358"/>
    <n v="26660"/>
    <n v="26360"/>
    <n v="23289"/>
  </r>
  <r>
    <s v="RSE7A_MT4"/>
    <x v="0"/>
    <x v="11"/>
    <x v="7"/>
    <n v="12"/>
    <n v="1352934"/>
    <n v="1491323"/>
    <n v="1559139"/>
    <n v="1723654"/>
    <n v="1874038"/>
    <n v="2018307"/>
  </r>
  <r>
    <s v="RSE7A_MT4"/>
    <x v="0"/>
    <x v="12"/>
    <x v="8"/>
    <n v="13"/>
    <n v="1491415"/>
    <n v="1559820"/>
    <n v="1727510"/>
    <n v="1874055"/>
    <n v="2018321"/>
    <n v="2023914"/>
  </r>
  <r>
    <s v="RSE7A_MT4"/>
    <x v="0"/>
    <x v="13"/>
    <x v="9"/>
    <n v="14"/>
    <n v="99108"/>
    <n v="100507"/>
    <n v="98020"/>
    <n v="100360"/>
    <n v="160295"/>
    <n v="183835"/>
  </r>
  <r>
    <s v="RSE7A_MT4"/>
    <x v="0"/>
    <x v="14"/>
    <x v="9"/>
    <n v="15"/>
    <n v="99613"/>
    <n v="109272"/>
    <n v="184858"/>
    <n v="106172"/>
    <n v="164800"/>
    <n v="203499"/>
  </r>
  <r>
    <s v="RSE7A_MT4"/>
    <x v="0"/>
    <x v="15"/>
    <x v="9"/>
    <n v="16"/>
    <n v="18007"/>
    <n v="12867"/>
    <n v="14792"/>
    <n v="12365"/>
    <n v="10688"/>
    <n v="10252"/>
  </r>
  <r>
    <s v="RSE7A_MT4"/>
    <x v="0"/>
    <x v="16"/>
    <x v="9"/>
    <n v="17"/>
    <n v="43540"/>
    <n v="42855"/>
    <n v="47294"/>
    <n v="48679"/>
    <n v="56105"/>
    <n v="60656"/>
  </r>
  <r>
    <s v="RSE7A_MT4"/>
    <x v="0"/>
    <x v="17"/>
    <x v="9"/>
    <n v="18"/>
    <n v="2580"/>
    <n v="16898"/>
    <n v="76171"/>
    <n v="14697"/>
    <n v="66429"/>
    <n v="93454"/>
  </r>
  <r>
    <s v="RSE7A_MT4"/>
    <x v="0"/>
    <x v="18"/>
    <x v="9"/>
    <n v="19"/>
    <n v="21320"/>
    <n v="21652"/>
    <n v="31145"/>
    <n v="20506"/>
    <n v="21106"/>
    <n v="26869"/>
  </r>
  <r>
    <s v="RSE7A_MT4"/>
    <x v="0"/>
    <x v="19"/>
    <x v="9"/>
    <n v="20"/>
    <n v="14166"/>
    <n v="15001"/>
    <n v="15456"/>
    <n v="9925"/>
    <n v="10473"/>
    <n v="12268"/>
  </r>
  <r>
    <s v="RSE7A_FT"/>
    <x v="1"/>
    <x v="0"/>
    <x v="0"/>
    <n v="1"/>
    <n v="365"/>
    <n v="345"/>
    <n v="340"/>
    <n v="328"/>
    <n v="294"/>
    <n v="286"/>
  </r>
  <r>
    <s v="RSE7A_FT"/>
    <x v="2"/>
    <x v="0"/>
    <x v="0"/>
    <n v="1"/>
    <n v="11411"/>
    <n v="11303"/>
    <n v="11082"/>
    <n v="11148"/>
    <n v="11430"/>
    <n v="11348"/>
  </r>
  <r>
    <s v="RSE7A_FT"/>
    <x v="3"/>
    <x v="0"/>
    <x v="0"/>
    <n v="1"/>
    <n v="3601"/>
    <n v="3524"/>
    <n v="3537"/>
    <n v="3525"/>
    <n v="3537"/>
    <n v="3601"/>
  </r>
  <r>
    <s v="RSE7A_FT"/>
    <x v="4"/>
    <x v="0"/>
    <x v="0"/>
    <n v="1"/>
    <n v="14195"/>
    <n v="13752"/>
    <n v="12978"/>
    <n v="12306"/>
    <n v="11398"/>
    <n v="11125"/>
  </r>
  <r>
    <s v="RSE7A_FT"/>
    <x v="1"/>
    <x v="1"/>
    <x v="1"/>
    <n v="2"/>
    <n v="37"/>
    <n v="42"/>
    <n v="33"/>
    <n v="27"/>
    <n v="27"/>
    <n v="25"/>
  </r>
  <r>
    <s v="RSE7A_FT"/>
    <x v="2"/>
    <x v="1"/>
    <x v="1"/>
    <n v="2"/>
    <n v="1476"/>
    <n v="1607"/>
    <n v="1577"/>
    <n v="1904"/>
    <n v="1914"/>
    <n v="1789"/>
  </r>
  <r>
    <s v="RSE7A_FT"/>
    <x v="3"/>
    <x v="1"/>
    <x v="1"/>
    <n v="2"/>
    <n v="228"/>
    <n v="311"/>
    <n v="259"/>
    <n v="269"/>
    <n v="314"/>
    <n v="507"/>
  </r>
  <r>
    <s v="RSE7A_FT"/>
    <x v="4"/>
    <x v="1"/>
    <x v="1"/>
    <n v="2"/>
    <n v="1430"/>
    <n v="1364"/>
    <n v="2650"/>
    <n v="1235"/>
    <n v="2458"/>
    <n v="2373"/>
  </r>
  <r>
    <s v="RSE7A_FT"/>
    <x v="1"/>
    <x v="2"/>
    <x v="2"/>
    <n v="3"/>
    <n v="1"/>
    <n v="1"/>
    <n v="1"/>
    <n v="1"/>
    <n v="1"/>
    <n v="1"/>
  </r>
  <r>
    <s v="RSE7A_FT"/>
    <x v="2"/>
    <x v="2"/>
    <x v="2"/>
    <n v="3"/>
    <n v="75"/>
    <n v="66"/>
    <n v="94"/>
    <n v="147"/>
    <n v="214"/>
    <n v="198"/>
  </r>
  <r>
    <s v="RSE7A_FT"/>
    <x v="3"/>
    <x v="2"/>
    <x v="2"/>
    <n v="3"/>
    <n v="16"/>
    <n v="18"/>
    <n v="20"/>
    <n v="17"/>
    <n v="21"/>
    <n v="34"/>
  </r>
  <r>
    <s v="RSE7A_FT"/>
    <x v="4"/>
    <x v="2"/>
    <x v="2"/>
    <n v="3"/>
    <n v="347"/>
    <n v="293"/>
    <n v="439"/>
    <n v="380"/>
    <n v="699"/>
    <n v="536"/>
  </r>
  <r>
    <s v="RSE7A_FT"/>
    <x v="1"/>
    <x v="3"/>
    <x v="3"/>
    <n v="4"/>
    <n v="0"/>
    <n v="2"/>
    <n v="0"/>
    <n v="0"/>
    <n v="0"/>
    <n v="0"/>
  </r>
  <r>
    <s v="RSE7A_FT"/>
    <x v="2"/>
    <x v="3"/>
    <x v="3"/>
    <n v="4"/>
    <n v="4"/>
    <n v="18"/>
    <n v="61"/>
    <n v="290"/>
    <n v="129"/>
    <n v="37"/>
  </r>
  <r>
    <s v="RSE7A_FT"/>
    <x v="3"/>
    <x v="3"/>
    <x v="3"/>
    <n v="4"/>
    <n v="0"/>
    <n v="82"/>
    <n v="0"/>
    <n v="21"/>
    <n v="78"/>
    <n v="243"/>
  </r>
  <r>
    <s v="RSE7A_FT"/>
    <x v="4"/>
    <x v="3"/>
    <x v="3"/>
    <n v="4"/>
    <n v="19"/>
    <n v="84"/>
    <n v="1344"/>
    <n v="81"/>
    <n v="1043"/>
    <n v="1062"/>
  </r>
  <r>
    <s v="RSE7A_FT"/>
    <x v="1"/>
    <x v="4"/>
    <x v="4"/>
    <n v="5"/>
    <n v="57"/>
    <n v="47"/>
    <n v="44"/>
    <n v="61"/>
    <n v="35"/>
    <n v="34"/>
  </r>
  <r>
    <s v="RSE7A_FT"/>
    <x v="2"/>
    <x v="4"/>
    <x v="4"/>
    <n v="5"/>
    <n v="1585"/>
    <n v="1827"/>
    <n v="1512"/>
    <n v="1621"/>
    <n v="1995"/>
    <n v="1811"/>
  </r>
  <r>
    <s v="RSE7A_FT"/>
    <x v="3"/>
    <x v="4"/>
    <x v="4"/>
    <n v="5"/>
    <n v="305"/>
    <n v="303"/>
    <n v="225"/>
    <n v="257"/>
    <n v="250"/>
    <n v="570"/>
  </r>
  <r>
    <s v="RSE7A_FT"/>
    <x v="4"/>
    <x v="4"/>
    <x v="4"/>
    <n v="5"/>
    <n v="1874"/>
    <n v="2138"/>
    <n v="3317"/>
    <n v="2143"/>
    <n v="2732"/>
    <n v="5349"/>
  </r>
  <r>
    <s v="RSE7A_FT"/>
    <x v="1"/>
    <x v="5"/>
    <x v="5"/>
    <n v="6"/>
    <n v="1"/>
    <n v="1"/>
    <n v="1"/>
    <n v="1"/>
    <n v="1"/>
    <n v="1"/>
  </r>
  <r>
    <s v="RSE7A_FT"/>
    <x v="2"/>
    <x v="5"/>
    <x v="5"/>
    <n v="6"/>
    <n v="305"/>
    <n v="126"/>
    <n v="115"/>
    <n v="16"/>
    <n v="21"/>
    <n v="13"/>
  </r>
  <r>
    <s v="RSE7A_FT"/>
    <x v="3"/>
    <x v="5"/>
    <x v="5"/>
    <n v="6"/>
    <n v="15"/>
    <n v="8"/>
    <n v="9"/>
    <n v="10"/>
    <n v="7"/>
    <n v="7"/>
  </r>
  <r>
    <s v="RSE7A_FT"/>
    <x v="4"/>
    <x v="5"/>
    <x v="5"/>
    <n v="6"/>
    <n v="143"/>
    <n v="85"/>
    <n v="98"/>
    <n v="49"/>
    <n v="49"/>
    <n v="52"/>
  </r>
  <r>
    <s v="RSE7A_FT"/>
    <x v="1"/>
    <x v="6"/>
    <x v="5"/>
    <n v="7"/>
    <n v="22"/>
    <n v="27"/>
    <n v="20"/>
    <n v="18"/>
    <n v="19"/>
    <n v="15"/>
  </r>
  <r>
    <s v="RSE7A_FT"/>
    <x v="2"/>
    <x v="6"/>
    <x v="5"/>
    <n v="7"/>
    <n v="737"/>
    <n v="725"/>
    <n v="840"/>
    <n v="927"/>
    <n v="1360"/>
    <n v="1162"/>
  </r>
  <r>
    <s v="RSE7A_FT"/>
    <x v="3"/>
    <x v="6"/>
    <x v="5"/>
    <n v="7"/>
    <n v="98"/>
    <n v="74"/>
    <n v="97"/>
    <n v="101"/>
    <n v="128"/>
    <n v="147"/>
  </r>
  <r>
    <s v="RSE7A_FT"/>
    <x v="4"/>
    <x v="6"/>
    <x v="5"/>
    <n v="7"/>
    <n v="928"/>
    <n v="798"/>
    <n v="1018"/>
    <n v="998"/>
    <n v="998"/>
    <n v="1237"/>
  </r>
  <r>
    <s v="RSE7A_FT"/>
    <x v="1"/>
    <x v="7"/>
    <x v="5"/>
    <n v="8"/>
    <n v="15"/>
    <n v="2"/>
    <n v="5"/>
    <n v="32"/>
    <n v="2"/>
    <n v="1"/>
  </r>
  <r>
    <s v="RSE7A_FT"/>
    <x v="2"/>
    <x v="7"/>
    <x v="5"/>
    <n v="8"/>
    <n v="42"/>
    <n v="21"/>
    <n v="17"/>
    <n v="309"/>
    <n v="171"/>
    <n v="19"/>
  </r>
  <r>
    <s v="RSE7A_FT"/>
    <x v="3"/>
    <x v="7"/>
    <x v="5"/>
    <n v="8"/>
    <n v="1"/>
    <n v="87"/>
    <n v="3"/>
    <m/>
    <n v="2"/>
    <n v="243"/>
  </r>
  <r>
    <s v="RSE7A_FT"/>
    <x v="4"/>
    <x v="7"/>
    <x v="5"/>
    <n v="8"/>
    <n v="17"/>
    <n v="87"/>
    <n v="1309"/>
    <n v="98"/>
    <n v="1103"/>
    <n v="1567"/>
  </r>
  <r>
    <s v="RSE7A_FT"/>
    <x v="1"/>
    <x v="8"/>
    <x v="5"/>
    <n v="9"/>
    <n v="11"/>
    <n v="11"/>
    <n v="12"/>
    <n v="10"/>
    <n v="11"/>
    <n v="10"/>
  </r>
  <r>
    <s v="RSE7A_FT"/>
    <x v="2"/>
    <x v="8"/>
    <x v="5"/>
    <n v="9"/>
    <n v="220"/>
    <n v="253"/>
    <n v="284"/>
    <n v="196"/>
    <n v="189"/>
    <n v="442"/>
  </r>
  <r>
    <s v="RSE7A_FT"/>
    <x v="3"/>
    <x v="8"/>
    <x v="5"/>
    <n v="9"/>
    <n v="114"/>
    <n v="90"/>
    <n v="76"/>
    <n v="69"/>
    <n v="72"/>
    <n v="81"/>
  </r>
  <r>
    <s v="RSE7A_FT"/>
    <x v="4"/>
    <x v="8"/>
    <x v="5"/>
    <n v="9"/>
    <n v="324"/>
    <n v="531"/>
    <n v="599"/>
    <n v="406"/>
    <n v="289"/>
    <n v="2272"/>
  </r>
  <r>
    <s v="RSE7A_FT"/>
    <x v="1"/>
    <x v="9"/>
    <x v="5"/>
    <n v="10"/>
    <n v="8"/>
    <n v="6"/>
    <n v="5"/>
    <n v="2"/>
    <n v="3"/>
    <n v="4"/>
  </r>
  <r>
    <s v="RSE7A_FT"/>
    <x v="2"/>
    <x v="9"/>
    <x v="5"/>
    <n v="10"/>
    <n v="280"/>
    <n v="703"/>
    <n v="257"/>
    <n v="174"/>
    <n v="255"/>
    <n v="174"/>
  </r>
  <r>
    <s v="RSE7A_FT"/>
    <x v="3"/>
    <x v="9"/>
    <x v="5"/>
    <n v="10"/>
    <n v="77"/>
    <n v="41"/>
    <n v="40"/>
    <n v="79"/>
    <n v="43"/>
    <n v="91"/>
  </r>
  <r>
    <s v="RSE7A_FT"/>
    <x v="4"/>
    <x v="9"/>
    <x v="5"/>
    <n v="10"/>
    <n v="463"/>
    <n v="637"/>
    <n v="292"/>
    <n v="591"/>
    <n v="292"/>
    <n v="222"/>
  </r>
  <r>
    <s v="RSE7A_FT"/>
    <x v="1"/>
    <x v="10"/>
    <x v="6"/>
    <n v="11"/>
    <n v="346"/>
    <n v="340"/>
    <n v="329"/>
    <n v="294"/>
    <n v="286"/>
    <n v="276"/>
  </r>
  <r>
    <s v="RSE7A_FT"/>
    <x v="2"/>
    <x v="10"/>
    <x v="6"/>
    <n v="11"/>
    <n v="11303"/>
    <n v="11082"/>
    <n v="11148"/>
    <n v="11430"/>
    <n v="11348"/>
    <n v="11326"/>
  </r>
  <r>
    <s v="RSE7A_FT"/>
    <x v="3"/>
    <x v="10"/>
    <x v="6"/>
    <n v="11"/>
    <n v="3524"/>
    <n v="3533"/>
    <n v="3570"/>
    <n v="3537"/>
    <n v="3601"/>
    <n v="3538"/>
  </r>
  <r>
    <s v="RSE7A_FT"/>
    <x v="4"/>
    <x v="10"/>
    <x v="6"/>
    <n v="11"/>
    <n v="13751"/>
    <n v="12978"/>
    <n v="12311"/>
    <n v="11398"/>
    <n v="11125"/>
    <n v="8149"/>
  </r>
  <r>
    <s v="RSE7A_FT"/>
    <x v="1"/>
    <x v="11"/>
    <x v="7"/>
    <n v="12"/>
    <n v="48598"/>
    <n v="50498"/>
    <n v="51765"/>
    <n v="55190"/>
    <n v="52445"/>
    <n v="54619"/>
  </r>
  <r>
    <s v="RSE7A_FT"/>
    <x v="2"/>
    <x v="11"/>
    <x v="7"/>
    <n v="12"/>
    <n v="354369"/>
    <n v="404475"/>
    <n v="436976"/>
    <n v="511264"/>
    <n v="592502"/>
    <n v="675610"/>
  </r>
  <r>
    <s v="RSE7A_FT"/>
    <x v="3"/>
    <x v="11"/>
    <x v="7"/>
    <n v="12"/>
    <n v="466097"/>
    <n v="505155"/>
    <n v="529949"/>
    <n v="575103"/>
    <n v="612311"/>
    <n v="668142"/>
  </r>
  <r>
    <s v="RSE7A_FT"/>
    <x v="4"/>
    <x v="11"/>
    <x v="7"/>
    <n v="12"/>
    <n v="483869"/>
    <n v="531196"/>
    <n v="540449"/>
    <n v="582096"/>
    <n v="616780"/>
    <n v="619936"/>
  </r>
  <r>
    <s v="RSE7A_FT"/>
    <x v="1"/>
    <x v="12"/>
    <x v="8"/>
    <n v="13"/>
    <n v="50655"/>
    <n v="51812"/>
    <n v="55190"/>
    <n v="52463"/>
    <n v="54619"/>
    <n v="54511"/>
  </r>
  <r>
    <s v="RSE7A_FT"/>
    <x v="2"/>
    <x v="12"/>
    <x v="8"/>
    <n v="13"/>
    <n v="404475"/>
    <n v="436976"/>
    <n v="511264"/>
    <n v="592502"/>
    <n v="675610"/>
    <n v="699896"/>
  </r>
  <r>
    <s v="RSE7A_FT"/>
    <x v="3"/>
    <x v="12"/>
    <x v="8"/>
    <n v="13"/>
    <n v="505225"/>
    <n v="530281"/>
    <n v="578201"/>
    <n v="612311"/>
    <n v="668142"/>
    <n v="681885"/>
  </r>
  <r>
    <s v="RSE7A_FT"/>
    <x v="4"/>
    <x v="12"/>
    <x v="8"/>
    <n v="13"/>
    <n v="531060"/>
    <n v="540751"/>
    <n v="582854"/>
    <n v="616780"/>
    <n v="619950"/>
    <n v="587622"/>
  </r>
  <r>
    <s v="RSE7A_FT"/>
    <x v="1"/>
    <x v="13"/>
    <x v="9"/>
    <n v="14"/>
    <n v="3737"/>
    <n v="3174"/>
    <n v="1822"/>
    <n v="651"/>
    <n v="502"/>
    <n v="515"/>
  </r>
  <r>
    <s v="RSE7A_FT"/>
    <x v="2"/>
    <x v="13"/>
    <x v="9"/>
    <n v="14"/>
    <n v="19369"/>
    <n v="20267"/>
    <n v="27287"/>
    <n v="36780"/>
    <n v="37578"/>
    <n v="29615"/>
  </r>
  <r>
    <s v="RSE7A_FT"/>
    <x v="3"/>
    <x v="13"/>
    <x v="9"/>
    <n v="14"/>
    <n v="9103"/>
    <n v="14799"/>
    <n v="8573"/>
    <n v="9897"/>
    <n v="27851"/>
    <n v="36536"/>
  </r>
  <r>
    <s v="RSE7A_FT"/>
    <x v="4"/>
    <x v="13"/>
    <x v="9"/>
    <n v="14"/>
    <n v="66899"/>
    <n v="62267"/>
    <n v="60337"/>
    <n v="53032"/>
    <n v="94365"/>
    <n v="117168"/>
  </r>
  <r>
    <s v="RSE7A_FT"/>
    <x v="1"/>
    <x v="14"/>
    <x v="9"/>
    <n v="15"/>
    <n v="7039"/>
    <n v="4050"/>
    <n v="5831"/>
    <n v="10557"/>
    <n v="4280"/>
    <n v="3910"/>
  </r>
  <r>
    <s v="RSE7A_FT"/>
    <x v="2"/>
    <x v="14"/>
    <x v="9"/>
    <n v="15"/>
    <n v="22392"/>
    <n v="21646"/>
    <n v="23435"/>
    <n v="25283"/>
    <n v="26254"/>
    <n v="26018"/>
  </r>
  <r>
    <s v="RSE7A_FT"/>
    <x v="3"/>
    <x v="14"/>
    <x v="9"/>
    <n v="15"/>
    <n v="15497"/>
    <n v="19271"/>
    <n v="14752"/>
    <n v="14347"/>
    <n v="16167"/>
    <n v="43560"/>
  </r>
  <r>
    <s v="RSE7A_FT"/>
    <x v="4"/>
    <x v="14"/>
    <x v="9"/>
    <n v="15"/>
    <n v="54685"/>
    <n v="64305"/>
    <n v="140840"/>
    <n v="55986"/>
    <n v="118100"/>
    <n v="130011"/>
  </r>
  <r>
    <s v="RSE7A_FT"/>
    <x v="1"/>
    <x v="15"/>
    <x v="9"/>
    <n v="16"/>
    <n v="91"/>
    <n v="75"/>
    <n v="128"/>
    <n v="73"/>
    <n v="89"/>
    <n v="59"/>
  </r>
  <r>
    <s v="RSE7A_FT"/>
    <x v="2"/>
    <x v="15"/>
    <x v="9"/>
    <n v="16"/>
    <n v="2026"/>
    <n v="1041"/>
    <n v="465"/>
    <n v="1200"/>
    <n v="1024"/>
    <n v="763"/>
  </r>
  <r>
    <s v="RSE7A_FT"/>
    <x v="3"/>
    <x v="15"/>
    <x v="9"/>
    <n v="16"/>
    <n v="911"/>
    <n v="754"/>
    <n v="2003"/>
    <n v="2004"/>
    <n v="1904"/>
    <n v="1705"/>
  </r>
  <r>
    <s v="RSE7A_FT"/>
    <x v="4"/>
    <x v="15"/>
    <x v="9"/>
    <n v="16"/>
    <n v="14980"/>
    <n v="10997"/>
    <n v="12196"/>
    <n v="9088"/>
    <n v="7670"/>
    <n v="7724"/>
  </r>
  <r>
    <s v="RSE7A_FT"/>
    <x v="1"/>
    <x v="16"/>
    <x v="9"/>
    <n v="17"/>
    <n v="1650"/>
    <n v="1109"/>
    <n v="1683"/>
    <n v="1235"/>
    <n v="1493"/>
    <n v="1598"/>
  </r>
  <r>
    <s v="RSE7A_FT"/>
    <x v="2"/>
    <x v="16"/>
    <x v="9"/>
    <n v="17"/>
    <n v="12047"/>
    <n v="11409"/>
    <n v="13211"/>
    <n v="13035"/>
    <n v="13295"/>
    <n v="16986"/>
  </r>
  <r>
    <s v="RSE7A_FT"/>
    <x v="3"/>
    <x v="16"/>
    <x v="9"/>
    <n v="17"/>
    <n v="5171"/>
    <n v="4746"/>
    <n v="5055"/>
    <n v="5607"/>
    <n v="6333"/>
    <n v="6670"/>
  </r>
  <r>
    <s v="RSE7A_FT"/>
    <x v="4"/>
    <x v="16"/>
    <x v="9"/>
    <n v="17"/>
    <n v="24672"/>
    <n v="25591"/>
    <n v="27344"/>
    <n v="28802"/>
    <n v="34983"/>
    <n v="35402"/>
  </r>
  <r>
    <s v="RSE7A_FT"/>
    <x v="1"/>
    <x v="17"/>
    <x v="9"/>
    <n v="18"/>
    <n v="1875"/>
    <n v="439"/>
    <n v="746"/>
    <n v="6261"/>
    <n v="325"/>
    <n v="79"/>
  </r>
  <r>
    <s v="RSE7A_FT"/>
    <x v="2"/>
    <x v="17"/>
    <x v="9"/>
    <n v="18"/>
    <n v="206"/>
    <n v="1092"/>
    <n v="182"/>
    <n v="4477"/>
    <n v="5675"/>
    <n v="594"/>
  </r>
  <r>
    <s v="RSE7A_FT"/>
    <x v="3"/>
    <x v="17"/>
    <x v="9"/>
    <n v="18"/>
    <n v="132"/>
    <n v="6344"/>
    <n v="1214"/>
    <m/>
    <n v="558"/>
    <n v="24179"/>
  </r>
  <r>
    <s v="RSE7A_FT"/>
    <x v="4"/>
    <x v="17"/>
    <x v="9"/>
    <n v="18"/>
    <n v="367"/>
    <n v="9022"/>
    <n v="74029"/>
    <n v="3959"/>
    <n v="59872"/>
    <n v="68602"/>
  </r>
  <r>
    <s v="RSE7A_FT"/>
    <x v="1"/>
    <x v="18"/>
    <x v="9"/>
    <n v="19"/>
    <n v="1947"/>
    <n v="1324"/>
    <n v="2225"/>
    <n v="2817"/>
    <n v="2215"/>
    <n v="2063"/>
  </r>
  <r>
    <s v="RSE7A_FT"/>
    <x v="2"/>
    <x v="18"/>
    <x v="9"/>
    <n v="19"/>
    <n v="5559"/>
    <n v="6011"/>
    <n v="6230"/>
    <n v="5577"/>
    <n v="5711"/>
    <n v="6937"/>
  </r>
  <r>
    <s v="RSE7A_FT"/>
    <x v="3"/>
    <x v="18"/>
    <x v="9"/>
    <n v="19"/>
    <n v="6776"/>
    <n v="6259"/>
    <n v="5099"/>
    <n v="5323"/>
    <n v="5621"/>
    <n v="5427"/>
  </r>
  <r>
    <s v="RSE7A_FT"/>
    <x v="4"/>
    <x v="18"/>
    <x v="9"/>
    <n v="19"/>
    <n v="7039"/>
    <n v="8058"/>
    <n v="17590"/>
    <n v="6788"/>
    <n v="7558"/>
    <n v="12442"/>
  </r>
  <r>
    <s v="RSE7A_FT"/>
    <x v="1"/>
    <x v="19"/>
    <x v="9"/>
    <n v="20"/>
    <n v="1477"/>
    <n v="1103"/>
    <n v="1049"/>
    <n v="170"/>
    <n v="157"/>
    <n v="111"/>
  </r>
  <r>
    <s v="RSE7A_FT"/>
    <x v="2"/>
    <x v="19"/>
    <x v="9"/>
    <n v="20"/>
    <n v="2555"/>
    <n v="2092"/>
    <n v="3347"/>
    <n v="994"/>
    <n v="548"/>
    <n v="738"/>
  </r>
  <r>
    <s v="RSE7A_FT"/>
    <x v="3"/>
    <x v="19"/>
    <x v="9"/>
    <n v="20"/>
    <n v="2507"/>
    <n v="1168"/>
    <n v="1380"/>
    <n v="1412"/>
    <n v="1751"/>
    <n v="5578"/>
  </r>
  <r>
    <s v="RSE7A_FT"/>
    <x v="4"/>
    <x v="19"/>
    <x v="9"/>
    <n v="20"/>
    <n v="7627"/>
    <n v="10637"/>
    <n v="9680"/>
    <n v="7348"/>
    <n v="8017"/>
    <n v="584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
  <r>
    <s v="RSE4_MT4"/>
    <x v="0"/>
    <x v="0"/>
    <x v="0"/>
    <x v="0"/>
    <s v="FEES_PAID_FT_SOP"/>
    <n v="1"/>
    <n v="3730"/>
    <n v="3650"/>
    <n v="3695"/>
    <n v="3768"/>
    <n v="3642"/>
    <n v="3493"/>
  </r>
  <r>
    <s v="RSE4_MT4"/>
    <x v="0"/>
    <x v="1"/>
    <x v="0"/>
    <x v="0"/>
    <s v="FEES_PAID_FT_SOP"/>
    <n v="1"/>
    <n v="94"/>
    <n v="97"/>
    <n v="88"/>
    <n v="81"/>
    <n v="90"/>
    <n v="62"/>
  </r>
  <r>
    <s v="RSE4_MT4"/>
    <x v="0"/>
    <x v="2"/>
    <x v="0"/>
    <x v="0"/>
    <s v="FEES_PAID_FT_SOP"/>
    <n v="1"/>
    <n v="26"/>
    <n v="37"/>
    <n v="37"/>
    <n v="43"/>
    <n v="63"/>
    <n v="76"/>
  </r>
  <r>
    <s v="RSE4_MT4"/>
    <x v="0"/>
    <x v="3"/>
    <x v="0"/>
    <x v="0"/>
    <s v="FEES_PAID_FT_SOP"/>
    <n v="1"/>
    <n v="1"/>
    <n v="0"/>
    <n v="0"/>
    <n v="0"/>
    <n v="0"/>
    <n v="0"/>
  </r>
  <r>
    <s v="RSE4_MT4"/>
    <x v="0"/>
    <x v="4"/>
    <x v="0"/>
    <x v="0"/>
    <s v="FEES_PAID_FT_SOP"/>
    <n v="1"/>
    <n v="17"/>
    <n v="19"/>
    <n v="2"/>
    <n v="1"/>
    <n v="1"/>
    <n v="2"/>
  </r>
  <r>
    <s v="RSE4_MT4"/>
    <x v="0"/>
    <x v="5"/>
    <x v="0"/>
    <x v="0"/>
    <s v="FEES_PAID_FT_SOP"/>
    <n v="1"/>
    <n v="3867"/>
    <n v="3804"/>
    <n v="3822"/>
    <n v="3894"/>
    <n v="3796"/>
    <n v="3633"/>
  </r>
  <r>
    <s v="RSE4_MT4"/>
    <x v="0"/>
    <x v="0"/>
    <x v="1"/>
    <x v="0"/>
    <s v="FEES_PAID_FT_SOP"/>
    <n v="1"/>
    <n v="356"/>
    <n v="609"/>
    <n v="697"/>
    <n v="730"/>
    <n v="811"/>
    <n v="855"/>
  </r>
  <r>
    <s v="RSE4_MT4"/>
    <x v="0"/>
    <x v="1"/>
    <x v="1"/>
    <x v="0"/>
    <s v="FEES_PAID_FT_SOP"/>
    <n v="1"/>
    <n v="0"/>
    <n v="0"/>
    <n v="0"/>
    <n v="0"/>
    <n v="0"/>
    <n v="0"/>
  </r>
  <r>
    <s v="RSE4_MT4"/>
    <x v="0"/>
    <x v="2"/>
    <x v="1"/>
    <x v="0"/>
    <s v="FEES_PAID_FT_SOP"/>
    <n v="1"/>
    <n v="16"/>
    <n v="14"/>
    <n v="17"/>
    <n v="17"/>
    <n v="18"/>
    <n v="16"/>
  </r>
  <r>
    <s v="RSE4_MT4"/>
    <x v="0"/>
    <x v="3"/>
    <x v="1"/>
    <x v="0"/>
    <s v="FEES_PAID_FT_SOP"/>
    <n v="1"/>
    <n v="0"/>
    <n v="0"/>
    <n v="0"/>
    <n v="0"/>
    <n v="0"/>
    <n v="0"/>
  </r>
  <r>
    <s v="RSE4_MT4"/>
    <x v="0"/>
    <x v="4"/>
    <x v="1"/>
    <x v="0"/>
    <s v="FEES_PAID_FT_SOP"/>
    <n v="1"/>
    <n v="0"/>
    <n v="0"/>
    <n v="0"/>
    <n v="0"/>
    <n v="0"/>
    <n v="0"/>
  </r>
  <r>
    <s v="RSE4_MT4"/>
    <x v="0"/>
    <x v="5"/>
    <x v="1"/>
    <x v="0"/>
    <s v="FEES_PAID_FT_SOP"/>
    <n v="1"/>
    <n v="372"/>
    <n v="623"/>
    <n v="714"/>
    <n v="746"/>
    <n v="829"/>
    <n v="871"/>
  </r>
  <r>
    <s v="RSE4_MT4"/>
    <x v="0"/>
    <x v="0"/>
    <x v="2"/>
    <x v="0"/>
    <s v="FEES_PAID_FT_SOP"/>
    <n v="1"/>
    <n v="48"/>
    <n v="56"/>
    <n v="51"/>
    <n v="53"/>
    <n v="52"/>
    <n v="0"/>
  </r>
  <r>
    <s v="RSE4_MT4"/>
    <x v="0"/>
    <x v="1"/>
    <x v="2"/>
    <x v="0"/>
    <s v="FEES_PAID_FT_SOP"/>
    <n v="1"/>
    <n v="0"/>
    <n v="0"/>
    <n v="0"/>
    <n v="0"/>
    <n v="0"/>
    <n v="0"/>
  </r>
  <r>
    <s v="RSE4_MT4"/>
    <x v="0"/>
    <x v="2"/>
    <x v="2"/>
    <x v="0"/>
    <s v="FEES_PAID_FT_SOP"/>
    <n v="1"/>
    <n v="1"/>
    <n v="1"/>
    <n v="1"/>
    <n v="0"/>
    <n v="0"/>
    <n v="0"/>
  </r>
  <r>
    <s v="RSE4_MT4"/>
    <x v="0"/>
    <x v="3"/>
    <x v="2"/>
    <x v="0"/>
    <s v="FEES_PAID_FT_SOP"/>
    <n v="1"/>
    <n v="0"/>
    <n v="0"/>
    <n v="0"/>
    <n v="0"/>
    <n v="0"/>
    <n v="0"/>
  </r>
  <r>
    <s v="RSE4_MT4"/>
    <x v="0"/>
    <x v="4"/>
    <x v="2"/>
    <x v="0"/>
    <s v="FEES_PAID_FT_SOP"/>
    <n v="1"/>
    <n v="0"/>
    <n v="0"/>
    <n v="0"/>
    <n v="0"/>
    <n v="0"/>
    <n v="0"/>
  </r>
  <r>
    <s v="RSE4_MT4"/>
    <x v="0"/>
    <x v="5"/>
    <x v="2"/>
    <x v="0"/>
    <s v="FEES_PAID_FT_SOP"/>
    <n v="1"/>
    <n v="49"/>
    <n v="57"/>
    <n v="52"/>
    <n v="53"/>
    <n v="52"/>
    <n v="0"/>
  </r>
  <r>
    <s v="RSE4_MT4"/>
    <x v="0"/>
    <x v="0"/>
    <x v="3"/>
    <x v="0"/>
    <s v="FEES_PAID_FT_SOP"/>
    <n v="1"/>
    <n v="692"/>
    <n v="688"/>
    <n v="543"/>
    <n v="539"/>
    <n v="153"/>
    <n v="127"/>
  </r>
  <r>
    <s v="RSE4_MT4"/>
    <x v="0"/>
    <x v="1"/>
    <x v="3"/>
    <x v="0"/>
    <s v="FEES_PAID_FT_SOP"/>
    <n v="1"/>
    <n v="12"/>
    <n v="6"/>
    <n v="1"/>
    <n v="0"/>
    <n v="0"/>
    <n v="0"/>
  </r>
  <r>
    <s v="RSE4_MT4"/>
    <x v="0"/>
    <x v="2"/>
    <x v="3"/>
    <x v="0"/>
    <s v="FEES_PAID_FT_SOP"/>
    <n v="1"/>
    <n v="7"/>
    <n v="11"/>
    <n v="4"/>
    <n v="26"/>
    <n v="43"/>
    <n v="12"/>
  </r>
  <r>
    <s v="RSE4_MT4"/>
    <x v="0"/>
    <x v="3"/>
    <x v="3"/>
    <x v="0"/>
    <s v="FEES_PAID_FT_SOP"/>
    <n v="1"/>
    <n v="0"/>
    <n v="0"/>
    <n v="0"/>
    <n v="0"/>
    <n v="0"/>
    <n v="0"/>
  </r>
  <r>
    <s v="RSE4_MT4"/>
    <x v="0"/>
    <x v="4"/>
    <x v="3"/>
    <x v="0"/>
    <s v="FEES_PAID_FT_SOP"/>
    <n v="1"/>
    <n v="0"/>
    <n v="0"/>
    <n v="0"/>
    <n v="0"/>
    <n v="0"/>
    <n v="0"/>
  </r>
  <r>
    <s v="RSE4_MT4"/>
    <x v="0"/>
    <x v="5"/>
    <x v="3"/>
    <x v="0"/>
    <s v="FEES_PAID_FT_SOP"/>
    <n v="1"/>
    <n v="712"/>
    <n v="705"/>
    <n v="548"/>
    <n v="566"/>
    <n v="196"/>
    <n v="139"/>
  </r>
  <r>
    <s v="RSE4_MT4"/>
    <x v="0"/>
    <x v="0"/>
    <x v="4"/>
    <x v="0"/>
    <s v="FEES_PAID_FT_SOP"/>
    <n v="1"/>
    <n v="2153"/>
    <n v="2329"/>
    <n v="2444"/>
    <n v="2519"/>
    <n v="2395"/>
    <n v="2336"/>
  </r>
  <r>
    <s v="RSE4_MT4"/>
    <x v="0"/>
    <x v="1"/>
    <x v="4"/>
    <x v="0"/>
    <s v="FEES_PAID_FT_SOP"/>
    <n v="1"/>
    <n v="47"/>
    <n v="50"/>
    <n v="50"/>
    <n v="77"/>
    <n v="13"/>
    <n v="16"/>
  </r>
  <r>
    <s v="RSE4_MT4"/>
    <x v="0"/>
    <x v="2"/>
    <x v="4"/>
    <x v="0"/>
    <s v="FEES_PAID_FT_SOP"/>
    <n v="1"/>
    <n v="299"/>
    <n v="419"/>
    <n v="412"/>
    <n v="471"/>
    <n v="562"/>
    <n v="552"/>
  </r>
  <r>
    <s v="RSE4_MT4"/>
    <x v="0"/>
    <x v="3"/>
    <x v="4"/>
    <x v="0"/>
    <s v="FEES_PAID_FT_SOP"/>
    <n v="1"/>
    <n v="1"/>
    <n v="0"/>
    <n v="0"/>
    <n v="0"/>
    <n v="0"/>
    <n v="0"/>
  </r>
  <r>
    <s v="RSE4_MT4"/>
    <x v="0"/>
    <x v="4"/>
    <x v="4"/>
    <x v="0"/>
    <s v="FEES_PAID_FT_SOP"/>
    <n v="1"/>
    <n v="18"/>
    <n v="19"/>
    <n v="13"/>
    <n v="11"/>
    <n v="9"/>
    <n v="9"/>
  </r>
  <r>
    <s v="RSE4_MT4"/>
    <x v="0"/>
    <x v="5"/>
    <x v="4"/>
    <x v="0"/>
    <s v="FEES_PAID_FT_SOP"/>
    <n v="1"/>
    <n v="2519"/>
    <n v="2816"/>
    <n v="2918"/>
    <n v="3077"/>
    <n v="2980"/>
    <n v="2912"/>
  </r>
  <r>
    <s v="RSE4_MT4"/>
    <x v="0"/>
    <x v="0"/>
    <x v="5"/>
    <x v="0"/>
    <s v="FEES_PAID_FT_SOP"/>
    <n v="1"/>
    <n v="1"/>
    <n v="1"/>
    <n v="1"/>
    <n v="0"/>
    <n v="0"/>
    <n v="0"/>
  </r>
  <r>
    <s v="RSE4_MT4"/>
    <x v="0"/>
    <x v="1"/>
    <x v="5"/>
    <x v="0"/>
    <s v="FEES_PAID_FT_SOP"/>
    <n v="1"/>
    <n v="0"/>
    <n v="0"/>
    <n v="0"/>
    <n v="0"/>
    <n v="0"/>
    <n v="0"/>
  </r>
  <r>
    <s v="RSE4_MT4"/>
    <x v="0"/>
    <x v="2"/>
    <x v="5"/>
    <x v="0"/>
    <s v="FEES_PAID_FT_SOP"/>
    <n v="1"/>
    <n v="0"/>
    <n v="0"/>
    <n v="0"/>
    <n v="0"/>
    <n v="0"/>
    <n v="0"/>
  </r>
  <r>
    <s v="RSE4_MT4"/>
    <x v="0"/>
    <x v="3"/>
    <x v="5"/>
    <x v="0"/>
    <s v="FEES_PAID_FT_SOP"/>
    <n v="1"/>
    <n v="0"/>
    <n v="0"/>
    <n v="0"/>
    <n v="0"/>
    <n v="0"/>
    <n v="0"/>
  </r>
  <r>
    <s v="RSE4_MT4"/>
    <x v="0"/>
    <x v="4"/>
    <x v="5"/>
    <x v="0"/>
    <s v="FEES_PAID_FT_SOP"/>
    <n v="1"/>
    <n v="0"/>
    <n v="0"/>
    <n v="0"/>
    <n v="0"/>
    <n v="0"/>
    <n v="0"/>
  </r>
  <r>
    <s v="RSE4_MT4"/>
    <x v="0"/>
    <x v="5"/>
    <x v="5"/>
    <x v="0"/>
    <s v="FEES_PAID_FT_SOP"/>
    <n v="1"/>
    <n v="1"/>
    <n v="1"/>
    <n v="1"/>
    <n v="0"/>
    <n v="0"/>
    <n v="0"/>
  </r>
  <r>
    <s v="RSE4_MT4"/>
    <x v="0"/>
    <x v="0"/>
    <x v="6"/>
    <x v="0"/>
    <s v="FEES_PAID_FT_SOP"/>
    <n v="1"/>
    <n v="894"/>
    <n v="648"/>
    <n v="709"/>
    <n v="741"/>
    <n v="746"/>
    <n v="697"/>
  </r>
  <r>
    <s v="RSE4_MT4"/>
    <x v="0"/>
    <x v="1"/>
    <x v="6"/>
    <x v="0"/>
    <s v="FEES_PAID_FT_SOP"/>
    <n v="1"/>
    <n v="0"/>
    <n v="0"/>
    <n v="0"/>
    <n v="0"/>
    <n v="0"/>
    <n v="0"/>
  </r>
  <r>
    <s v="RSE4_MT4"/>
    <x v="0"/>
    <x v="2"/>
    <x v="6"/>
    <x v="0"/>
    <s v="FEES_PAID_FT_SOP"/>
    <n v="1"/>
    <n v="0"/>
    <n v="0"/>
    <n v="0"/>
    <n v="0"/>
    <n v="0"/>
    <n v="0"/>
  </r>
  <r>
    <s v="RSE4_MT4"/>
    <x v="0"/>
    <x v="3"/>
    <x v="6"/>
    <x v="0"/>
    <s v="FEES_PAID_FT_SOP"/>
    <n v="1"/>
    <n v="0"/>
    <n v="0"/>
    <n v="0"/>
    <n v="0"/>
    <n v="0"/>
    <n v="0"/>
  </r>
  <r>
    <s v="RSE4_MT4"/>
    <x v="0"/>
    <x v="4"/>
    <x v="6"/>
    <x v="0"/>
    <s v="FEES_PAID_FT_SOP"/>
    <n v="1"/>
    <n v="0"/>
    <n v="0"/>
    <n v="0"/>
    <n v="0"/>
    <n v="0"/>
    <n v="0"/>
  </r>
  <r>
    <s v="RSE4_MT4"/>
    <x v="0"/>
    <x v="5"/>
    <x v="6"/>
    <x v="0"/>
    <s v="FEES_PAID_FT_SOP"/>
    <n v="1"/>
    <n v="894"/>
    <n v="648"/>
    <n v="710"/>
    <n v="741"/>
    <n v="746"/>
    <n v="697"/>
  </r>
  <r>
    <s v="RSE4_MT4"/>
    <x v="0"/>
    <x v="0"/>
    <x v="7"/>
    <x v="0"/>
    <s v="FEES_PAID_FT_SOP"/>
    <n v="1"/>
    <n v="429"/>
    <n v="416"/>
    <n v="375"/>
    <n v="376"/>
    <n v="225"/>
    <n v="209"/>
  </r>
  <r>
    <s v="RSE4_MT4"/>
    <x v="0"/>
    <x v="1"/>
    <x v="7"/>
    <x v="0"/>
    <s v="FEES_PAID_FT_SOP"/>
    <n v="1"/>
    <n v="2"/>
    <n v="1"/>
    <n v="1"/>
    <n v="1"/>
    <n v="1"/>
    <n v="1"/>
  </r>
  <r>
    <s v="RSE4_MT4"/>
    <x v="0"/>
    <x v="2"/>
    <x v="7"/>
    <x v="0"/>
    <s v="FEES_PAID_FT_SOP"/>
    <n v="1"/>
    <n v="4"/>
    <n v="4"/>
    <n v="4"/>
    <n v="4"/>
    <n v="4"/>
    <n v="4"/>
  </r>
  <r>
    <s v="RSE4_MT4"/>
    <x v="0"/>
    <x v="3"/>
    <x v="7"/>
    <x v="0"/>
    <s v="FEES_PAID_FT_SOP"/>
    <n v="1"/>
    <n v="0"/>
    <n v="0"/>
    <n v="0"/>
    <n v="0"/>
    <n v="0"/>
    <n v="0"/>
  </r>
  <r>
    <s v="RSE4_MT4"/>
    <x v="0"/>
    <x v="4"/>
    <x v="7"/>
    <x v="0"/>
    <s v="FEES_PAID_FT_SOP"/>
    <n v="1"/>
    <n v="3"/>
    <n v="3"/>
    <n v="5"/>
    <n v="15"/>
    <n v="20"/>
    <n v="17"/>
  </r>
  <r>
    <s v="RSE4_MT4"/>
    <x v="0"/>
    <x v="5"/>
    <x v="7"/>
    <x v="0"/>
    <s v="FEES_PAID_FT_SOP"/>
    <n v="1"/>
    <n v="437"/>
    <n v="424"/>
    <n v="385"/>
    <n v="396"/>
    <n v="249"/>
    <n v="231"/>
  </r>
  <r>
    <s v="RSE4_MT4"/>
    <x v="0"/>
    <x v="0"/>
    <x v="8"/>
    <x v="0"/>
    <s v="FEES_PAID_FT_SOP"/>
    <n v="1"/>
    <n v="8304"/>
    <n v="8396"/>
    <n v="8516"/>
    <n v="8726"/>
    <n v="8024"/>
    <n v="7717"/>
  </r>
  <r>
    <s v="RSE4_MT4"/>
    <x v="0"/>
    <x v="1"/>
    <x v="8"/>
    <x v="0"/>
    <s v="FEES_PAID_FT_SOP"/>
    <n v="1"/>
    <n v="155"/>
    <n v="154"/>
    <n v="139"/>
    <n v="159"/>
    <n v="104"/>
    <n v="79"/>
  </r>
  <r>
    <s v="RSE4_MT4"/>
    <x v="0"/>
    <x v="2"/>
    <x v="8"/>
    <x v="0"/>
    <s v="FEES_PAID_FT_SOP"/>
    <n v="1"/>
    <n v="353"/>
    <n v="485"/>
    <n v="475"/>
    <n v="561"/>
    <n v="691"/>
    <n v="660"/>
  </r>
  <r>
    <s v="RSE4_MT4"/>
    <x v="0"/>
    <x v="3"/>
    <x v="8"/>
    <x v="0"/>
    <s v="FEES_PAID_FT_SOP"/>
    <n v="1"/>
    <n v="2"/>
    <n v="0"/>
    <n v="0"/>
    <n v="0"/>
    <n v="0"/>
    <n v="0"/>
  </r>
  <r>
    <s v="RSE4_MT4"/>
    <x v="0"/>
    <x v="4"/>
    <x v="8"/>
    <x v="0"/>
    <s v="FEES_PAID_FT_SOP"/>
    <n v="1"/>
    <n v="38"/>
    <n v="41"/>
    <n v="21"/>
    <n v="27"/>
    <n v="30"/>
    <n v="28"/>
  </r>
  <r>
    <s v="RSE4_MT4"/>
    <x v="0"/>
    <x v="5"/>
    <x v="8"/>
    <x v="0"/>
    <s v="FEES_PAID_FT_SOP"/>
    <n v="1"/>
    <n v="8852"/>
    <n v="9077"/>
    <n v="9150"/>
    <n v="9474"/>
    <n v="8849"/>
    <n v="8484"/>
  </r>
  <r>
    <s v="RSE4_FT"/>
    <x v="1"/>
    <x v="0"/>
    <x v="0"/>
    <x v="0"/>
    <s v="FEES_PAID_FT_SOP"/>
    <n v="1"/>
    <n v="55"/>
    <n v="52"/>
    <n v="55"/>
    <n v="47"/>
    <n v="49"/>
    <n v="47"/>
  </r>
  <r>
    <s v="RSE4_FT"/>
    <x v="1"/>
    <x v="1"/>
    <x v="0"/>
    <x v="0"/>
    <s v="FEES_PAID_FT_SOP"/>
    <n v="1"/>
    <n v="1"/>
    <n v="1"/>
    <n v="1"/>
    <n v="1"/>
    <n v="0"/>
    <n v="0"/>
  </r>
  <r>
    <s v="RSE4_FT"/>
    <x v="1"/>
    <x v="2"/>
    <x v="0"/>
    <x v="0"/>
    <s v="FEES_PAID_FT_SOP"/>
    <n v="1"/>
    <n v="3"/>
    <n v="3"/>
    <n v="2"/>
    <n v="0"/>
    <n v="0"/>
    <n v="0"/>
  </r>
  <r>
    <s v="RSE4_FT"/>
    <x v="1"/>
    <x v="3"/>
    <x v="0"/>
    <x v="0"/>
    <s v="FEES_PAID_FT_SOP"/>
    <n v="1"/>
    <n v="0"/>
    <n v="0"/>
    <n v="0"/>
    <n v="0"/>
    <n v="0"/>
    <n v="0"/>
  </r>
  <r>
    <s v="RSE4_FT"/>
    <x v="1"/>
    <x v="4"/>
    <x v="0"/>
    <x v="0"/>
    <s v="FEES_PAID_FT_SOP"/>
    <n v="1"/>
    <n v="0"/>
    <n v="0"/>
    <n v="0"/>
    <n v="0"/>
    <n v="0"/>
    <n v="0"/>
  </r>
  <r>
    <s v="RSE4_FT"/>
    <x v="1"/>
    <x v="5"/>
    <x v="0"/>
    <x v="0"/>
    <s v="FEES_PAID_FT_SOP"/>
    <n v="1"/>
    <n v="59"/>
    <n v="56"/>
    <n v="58"/>
    <n v="48"/>
    <n v="49"/>
    <n v="47"/>
  </r>
  <r>
    <s v="RSE4_FT"/>
    <x v="1"/>
    <x v="0"/>
    <x v="1"/>
    <x v="0"/>
    <s v="FEES_PAID_FT_SOP"/>
    <n v="1"/>
    <n v="0"/>
    <n v="0"/>
    <n v="1"/>
    <n v="1"/>
    <n v="1"/>
    <n v="1"/>
  </r>
  <r>
    <s v="RSE4_FT"/>
    <x v="1"/>
    <x v="1"/>
    <x v="1"/>
    <x v="0"/>
    <s v="FEES_PAID_FT_SOP"/>
    <n v="1"/>
    <n v="0"/>
    <n v="0"/>
    <n v="0"/>
    <n v="0"/>
    <n v="0"/>
    <n v="0"/>
  </r>
  <r>
    <s v="RSE4_FT"/>
    <x v="1"/>
    <x v="2"/>
    <x v="1"/>
    <x v="0"/>
    <s v="FEES_PAID_FT_SOP"/>
    <n v="1"/>
    <n v="0"/>
    <n v="0"/>
    <n v="0"/>
    <n v="0"/>
    <n v="0"/>
    <n v="0"/>
  </r>
  <r>
    <s v="RSE4_FT"/>
    <x v="1"/>
    <x v="3"/>
    <x v="1"/>
    <x v="0"/>
    <s v="FEES_PAID_FT_SOP"/>
    <n v="1"/>
    <n v="0"/>
    <n v="0"/>
    <n v="0"/>
    <n v="0"/>
    <n v="0"/>
    <n v="0"/>
  </r>
  <r>
    <s v="RSE4_FT"/>
    <x v="1"/>
    <x v="4"/>
    <x v="1"/>
    <x v="0"/>
    <s v="FEES_PAID_FT_SOP"/>
    <n v="1"/>
    <n v="0"/>
    <n v="0"/>
    <n v="0"/>
    <n v="0"/>
    <n v="0"/>
    <n v="0"/>
  </r>
  <r>
    <s v="RSE4_FT"/>
    <x v="1"/>
    <x v="5"/>
    <x v="1"/>
    <x v="0"/>
    <s v="FEES_PAID_FT_SOP"/>
    <n v="1"/>
    <n v="0"/>
    <n v="0"/>
    <n v="1"/>
    <n v="1"/>
    <n v="1"/>
    <n v="1"/>
  </r>
  <r>
    <s v="RSE4_FT"/>
    <x v="1"/>
    <x v="0"/>
    <x v="2"/>
    <x v="0"/>
    <s v="FEES_PAID_FT_SOP"/>
    <n v="1"/>
    <n v="1"/>
    <n v="1"/>
    <n v="1"/>
    <n v="1"/>
    <n v="1"/>
    <n v="0"/>
  </r>
  <r>
    <s v="RSE4_FT"/>
    <x v="1"/>
    <x v="1"/>
    <x v="2"/>
    <x v="0"/>
    <s v="FEES_PAID_FT_SOP"/>
    <n v="1"/>
    <n v="0"/>
    <n v="0"/>
    <n v="0"/>
    <n v="0"/>
    <n v="0"/>
    <n v="0"/>
  </r>
  <r>
    <s v="RSE4_FT"/>
    <x v="1"/>
    <x v="2"/>
    <x v="2"/>
    <x v="0"/>
    <s v="FEES_PAID_FT_SOP"/>
    <n v="1"/>
    <n v="1"/>
    <n v="0"/>
    <n v="0"/>
    <n v="0"/>
    <n v="0"/>
    <n v="0"/>
  </r>
  <r>
    <s v="RSE4_FT"/>
    <x v="1"/>
    <x v="3"/>
    <x v="2"/>
    <x v="0"/>
    <s v="FEES_PAID_FT_SOP"/>
    <n v="1"/>
    <n v="0"/>
    <n v="0"/>
    <n v="0"/>
    <n v="0"/>
    <n v="0"/>
    <n v="0"/>
  </r>
  <r>
    <s v="RSE4_FT"/>
    <x v="1"/>
    <x v="4"/>
    <x v="2"/>
    <x v="0"/>
    <s v="FEES_PAID_FT_SOP"/>
    <n v="1"/>
    <n v="0"/>
    <n v="0"/>
    <n v="0"/>
    <n v="0"/>
    <n v="0"/>
    <n v="0"/>
  </r>
  <r>
    <s v="RSE4_FT"/>
    <x v="1"/>
    <x v="5"/>
    <x v="2"/>
    <x v="0"/>
    <s v="FEES_PAID_FT_SOP"/>
    <n v="1"/>
    <n v="1"/>
    <n v="1"/>
    <n v="1"/>
    <n v="1"/>
    <n v="1"/>
    <n v="0"/>
  </r>
  <r>
    <s v="RSE4_FT"/>
    <x v="1"/>
    <x v="0"/>
    <x v="3"/>
    <x v="0"/>
    <s v="FEES_PAID_FT_SOP"/>
    <n v="1"/>
    <n v="26"/>
    <n v="19"/>
    <n v="9"/>
    <n v="0"/>
    <n v="0"/>
    <n v="0"/>
  </r>
  <r>
    <s v="RSE4_FT"/>
    <x v="1"/>
    <x v="1"/>
    <x v="3"/>
    <x v="0"/>
    <s v="FEES_PAID_FT_SOP"/>
    <n v="1"/>
    <n v="0"/>
    <n v="0"/>
    <n v="0"/>
    <n v="0"/>
    <n v="0"/>
    <n v="0"/>
  </r>
  <r>
    <s v="RSE4_FT"/>
    <x v="1"/>
    <x v="2"/>
    <x v="3"/>
    <x v="0"/>
    <s v="FEES_PAID_FT_SOP"/>
    <n v="1"/>
    <n v="2"/>
    <n v="4"/>
    <n v="4"/>
    <n v="0"/>
    <n v="0"/>
    <n v="0"/>
  </r>
  <r>
    <s v="RSE4_FT"/>
    <x v="1"/>
    <x v="3"/>
    <x v="3"/>
    <x v="0"/>
    <s v="FEES_PAID_FT_SOP"/>
    <n v="1"/>
    <n v="0"/>
    <n v="0"/>
    <n v="0"/>
    <n v="0"/>
    <n v="0"/>
    <n v="0"/>
  </r>
  <r>
    <s v="RSE4_FT"/>
    <x v="1"/>
    <x v="4"/>
    <x v="3"/>
    <x v="0"/>
    <s v="FEES_PAID_FT_SOP"/>
    <n v="1"/>
    <n v="0"/>
    <n v="0"/>
    <n v="0"/>
    <n v="0"/>
    <n v="0"/>
    <n v="0"/>
  </r>
  <r>
    <s v="RSE4_FT"/>
    <x v="1"/>
    <x v="5"/>
    <x v="3"/>
    <x v="0"/>
    <s v="FEES_PAID_FT_SOP"/>
    <n v="1"/>
    <n v="27"/>
    <n v="23"/>
    <n v="13"/>
    <n v="0"/>
    <n v="0"/>
    <n v="0"/>
  </r>
  <r>
    <s v="RSE4_FT"/>
    <x v="1"/>
    <x v="0"/>
    <x v="4"/>
    <x v="0"/>
    <s v="FEES_PAID_FT_SOP"/>
    <n v="1"/>
    <n v="42"/>
    <n v="41"/>
    <n v="40"/>
    <n v="42"/>
    <n v="45"/>
    <n v="109"/>
  </r>
  <r>
    <s v="RSE4_FT"/>
    <x v="1"/>
    <x v="1"/>
    <x v="4"/>
    <x v="0"/>
    <s v="FEES_PAID_FT_SOP"/>
    <n v="1"/>
    <n v="0"/>
    <n v="0"/>
    <n v="0"/>
    <n v="0"/>
    <n v="0"/>
    <n v="3"/>
  </r>
  <r>
    <s v="RSE4_FT"/>
    <x v="1"/>
    <x v="2"/>
    <x v="4"/>
    <x v="0"/>
    <s v="FEES_PAID_FT_SOP"/>
    <n v="1"/>
    <n v="0"/>
    <n v="0"/>
    <n v="0"/>
    <n v="0"/>
    <n v="0"/>
    <n v="0"/>
  </r>
  <r>
    <s v="RSE4_FT"/>
    <x v="1"/>
    <x v="3"/>
    <x v="4"/>
    <x v="0"/>
    <s v="FEES_PAID_FT_SOP"/>
    <n v="1"/>
    <n v="0"/>
    <n v="0"/>
    <n v="0"/>
    <n v="0"/>
    <n v="0"/>
    <n v="0"/>
  </r>
  <r>
    <s v="RSE4_FT"/>
    <x v="1"/>
    <x v="4"/>
    <x v="4"/>
    <x v="0"/>
    <s v="FEES_PAID_FT_SOP"/>
    <n v="1"/>
    <n v="0"/>
    <n v="0"/>
    <n v="0"/>
    <n v="0"/>
    <n v="0"/>
    <n v="0"/>
  </r>
  <r>
    <s v="RSE4_FT"/>
    <x v="1"/>
    <x v="5"/>
    <x v="4"/>
    <x v="0"/>
    <s v="FEES_PAID_FT_SOP"/>
    <n v="1"/>
    <n v="42"/>
    <n v="41"/>
    <n v="40"/>
    <n v="42"/>
    <n v="45"/>
    <n v="112"/>
  </r>
  <r>
    <s v="RSE4_FT"/>
    <x v="1"/>
    <x v="0"/>
    <x v="5"/>
    <x v="0"/>
    <s v="FEES_PAID_FT_SOP"/>
    <n v="1"/>
    <n v="0"/>
    <n v="0"/>
    <n v="0"/>
    <n v="0"/>
    <n v="0"/>
    <n v="0"/>
  </r>
  <r>
    <s v="RSE4_FT"/>
    <x v="1"/>
    <x v="1"/>
    <x v="5"/>
    <x v="0"/>
    <s v="FEES_PAID_FT_SOP"/>
    <n v="1"/>
    <n v="0"/>
    <n v="0"/>
    <n v="0"/>
    <n v="0"/>
    <n v="0"/>
    <n v="0"/>
  </r>
  <r>
    <s v="RSE4_FT"/>
    <x v="1"/>
    <x v="2"/>
    <x v="5"/>
    <x v="0"/>
    <s v="FEES_PAID_FT_SOP"/>
    <n v="1"/>
    <n v="0"/>
    <n v="0"/>
    <n v="0"/>
    <n v="0"/>
    <n v="0"/>
    <n v="0"/>
  </r>
  <r>
    <s v="RSE4_FT"/>
    <x v="1"/>
    <x v="3"/>
    <x v="5"/>
    <x v="0"/>
    <s v="FEES_PAID_FT_SOP"/>
    <n v="1"/>
    <n v="0"/>
    <n v="0"/>
    <n v="0"/>
    <n v="0"/>
    <n v="0"/>
    <n v="0"/>
  </r>
  <r>
    <s v="RSE4_FT"/>
    <x v="1"/>
    <x v="4"/>
    <x v="5"/>
    <x v="0"/>
    <s v="FEES_PAID_FT_SOP"/>
    <n v="1"/>
    <n v="0"/>
    <n v="0"/>
    <n v="0"/>
    <n v="0"/>
    <n v="0"/>
    <n v="0"/>
  </r>
  <r>
    <s v="RSE4_FT"/>
    <x v="1"/>
    <x v="5"/>
    <x v="5"/>
    <x v="0"/>
    <s v="FEES_PAID_FT_SOP"/>
    <n v="1"/>
    <n v="0"/>
    <n v="0"/>
    <n v="0"/>
    <n v="0"/>
    <n v="0"/>
    <n v="0"/>
  </r>
  <r>
    <s v="RSE4_FT"/>
    <x v="1"/>
    <x v="0"/>
    <x v="6"/>
    <x v="0"/>
    <s v="FEES_PAID_FT_SOP"/>
    <n v="1"/>
    <n v="5"/>
    <n v="6"/>
    <n v="6"/>
    <n v="8"/>
    <n v="9"/>
    <n v="4"/>
  </r>
  <r>
    <s v="RSE4_FT"/>
    <x v="1"/>
    <x v="1"/>
    <x v="6"/>
    <x v="0"/>
    <s v="FEES_PAID_FT_SOP"/>
    <n v="1"/>
    <n v="0"/>
    <n v="0"/>
    <n v="0"/>
    <n v="0"/>
    <n v="0"/>
    <n v="0"/>
  </r>
  <r>
    <s v="RSE4_FT"/>
    <x v="1"/>
    <x v="2"/>
    <x v="6"/>
    <x v="0"/>
    <s v="FEES_PAID_FT_SOP"/>
    <n v="1"/>
    <n v="0"/>
    <n v="0"/>
    <n v="0"/>
    <n v="0"/>
    <n v="0"/>
    <n v="0"/>
  </r>
  <r>
    <s v="RSE4_FT"/>
    <x v="1"/>
    <x v="3"/>
    <x v="6"/>
    <x v="0"/>
    <s v="FEES_PAID_FT_SOP"/>
    <n v="1"/>
    <n v="0"/>
    <n v="0"/>
    <n v="0"/>
    <n v="0"/>
    <n v="0"/>
    <n v="0"/>
  </r>
  <r>
    <s v="RSE4_FT"/>
    <x v="1"/>
    <x v="4"/>
    <x v="6"/>
    <x v="0"/>
    <s v="FEES_PAID_FT_SOP"/>
    <n v="1"/>
    <n v="0"/>
    <n v="0"/>
    <n v="0"/>
    <n v="0"/>
    <n v="0"/>
    <n v="0"/>
  </r>
  <r>
    <s v="RSE4_FT"/>
    <x v="1"/>
    <x v="5"/>
    <x v="6"/>
    <x v="0"/>
    <s v="FEES_PAID_FT_SOP"/>
    <n v="1"/>
    <n v="5"/>
    <n v="6"/>
    <n v="6"/>
    <n v="8"/>
    <n v="9"/>
    <n v="4"/>
  </r>
  <r>
    <s v="RSE4_FT"/>
    <x v="1"/>
    <x v="0"/>
    <x v="7"/>
    <x v="0"/>
    <s v="FEES_PAID_FT_SOP"/>
    <n v="1"/>
    <n v="0"/>
    <n v="1"/>
    <n v="0"/>
    <n v="0"/>
    <n v="0"/>
    <n v="0"/>
  </r>
  <r>
    <s v="RSE4_FT"/>
    <x v="1"/>
    <x v="1"/>
    <x v="7"/>
    <x v="0"/>
    <s v="FEES_PAID_FT_SOP"/>
    <n v="1"/>
    <n v="0"/>
    <n v="0"/>
    <n v="0"/>
    <n v="0"/>
    <n v="0"/>
    <n v="0"/>
  </r>
  <r>
    <s v="RSE4_FT"/>
    <x v="1"/>
    <x v="2"/>
    <x v="7"/>
    <x v="0"/>
    <s v="FEES_PAID_FT_SOP"/>
    <n v="1"/>
    <n v="0"/>
    <n v="0"/>
    <n v="0"/>
    <n v="0"/>
    <n v="0"/>
    <n v="0"/>
  </r>
  <r>
    <s v="RSE4_FT"/>
    <x v="1"/>
    <x v="3"/>
    <x v="7"/>
    <x v="0"/>
    <s v="FEES_PAID_FT_SOP"/>
    <n v="1"/>
    <n v="0"/>
    <n v="0"/>
    <n v="0"/>
    <n v="0"/>
    <n v="0"/>
    <n v="0"/>
  </r>
  <r>
    <s v="RSE4_FT"/>
    <x v="1"/>
    <x v="4"/>
    <x v="7"/>
    <x v="0"/>
    <s v="FEES_PAID_FT_SOP"/>
    <n v="1"/>
    <n v="0"/>
    <n v="0"/>
    <n v="0"/>
    <n v="0"/>
    <n v="0"/>
    <n v="0"/>
  </r>
  <r>
    <s v="RSE4_FT"/>
    <x v="1"/>
    <x v="5"/>
    <x v="7"/>
    <x v="0"/>
    <s v="FEES_PAID_FT_SOP"/>
    <n v="1"/>
    <n v="0"/>
    <n v="1"/>
    <n v="0"/>
    <n v="0"/>
    <n v="0"/>
    <n v="0"/>
  </r>
  <r>
    <s v="RSE4_FT"/>
    <x v="1"/>
    <x v="0"/>
    <x v="8"/>
    <x v="0"/>
    <s v="FEES_PAID_FT_SOP"/>
    <n v="1"/>
    <n v="129"/>
    <n v="120"/>
    <n v="111"/>
    <n v="100"/>
    <n v="104"/>
    <n v="160"/>
  </r>
  <r>
    <s v="RSE4_FT"/>
    <x v="1"/>
    <x v="1"/>
    <x v="8"/>
    <x v="0"/>
    <s v="FEES_PAID_FT_SOP"/>
    <n v="1"/>
    <n v="1"/>
    <n v="1"/>
    <n v="1"/>
    <n v="1"/>
    <n v="0"/>
    <n v="3"/>
  </r>
  <r>
    <s v="RSE4_FT"/>
    <x v="1"/>
    <x v="2"/>
    <x v="8"/>
    <x v="0"/>
    <s v="FEES_PAID_FT_SOP"/>
    <n v="1"/>
    <n v="5"/>
    <n v="7"/>
    <n v="7"/>
    <n v="0"/>
    <n v="0"/>
    <n v="0"/>
  </r>
  <r>
    <s v="RSE4_FT"/>
    <x v="1"/>
    <x v="3"/>
    <x v="8"/>
    <x v="0"/>
    <s v="FEES_PAID_FT_SOP"/>
    <n v="1"/>
    <n v="0"/>
    <n v="0"/>
    <n v="0"/>
    <n v="0"/>
    <n v="0"/>
    <n v="0"/>
  </r>
  <r>
    <s v="RSE4_FT"/>
    <x v="1"/>
    <x v="4"/>
    <x v="8"/>
    <x v="0"/>
    <s v="FEES_PAID_FT_SOP"/>
    <n v="1"/>
    <n v="0"/>
    <n v="0"/>
    <n v="0"/>
    <n v="0"/>
    <n v="0"/>
    <n v="0"/>
  </r>
  <r>
    <s v="RSE4_FT"/>
    <x v="1"/>
    <x v="5"/>
    <x v="8"/>
    <x v="0"/>
    <s v="FEES_PAID_FT_SOP"/>
    <n v="1"/>
    <n v="135"/>
    <n v="128"/>
    <n v="119"/>
    <n v="101"/>
    <n v="105"/>
    <n v="164"/>
  </r>
  <r>
    <s v="RSE4_FT"/>
    <x v="2"/>
    <x v="0"/>
    <x v="0"/>
    <x v="0"/>
    <s v="FEES_PAID_FT_SOP"/>
    <n v="1"/>
    <n v="973"/>
    <n v="993"/>
    <n v="1058"/>
    <n v="1111"/>
    <n v="1227"/>
    <n v="1265"/>
  </r>
  <r>
    <s v="RSE4_FT"/>
    <x v="2"/>
    <x v="1"/>
    <x v="0"/>
    <x v="0"/>
    <s v="FEES_PAID_FT_SOP"/>
    <n v="1"/>
    <n v="8"/>
    <n v="8"/>
    <n v="10"/>
    <n v="9"/>
    <n v="20"/>
    <n v="20"/>
  </r>
  <r>
    <s v="RSE4_FT"/>
    <x v="2"/>
    <x v="2"/>
    <x v="0"/>
    <x v="0"/>
    <s v="FEES_PAID_FT_SOP"/>
    <n v="1"/>
    <n v="0"/>
    <n v="0"/>
    <n v="0"/>
    <n v="0"/>
    <n v="0"/>
    <n v="0"/>
  </r>
  <r>
    <s v="RSE4_FT"/>
    <x v="2"/>
    <x v="3"/>
    <x v="0"/>
    <x v="0"/>
    <s v="FEES_PAID_FT_SOP"/>
    <n v="1"/>
    <n v="0"/>
    <n v="0"/>
    <n v="0"/>
    <n v="0"/>
    <n v="0"/>
    <n v="0"/>
  </r>
  <r>
    <s v="RSE4_FT"/>
    <x v="2"/>
    <x v="4"/>
    <x v="0"/>
    <x v="0"/>
    <s v="FEES_PAID_FT_SOP"/>
    <n v="1"/>
    <n v="2"/>
    <n v="2"/>
    <n v="1"/>
    <n v="0"/>
    <n v="0"/>
    <n v="0"/>
  </r>
  <r>
    <s v="RSE4_FT"/>
    <x v="2"/>
    <x v="5"/>
    <x v="0"/>
    <x v="0"/>
    <s v="FEES_PAID_FT_SOP"/>
    <n v="1"/>
    <n v="982"/>
    <n v="1002"/>
    <n v="1070"/>
    <n v="1120"/>
    <n v="1247"/>
    <n v="1285"/>
  </r>
  <r>
    <s v="RSE4_FT"/>
    <x v="2"/>
    <x v="0"/>
    <x v="1"/>
    <x v="0"/>
    <s v="FEES_PAID_FT_SOP"/>
    <n v="1"/>
    <n v="8"/>
    <n v="9"/>
    <n v="11"/>
    <n v="14"/>
    <n v="17"/>
    <n v="18"/>
  </r>
  <r>
    <s v="RSE4_FT"/>
    <x v="2"/>
    <x v="1"/>
    <x v="1"/>
    <x v="0"/>
    <s v="FEES_PAID_FT_SOP"/>
    <n v="1"/>
    <n v="0"/>
    <n v="0"/>
    <n v="0"/>
    <n v="0"/>
    <n v="0"/>
    <n v="0"/>
  </r>
  <r>
    <s v="RSE4_FT"/>
    <x v="2"/>
    <x v="2"/>
    <x v="1"/>
    <x v="0"/>
    <s v="FEES_PAID_FT_SOP"/>
    <n v="1"/>
    <n v="0"/>
    <n v="0"/>
    <n v="0"/>
    <n v="0"/>
    <n v="0"/>
    <n v="0"/>
  </r>
  <r>
    <s v="RSE4_FT"/>
    <x v="2"/>
    <x v="3"/>
    <x v="1"/>
    <x v="0"/>
    <s v="FEES_PAID_FT_SOP"/>
    <n v="1"/>
    <n v="0"/>
    <n v="0"/>
    <n v="0"/>
    <n v="0"/>
    <n v="0"/>
    <n v="0"/>
  </r>
  <r>
    <s v="RSE4_FT"/>
    <x v="2"/>
    <x v="4"/>
    <x v="1"/>
    <x v="0"/>
    <s v="FEES_PAID_FT_SOP"/>
    <n v="1"/>
    <n v="0"/>
    <n v="0"/>
    <n v="0"/>
    <n v="0"/>
    <n v="0"/>
    <n v="0"/>
  </r>
  <r>
    <s v="RSE4_FT"/>
    <x v="2"/>
    <x v="5"/>
    <x v="1"/>
    <x v="0"/>
    <s v="FEES_PAID_FT_SOP"/>
    <n v="1"/>
    <n v="8"/>
    <n v="9"/>
    <n v="11"/>
    <n v="14"/>
    <n v="17"/>
    <n v="18"/>
  </r>
  <r>
    <s v="RSE4_FT"/>
    <x v="2"/>
    <x v="0"/>
    <x v="2"/>
    <x v="0"/>
    <s v="FEES_PAID_FT_SOP"/>
    <n v="1"/>
    <n v="27"/>
    <n v="28"/>
    <n v="29"/>
    <n v="29"/>
    <n v="29"/>
    <n v="0"/>
  </r>
  <r>
    <s v="RSE4_FT"/>
    <x v="2"/>
    <x v="1"/>
    <x v="2"/>
    <x v="0"/>
    <s v="FEES_PAID_FT_SOP"/>
    <n v="1"/>
    <n v="0"/>
    <n v="0"/>
    <n v="0"/>
    <n v="0"/>
    <n v="0"/>
    <n v="0"/>
  </r>
  <r>
    <s v="RSE4_FT"/>
    <x v="2"/>
    <x v="2"/>
    <x v="2"/>
    <x v="0"/>
    <s v="FEES_PAID_FT_SOP"/>
    <n v="1"/>
    <n v="0"/>
    <n v="0"/>
    <n v="0"/>
    <n v="0"/>
    <n v="0"/>
    <n v="0"/>
  </r>
  <r>
    <s v="RSE4_FT"/>
    <x v="2"/>
    <x v="3"/>
    <x v="2"/>
    <x v="0"/>
    <s v="FEES_PAID_FT_SOP"/>
    <n v="1"/>
    <n v="0"/>
    <n v="0"/>
    <n v="0"/>
    <n v="0"/>
    <n v="0"/>
    <n v="0"/>
  </r>
  <r>
    <s v="RSE4_FT"/>
    <x v="2"/>
    <x v="4"/>
    <x v="2"/>
    <x v="0"/>
    <s v="FEES_PAID_FT_SOP"/>
    <n v="1"/>
    <n v="0"/>
    <n v="0"/>
    <n v="0"/>
    <n v="0"/>
    <n v="0"/>
    <n v="0"/>
  </r>
  <r>
    <s v="RSE4_FT"/>
    <x v="2"/>
    <x v="5"/>
    <x v="2"/>
    <x v="0"/>
    <s v="FEES_PAID_FT_SOP"/>
    <n v="1"/>
    <n v="27"/>
    <n v="28"/>
    <n v="29"/>
    <n v="30"/>
    <n v="29"/>
    <n v="0"/>
  </r>
  <r>
    <s v="RSE4_FT"/>
    <x v="2"/>
    <x v="0"/>
    <x v="3"/>
    <x v="0"/>
    <s v="FEES_PAID_FT_SOP"/>
    <n v="1"/>
    <n v="100"/>
    <n v="84"/>
    <n v="55"/>
    <n v="61"/>
    <n v="57"/>
    <n v="55"/>
  </r>
  <r>
    <s v="RSE4_FT"/>
    <x v="2"/>
    <x v="1"/>
    <x v="3"/>
    <x v="0"/>
    <s v="FEES_PAID_FT_SOP"/>
    <n v="1"/>
    <n v="1"/>
    <n v="3"/>
    <n v="0"/>
    <n v="0"/>
    <n v="0"/>
    <n v="0"/>
  </r>
  <r>
    <s v="RSE4_FT"/>
    <x v="2"/>
    <x v="2"/>
    <x v="3"/>
    <x v="0"/>
    <s v="FEES_PAID_FT_SOP"/>
    <n v="1"/>
    <n v="0"/>
    <n v="1"/>
    <n v="0"/>
    <n v="0"/>
    <n v="0"/>
    <n v="0"/>
  </r>
  <r>
    <s v="RSE4_FT"/>
    <x v="2"/>
    <x v="3"/>
    <x v="3"/>
    <x v="0"/>
    <s v="FEES_PAID_FT_SOP"/>
    <n v="1"/>
    <n v="0"/>
    <n v="0"/>
    <n v="0"/>
    <n v="0"/>
    <n v="0"/>
    <n v="0"/>
  </r>
  <r>
    <s v="RSE4_FT"/>
    <x v="2"/>
    <x v="4"/>
    <x v="3"/>
    <x v="0"/>
    <s v="FEES_PAID_FT_SOP"/>
    <n v="1"/>
    <n v="0"/>
    <n v="0"/>
    <n v="0"/>
    <n v="0"/>
    <n v="0"/>
    <n v="0"/>
  </r>
  <r>
    <s v="RSE4_FT"/>
    <x v="2"/>
    <x v="5"/>
    <x v="3"/>
    <x v="0"/>
    <s v="FEES_PAID_FT_SOP"/>
    <n v="1"/>
    <n v="101"/>
    <n v="87"/>
    <n v="55"/>
    <n v="61"/>
    <n v="57"/>
    <n v="55"/>
  </r>
  <r>
    <s v="RSE4_FT"/>
    <x v="2"/>
    <x v="0"/>
    <x v="4"/>
    <x v="0"/>
    <s v="FEES_PAID_FT_SOP"/>
    <n v="1"/>
    <n v="377"/>
    <n v="386"/>
    <n v="381"/>
    <n v="400"/>
    <n v="360"/>
    <n v="337"/>
  </r>
  <r>
    <s v="RSE4_FT"/>
    <x v="2"/>
    <x v="1"/>
    <x v="4"/>
    <x v="0"/>
    <s v="FEES_PAID_FT_SOP"/>
    <n v="1"/>
    <n v="13"/>
    <n v="12"/>
    <n v="10"/>
    <n v="9"/>
    <n v="5"/>
    <n v="4"/>
  </r>
  <r>
    <s v="RSE4_FT"/>
    <x v="2"/>
    <x v="2"/>
    <x v="4"/>
    <x v="0"/>
    <s v="FEES_PAID_FT_SOP"/>
    <n v="1"/>
    <n v="299"/>
    <n v="419"/>
    <n v="412"/>
    <n v="467"/>
    <n v="555"/>
    <n v="551"/>
  </r>
  <r>
    <s v="RSE4_FT"/>
    <x v="2"/>
    <x v="3"/>
    <x v="4"/>
    <x v="0"/>
    <s v="FEES_PAID_FT_SOP"/>
    <n v="1"/>
    <n v="1"/>
    <n v="0"/>
    <n v="0"/>
    <n v="0"/>
    <n v="0"/>
    <n v="0"/>
  </r>
  <r>
    <s v="RSE4_FT"/>
    <x v="2"/>
    <x v="4"/>
    <x v="4"/>
    <x v="0"/>
    <s v="FEES_PAID_FT_SOP"/>
    <n v="1"/>
    <n v="0"/>
    <n v="0"/>
    <n v="0"/>
    <n v="0"/>
    <n v="0"/>
    <n v="0"/>
  </r>
  <r>
    <s v="RSE4_FT"/>
    <x v="2"/>
    <x v="5"/>
    <x v="4"/>
    <x v="0"/>
    <s v="FEES_PAID_FT_SOP"/>
    <n v="1"/>
    <n v="690"/>
    <n v="816"/>
    <n v="803"/>
    <n v="877"/>
    <n v="920"/>
    <n v="892"/>
  </r>
  <r>
    <s v="RSE4_FT"/>
    <x v="2"/>
    <x v="0"/>
    <x v="5"/>
    <x v="0"/>
    <s v="FEES_PAID_FT_SOP"/>
    <n v="1"/>
    <n v="0"/>
    <n v="0"/>
    <n v="0"/>
    <n v="0"/>
    <n v="0"/>
    <n v="0"/>
  </r>
  <r>
    <s v="RSE4_FT"/>
    <x v="2"/>
    <x v="1"/>
    <x v="5"/>
    <x v="0"/>
    <s v="FEES_PAID_FT_SOP"/>
    <n v="1"/>
    <n v="0"/>
    <n v="0"/>
    <n v="0"/>
    <n v="0"/>
    <n v="0"/>
    <n v="0"/>
  </r>
  <r>
    <s v="RSE4_FT"/>
    <x v="2"/>
    <x v="2"/>
    <x v="5"/>
    <x v="0"/>
    <s v="FEES_PAID_FT_SOP"/>
    <n v="1"/>
    <n v="0"/>
    <n v="0"/>
    <n v="0"/>
    <n v="0"/>
    <n v="0"/>
    <n v="0"/>
  </r>
  <r>
    <s v="RSE4_FT"/>
    <x v="2"/>
    <x v="3"/>
    <x v="5"/>
    <x v="0"/>
    <s v="FEES_PAID_FT_SOP"/>
    <n v="1"/>
    <n v="0"/>
    <n v="0"/>
    <n v="0"/>
    <n v="0"/>
    <n v="0"/>
    <n v="0"/>
  </r>
  <r>
    <s v="RSE4_FT"/>
    <x v="2"/>
    <x v="4"/>
    <x v="5"/>
    <x v="0"/>
    <s v="FEES_PAID_FT_SOP"/>
    <n v="1"/>
    <n v="0"/>
    <n v="0"/>
    <n v="0"/>
    <n v="0"/>
    <n v="0"/>
    <n v="0"/>
  </r>
  <r>
    <s v="RSE4_FT"/>
    <x v="2"/>
    <x v="5"/>
    <x v="5"/>
    <x v="0"/>
    <s v="FEES_PAID_FT_SOP"/>
    <n v="1"/>
    <n v="0"/>
    <n v="0"/>
    <n v="0"/>
    <n v="0"/>
    <n v="0"/>
    <n v="0"/>
  </r>
  <r>
    <s v="RSE4_FT"/>
    <x v="2"/>
    <x v="0"/>
    <x v="6"/>
    <x v="0"/>
    <s v="FEES_PAID_FT_SOP"/>
    <n v="1"/>
    <n v="20"/>
    <n v="9"/>
    <n v="10"/>
    <n v="9"/>
    <n v="10"/>
    <n v="10"/>
  </r>
  <r>
    <s v="RSE4_FT"/>
    <x v="2"/>
    <x v="1"/>
    <x v="6"/>
    <x v="0"/>
    <s v="FEES_PAID_FT_SOP"/>
    <n v="1"/>
    <n v="0"/>
    <n v="0"/>
    <n v="0"/>
    <n v="0"/>
    <n v="0"/>
    <n v="0"/>
  </r>
  <r>
    <s v="RSE4_FT"/>
    <x v="2"/>
    <x v="2"/>
    <x v="6"/>
    <x v="0"/>
    <s v="FEES_PAID_FT_SOP"/>
    <n v="1"/>
    <n v="0"/>
    <n v="0"/>
    <n v="0"/>
    <n v="0"/>
    <n v="0"/>
    <n v="0"/>
  </r>
  <r>
    <s v="RSE4_FT"/>
    <x v="2"/>
    <x v="3"/>
    <x v="6"/>
    <x v="0"/>
    <s v="FEES_PAID_FT_SOP"/>
    <n v="1"/>
    <n v="0"/>
    <n v="0"/>
    <n v="0"/>
    <n v="0"/>
    <n v="0"/>
    <n v="0"/>
  </r>
  <r>
    <s v="RSE4_FT"/>
    <x v="2"/>
    <x v="4"/>
    <x v="6"/>
    <x v="0"/>
    <s v="FEES_PAID_FT_SOP"/>
    <n v="1"/>
    <n v="0"/>
    <n v="0"/>
    <n v="0"/>
    <n v="0"/>
    <n v="0"/>
    <n v="0"/>
  </r>
  <r>
    <s v="RSE4_FT"/>
    <x v="2"/>
    <x v="5"/>
    <x v="6"/>
    <x v="0"/>
    <s v="FEES_PAID_FT_SOP"/>
    <n v="1"/>
    <n v="20"/>
    <n v="9"/>
    <n v="10"/>
    <n v="9"/>
    <n v="10"/>
    <n v="10"/>
  </r>
  <r>
    <s v="RSE4_FT"/>
    <x v="2"/>
    <x v="0"/>
    <x v="7"/>
    <x v="0"/>
    <s v="FEES_PAID_FT_SOP"/>
    <n v="1"/>
    <n v="3"/>
    <n v="2"/>
    <n v="0"/>
    <n v="1"/>
    <n v="3"/>
    <n v="1"/>
  </r>
  <r>
    <s v="RSE4_FT"/>
    <x v="2"/>
    <x v="1"/>
    <x v="7"/>
    <x v="0"/>
    <s v="FEES_PAID_FT_SOP"/>
    <n v="1"/>
    <n v="1"/>
    <n v="1"/>
    <n v="0"/>
    <n v="0"/>
    <n v="0"/>
    <n v="0"/>
  </r>
  <r>
    <s v="RSE4_FT"/>
    <x v="2"/>
    <x v="2"/>
    <x v="7"/>
    <x v="0"/>
    <s v="FEES_PAID_FT_SOP"/>
    <n v="1"/>
    <n v="0"/>
    <n v="0"/>
    <n v="0"/>
    <n v="0"/>
    <n v="0"/>
    <n v="0"/>
  </r>
  <r>
    <s v="RSE4_FT"/>
    <x v="2"/>
    <x v="3"/>
    <x v="7"/>
    <x v="0"/>
    <s v="FEES_PAID_FT_SOP"/>
    <n v="1"/>
    <n v="0"/>
    <n v="0"/>
    <n v="0"/>
    <n v="0"/>
    <n v="0"/>
    <n v="0"/>
  </r>
  <r>
    <s v="RSE4_FT"/>
    <x v="2"/>
    <x v="4"/>
    <x v="7"/>
    <x v="0"/>
    <s v="FEES_PAID_FT_SOP"/>
    <n v="1"/>
    <n v="0"/>
    <n v="0"/>
    <n v="0"/>
    <n v="0"/>
    <n v="0"/>
    <n v="0"/>
  </r>
  <r>
    <s v="RSE4_FT"/>
    <x v="2"/>
    <x v="5"/>
    <x v="7"/>
    <x v="0"/>
    <s v="FEES_PAID_FT_SOP"/>
    <n v="1"/>
    <n v="4"/>
    <n v="3"/>
    <n v="0"/>
    <n v="1"/>
    <n v="3"/>
    <n v="1"/>
  </r>
  <r>
    <s v="RSE4_FT"/>
    <x v="2"/>
    <x v="0"/>
    <x v="8"/>
    <x v="0"/>
    <s v="FEES_PAID_FT_SOP"/>
    <n v="1"/>
    <n v="1507"/>
    <n v="1511"/>
    <n v="1545"/>
    <n v="1626"/>
    <n v="1704"/>
    <n v="1686"/>
  </r>
  <r>
    <s v="RSE4_FT"/>
    <x v="2"/>
    <x v="1"/>
    <x v="8"/>
    <x v="0"/>
    <s v="FEES_PAID_FT_SOP"/>
    <n v="1"/>
    <n v="23"/>
    <n v="24"/>
    <n v="21"/>
    <n v="19"/>
    <n v="25"/>
    <n v="25"/>
  </r>
  <r>
    <s v="RSE4_FT"/>
    <x v="2"/>
    <x v="2"/>
    <x v="8"/>
    <x v="0"/>
    <s v="FEES_PAID_FT_SOP"/>
    <n v="1"/>
    <n v="299"/>
    <n v="419"/>
    <n v="412"/>
    <n v="467"/>
    <n v="555"/>
    <n v="551"/>
  </r>
  <r>
    <s v="RSE4_FT"/>
    <x v="2"/>
    <x v="3"/>
    <x v="8"/>
    <x v="0"/>
    <s v="FEES_PAID_FT_SOP"/>
    <n v="1"/>
    <n v="1"/>
    <n v="0"/>
    <n v="0"/>
    <n v="0"/>
    <n v="0"/>
    <n v="0"/>
  </r>
  <r>
    <s v="RSE4_FT"/>
    <x v="2"/>
    <x v="4"/>
    <x v="8"/>
    <x v="0"/>
    <s v="FEES_PAID_FT_SOP"/>
    <n v="1"/>
    <n v="2"/>
    <n v="2"/>
    <n v="1"/>
    <n v="0"/>
    <n v="0"/>
    <n v="0"/>
  </r>
  <r>
    <s v="RSE4_FT"/>
    <x v="2"/>
    <x v="5"/>
    <x v="8"/>
    <x v="0"/>
    <s v="FEES_PAID_FT_SOP"/>
    <n v="1"/>
    <n v="1832"/>
    <n v="1955"/>
    <n v="1979"/>
    <n v="2112"/>
    <n v="2283"/>
    <n v="2261"/>
  </r>
  <r>
    <s v="RSE4_FT"/>
    <x v="3"/>
    <x v="0"/>
    <x v="0"/>
    <x v="0"/>
    <s v="FEES_PAID_FT_SOP"/>
    <n v="1"/>
    <n v="406"/>
    <n v="425"/>
    <n v="454"/>
    <n v="522"/>
    <n v="509"/>
    <n v="468"/>
  </r>
  <r>
    <s v="RSE4_FT"/>
    <x v="3"/>
    <x v="1"/>
    <x v="0"/>
    <x v="0"/>
    <s v="FEES_PAID_FT_SOP"/>
    <n v="1"/>
    <n v="43"/>
    <n v="45"/>
    <n v="37"/>
    <n v="35"/>
    <n v="37"/>
    <n v="34"/>
  </r>
  <r>
    <s v="RSE4_FT"/>
    <x v="3"/>
    <x v="2"/>
    <x v="0"/>
    <x v="0"/>
    <s v="FEES_PAID_FT_SOP"/>
    <n v="1"/>
    <n v="0"/>
    <n v="19"/>
    <n v="26"/>
    <n v="27"/>
    <n v="38"/>
    <n v="58"/>
  </r>
  <r>
    <s v="RSE4_FT"/>
    <x v="3"/>
    <x v="3"/>
    <x v="0"/>
    <x v="0"/>
    <s v="FEES_PAID_FT_SOP"/>
    <n v="1"/>
    <n v="0"/>
    <n v="0"/>
    <n v="0"/>
    <n v="0"/>
    <n v="0"/>
    <n v="0"/>
  </r>
  <r>
    <s v="RSE4_FT"/>
    <x v="3"/>
    <x v="4"/>
    <x v="0"/>
    <x v="0"/>
    <s v="FEES_PAID_FT_SOP"/>
    <n v="1"/>
    <n v="16"/>
    <n v="18"/>
    <n v="0"/>
    <n v="0"/>
    <n v="0"/>
    <n v="0"/>
  </r>
  <r>
    <s v="RSE4_FT"/>
    <x v="3"/>
    <x v="5"/>
    <x v="0"/>
    <x v="0"/>
    <s v="FEES_PAID_FT_SOP"/>
    <n v="1"/>
    <n v="464"/>
    <n v="506"/>
    <n v="518"/>
    <n v="584"/>
    <n v="584"/>
    <n v="560"/>
  </r>
  <r>
    <s v="RSE4_FT"/>
    <x v="3"/>
    <x v="0"/>
    <x v="1"/>
    <x v="0"/>
    <s v="FEES_PAID_FT_SOP"/>
    <n v="1"/>
    <n v="7"/>
    <n v="8"/>
    <n v="10"/>
    <n v="10"/>
    <n v="8"/>
    <n v="13"/>
  </r>
  <r>
    <s v="RSE4_FT"/>
    <x v="3"/>
    <x v="1"/>
    <x v="1"/>
    <x v="0"/>
    <s v="FEES_PAID_FT_SOP"/>
    <n v="1"/>
    <n v="0"/>
    <n v="0"/>
    <n v="0"/>
    <n v="0"/>
    <n v="0"/>
    <n v="0"/>
  </r>
  <r>
    <s v="RSE4_FT"/>
    <x v="3"/>
    <x v="2"/>
    <x v="1"/>
    <x v="0"/>
    <s v="FEES_PAID_FT_SOP"/>
    <n v="1"/>
    <n v="16"/>
    <n v="14"/>
    <n v="17"/>
    <n v="17"/>
    <n v="18"/>
    <n v="16"/>
  </r>
  <r>
    <s v="RSE4_FT"/>
    <x v="3"/>
    <x v="3"/>
    <x v="1"/>
    <x v="0"/>
    <s v="FEES_PAID_FT_SOP"/>
    <n v="1"/>
    <n v="0"/>
    <n v="0"/>
    <n v="0"/>
    <n v="0"/>
    <n v="0"/>
    <n v="0"/>
  </r>
  <r>
    <s v="RSE4_FT"/>
    <x v="3"/>
    <x v="4"/>
    <x v="1"/>
    <x v="0"/>
    <s v="FEES_PAID_FT_SOP"/>
    <n v="1"/>
    <n v="0"/>
    <n v="0"/>
    <n v="0"/>
    <n v="0"/>
    <n v="0"/>
    <n v="0"/>
  </r>
  <r>
    <s v="RSE4_FT"/>
    <x v="3"/>
    <x v="5"/>
    <x v="1"/>
    <x v="0"/>
    <s v="FEES_PAID_FT_SOP"/>
    <n v="1"/>
    <n v="23"/>
    <n v="21"/>
    <n v="27"/>
    <n v="26"/>
    <n v="27"/>
    <n v="29"/>
  </r>
  <r>
    <s v="RSE4_FT"/>
    <x v="3"/>
    <x v="0"/>
    <x v="2"/>
    <x v="0"/>
    <s v="FEES_PAID_FT_SOP"/>
    <n v="1"/>
    <n v="3"/>
    <n v="3"/>
    <n v="5"/>
    <n v="6"/>
    <n v="3"/>
    <n v="0"/>
  </r>
  <r>
    <s v="RSE4_FT"/>
    <x v="3"/>
    <x v="1"/>
    <x v="2"/>
    <x v="0"/>
    <s v="FEES_PAID_FT_SOP"/>
    <n v="1"/>
    <n v="0"/>
    <n v="0"/>
    <n v="0"/>
    <n v="0"/>
    <n v="0"/>
    <n v="0"/>
  </r>
  <r>
    <s v="RSE4_FT"/>
    <x v="3"/>
    <x v="2"/>
    <x v="2"/>
    <x v="0"/>
    <s v="FEES_PAID_FT_SOP"/>
    <n v="1"/>
    <n v="0"/>
    <n v="0"/>
    <n v="0"/>
    <n v="0"/>
    <n v="0"/>
    <n v="0"/>
  </r>
  <r>
    <s v="RSE4_FT"/>
    <x v="3"/>
    <x v="3"/>
    <x v="2"/>
    <x v="0"/>
    <s v="FEES_PAID_FT_SOP"/>
    <n v="1"/>
    <n v="0"/>
    <n v="0"/>
    <n v="0"/>
    <n v="0"/>
    <n v="0"/>
    <n v="0"/>
  </r>
  <r>
    <s v="RSE4_FT"/>
    <x v="3"/>
    <x v="4"/>
    <x v="2"/>
    <x v="0"/>
    <s v="FEES_PAID_FT_SOP"/>
    <n v="1"/>
    <n v="0"/>
    <n v="0"/>
    <n v="0"/>
    <n v="0"/>
    <n v="0"/>
    <n v="0"/>
  </r>
  <r>
    <s v="RSE4_FT"/>
    <x v="3"/>
    <x v="5"/>
    <x v="2"/>
    <x v="0"/>
    <s v="FEES_PAID_FT_SOP"/>
    <n v="1"/>
    <n v="3"/>
    <n v="3"/>
    <n v="5"/>
    <n v="6"/>
    <n v="3"/>
    <n v="0"/>
  </r>
  <r>
    <s v="RSE4_FT"/>
    <x v="3"/>
    <x v="0"/>
    <x v="3"/>
    <x v="0"/>
    <s v="FEES_PAID_FT_SOP"/>
    <n v="1"/>
    <n v="82"/>
    <n v="79"/>
    <n v="53"/>
    <n v="20"/>
    <n v="21"/>
    <n v="13"/>
  </r>
  <r>
    <s v="RSE4_FT"/>
    <x v="3"/>
    <x v="1"/>
    <x v="3"/>
    <x v="0"/>
    <s v="FEES_PAID_FT_SOP"/>
    <n v="1"/>
    <n v="1"/>
    <n v="0"/>
    <n v="0"/>
    <n v="0"/>
    <n v="0"/>
    <n v="0"/>
  </r>
  <r>
    <s v="RSE4_FT"/>
    <x v="3"/>
    <x v="2"/>
    <x v="3"/>
    <x v="0"/>
    <s v="FEES_PAID_FT_SOP"/>
    <n v="1"/>
    <n v="0"/>
    <n v="1"/>
    <n v="0"/>
    <n v="26"/>
    <n v="43"/>
    <n v="12"/>
  </r>
  <r>
    <s v="RSE4_FT"/>
    <x v="3"/>
    <x v="3"/>
    <x v="3"/>
    <x v="0"/>
    <s v="FEES_PAID_FT_SOP"/>
    <n v="1"/>
    <n v="0"/>
    <n v="0"/>
    <n v="0"/>
    <n v="0"/>
    <n v="0"/>
    <n v="0"/>
  </r>
  <r>
    <s v="RSE4_FT"/>
    <x v="3"/>
    <x v="4"/>
    <x v="3"/>
    <x v="0"/>
    <s v="FEES_PAID_FT_SOP"/>
    <n v="1"/>
    <n v="0"/>
    <n v="0"/>
    <n v="0"/>
    <n v="0"/>
    <n v="0"/>
    <n v="0"/>
  </r>
  <r>
    <s v="RSE4_FT"/>
    <x v="3"/>
    <x v="5"/>
    <x v="3"/>
    <x v="0"/>
    <s v="FEES_PAID_FT_SOP"/>
    <n v="1"/>
    <n v="82"/>
    <n v="80"/>
    <n v="54"/>
    <n v="47"/>
    <n v="64"/>
    <n v="25"/>
  </r>
  <r>
    <s v="RSE4_FT"/>
    <x v="3"/>
    <x v="0"/>
    <x v="4"/>
    <x v="0"/>
    <s v="FEES_PAID_FT_SOP"/>
    <n v="1"/>
    <n v="602"/>
    <n v="734"/>
    <n v="738"/>
    <n v="895"/>
    <n v="935"/>
    <n v="952"/>
  </r>
  <r>
    <s v="RSE4_FT"/>
    <x v="3"/>
    <x v="1"/>
    <x v="4"/>
    <x v="0"/>
    <s v="FEES_PAID_FT_SOP"/>
    <n v="1"/>
    <n v="34"/>
    <n v="38"/>
    <n v="40"/>
    <n v="68"/>
    <n v="8"/>
    <n v="8"/>
  </r>
  <r>
    <s v="RSE4_FT"/>
    <x v="3"/>
    <x v="2"/>
    <x v="4"/>
    <x v="0"/>
    <s v="FEES_PAID_FT_SOP"/>
    <n v="1"/>
    <n v="0"/>
    <n v="0"/>
    <n v="0"/>
    <n v="4"/>
    <n v="8"/>
    <n v="1"/>
  </r>
  <r>
    <s v="RSE4_FT"/>
    <x v="3"/>
    <x v="3"/>
    <x v="4"/>
    <x v="0"/>
    <s v="FEES_PAID_FT_SOP"/>
    <n v="1"/>
    <n v="0"/>
    <n v="0"/>
    <n v="0"/>
    <n v="0"/>
    <n v="0"/>
    <n v="0"/>
  </r>
  <r>
    <s v="RSE4_FT"/>
    <x v="3"/>
    <x v="4"/>
    <x v="4"/>
    <x v="0"/>
    <s v="FEES_PAID_FT_SOP"/>
    <n v="1"/>
    <n v="4"/>
    <n v="4"/>
    <n v="0"/>
    <n v="0"/>
    <n v="0"/>
    <n v="0"/>
  </r>
  <r>
    <s v="RSE4_FT"/>
    <x v="3"/>
    <x v="5"/>
    <x v="4"/>
    <x v="0"/>
    <s v="FEES_PAID_FT_SOP"/>
    <n v="1"/>
    <n v="640"/>
    <n v="776"/>
    <n v="778"/>
    <n v="966"/>
    <n v="951"/>
    <n v="961"/>
  </r>
  <r>
    <s v="RSE4_FT"/>
    <x v="3"/>
    <x v="0"/>
    <x v="5"/>
    <x v="0"/>
    <s v="FEES_PAID_FT_SOP"/>
    <n v="1"/>
    <n v="0"/>
    <n v="0"/>
    <n v="0"/>
    <n v="0"/>
    <n v="0"/>
    <n v="0"/>
  </r>
  <r>
    <s v="RSE4_FT"/>
    <x v="3"/>
    <x v="1"/>
    <x v="5"/>
    <x v="0"/>
    <s v="FEES_PAID_FT_SOP"/>
    <n v="1"/>
    <n v="0"/>
    <n v="0"/>
    <n v="0"/>
    <n v="0"/>
    <n v="0"/>
    <n v="0"/>
  </r>
  <r>
    <s v="RSE4_FT"/>
    <x v="3"/>
    <x v="2"/>
    <x v="5"/>
    <x v="0"/>
    <s v="FEES_PAID_FT_SOP"/>
    <n v="1"/>
    <n v="0"/>
    <n v="0"/>
    <n v="0"/>
    <n v="0"/>
    <n v="0"/>
    <n v="0"/>
  </r>
  <r>
    <s v="RSE4_FT"/>
    <x v="3"/>
    <x v="3"/>
    <x v="5"/>
    <x v="0"/>
    <s v="FEES_PAID_FT_SOP"/>
    <n v="1"/>
    <n v="0"/>
    <n v="0"/>
    <n v="0"/>
    <n v="0"/>
    <n v="0"/>
    <n v="0"/>
  </r>
  <r>
    <s v="RSE4_FT"/>
    <x v="3"/>
    <x v="4"/>
    <x v="5"/>
    <x v="0"/>
    <s v="FEES_PAID_FT_SOP"/>
    <n v="1"/>
    <n v="0"/>
    <n v="0"/>
    <n v="0"/>
    <n v="0"/>
    <n v="0"/>
    <n v="0"/>
  </r>
  <r>
    <s v="RSE4_FT"/>
    <x v="3"/>
    <x v="5"/>
    <x v="5"/>
    <x v="0"/>
    <s v="FEES_PAID_FT_SOP"/>
    <n v="1"/>
    <n v="0"/>
    <n v="0"/>
    <n v="0"/>
    <n v="0"/>
    <n v="0"/>
    <n v="0"/>
  </r>
  <r>
    <s v="RSE4_FT"/>
    <x v="3"/>
    <x v="0"/>
    <x v="6"/>
    <x v="0"/>
    <s v="FEES_PAID_FT_SOP"/>
    <n v="1"/>
    <n v="12"/>
    <n v="15"/>
    <n v="16"/>
    <n v="21"/>
    <n v="14"/>
    <n v="12"/>
  </r>
  <r>
    <s v="RSE4_FT"/>
    <x v="3"/>
    <x v="1"/>
    <x v="6"/>
    <x v="0"/>
    <s v="FEES_PAID_FT_SOP"/>
    <n v="1"/>
    <n v="0"/>
    <n v="0"/>
    <n v="0"/>
    <n v="0"/>
    <n v="0"/>
    <n v="0"/>
  </r>
  <r>
    <s v="RSE4_FT"/>
    <x v="3"/>
    <x v="2"/>
    <x v="6"/>
    <x v="0"/>
    <s v="FEES_PAID_FT_SOP"/>
    <n v="1"/>
    <n v="0"/>
    <n v="0"/>
    <n v="0"/>
    <n v="0"/>
    <n v="0"/>
    <n v="0"/>
  </r>
  <r>
    <s v="RSE4_FT"/>
    <x v="3"/>
    <x v="3"/>
    <x v="6"/>
    <x v="0"/>
    <s v="FEES_PAID_FT_SOP"/>
    <n v="1"/>
    <n v="0"/>
    <n v="0"/>
    <n v="0"/>
    <n v="0"/>
    <n v="0"/>
    <n v="0"/>
  </r>
  <r>
    <s v="RSE4_FT"/>
    <x v="3"/>
    <x v="4"/>
    <x v="6"/>
    <x v="0"/>
    <s v="FEES_PAID_FT_SOP"/>
    <n v="1"/>
    <n v="0"/>
    <n v="0"/>
    <n v="0"/>
    <n v="0"/>
    <n v="0"/>
    <n v="0"/>
  </r>
  <r>
    <s v="RSE4_FT"/>
    <x v="3"/>
    <x v="5"/>
    <x v="6"/>
    <x v="0"/>
    <s v="FEES_PAID_FT_SOP"/>
    <n v="1"/>
    <n v="12"/>
    <n v="16"/>
    <n v="16"/>
    <n v="21"/>
    <n v="14"/>
    <n v="12"/>
  </r>
  <r>
    <s v="RSE4_FT"/>
    <x v="3"/>
    <x v="0"/>
    <x v="7"/>
    <x v="0"/>
    <s v="FEES_PAID_FT_SOP"/>
    <n v="1"/>
    <n v="31"/>
    <n v="22"/>
    <n v="25"/>
    <n v="28"/>
    <n v="23"/>
    <n v="23"/>
  </r>
  <r>
    <s v="RSE4_FT"/>
    <x v="3"/>
    <x v="1"/>
    <x v="7"/>
    <x v="0"/>
    <s v="FEES_PAID_FT_SOP"/>
    <n v="1"/>
    <n v="0"/>
    <n v="0"/>
    <n v="0"/>
    <n v="0"/>
    <n v="0"/>
    <n v="0"/>
  </r>
  <r>
    <s v="RSE4_FT"/>
    <x v="3"/>
    <x v="2"/>
    <x v="7"/>
    <x v="0"/>
    <s v="FEES_PAID_FT_SOP"/>
    <n v="1"/>
    <n v="0"/>
    <n v="0"/>
    <n v="0"/>
    <n v="0"/>
    <n v="0"/>
    <n v="0"/>
  </r>
  <r>
    <s v="RSE4_FT"/>
    <x v="3"/>
    <x v="3"/>
    <x v="7"/>
    <x v="0"/>
    <s v="FEES_PAID_FT_SOP"/>
    <n v="1"/>
    <n v="0"/>
    <n v="0"/>
    <n v="0"/>
    <n v="0"/>
    <n v="0"/>
    <n v="0"/>
  </r>
  <r>
    <s v="RSE4_FT"/>
    <x v="3"/>
    <x v="4"/>
    <x v="7"/>
    <x v="0"/>
    <s v="FEES_PAID_FT_SOP"/>
    <n v="1"/>
    <n v="1"/>
    <n v="1"/>
    <n v="1"/>
    <n v="0"/>
    <n v="1"/>
    <n v="0"/>
  </r>
  <r>
    <s v="RSE4_FT"/>
    <x v="3"/>
    <x v="5"/>
    <x v="7"/>
    <x v="0"/>
    <s v="FEES_PAID_FT_SOP"/>
    <n v="1"/>
    <n v="32"/>
    <n v="23"/>
    <n v="26"/>
    <n v="29"/>
    <n v="24"/>
    <n v="23"/>
  </r>
  <r>
    <s v="RSE4_FT"/>
    <x v="3"/>
    <x v="0"/>
    <x v="8"/>
    <x v="0"/>
    <s v="FEES_PAID_FT_SOP"/>
    <n v="1"/>
    <n v="1142"/>
    <n v="1287"/>
    <n v="1302"/>
    <n v="1502"/>
    <n v="1514"/>
    <n v="1481"/>
  </r>
  <r>
    <s v="RSE4_FT"/>
    <x v="3"/>
    <x v="1"/>
    <x v="8"/>
    <x v="0"/>
    <s v="FEES_PAID_FT_SOP"/>
    <n v="1"/>
    <n v="77"/>
    <n v="83"/>
    <n v="77"/>
    <n v="103"/>
    <n v="45"/>
    <n v="42"/>
  </r>
  <r>
    <s v="RSE4_FT"/>
    <x v="3"/>
    <x v="2"/>
    <x v="8"/>
    <x v="0"/>
    <s v="FEES_PAID_FT_SOP"/>
    <n v="1"/>
    <n v="16"/>
    <n v="33"/>
    <n v="43"/>
    <n v="73"/>
    <n v="107"/>
    <n v="86"/>
  </r>
  <r>
    <s v="RSE4_FT"/>
    <x v="3"/>
    <x v="3"/>
    <x v="8"/>
    <x v="0"/>
    <s v="FEES_PAID_FT_SOP"/>
    <n v="1"/>
    <n v="0"/>
    <n v="0"/>
    <n v="0"/>
    <n v="0"/>
    <n v="0"/>
    <n v="0"/>
  </r>
  <r>
    <s v="RSE4_FT"/>
    <x v="3"/>
    <x v="4"/>
    <x v="8"/>
    <x v="0"/>
    <s v="FEES_PAID_FT_SOP"/>
    <n v="1"/>
    <n v="21"/>
    <n v="23"/>
    <n v="1"/>
    <n v="0"/>
    <n v="1"/>
    <n v="0"/>
  </r>
  <r>
    <s v="RSE4_FT"/>
    <x v="3"/>
    <x v="5"/>
    <x v="8"/>
    <x v="0"/>
    <s v="FEES_PAID_FT_SOP"/>
    <n v="1"/>
    <n v="1256"/>
    <n v="1426"/>
    <n v="1423"/>
    <n v="1679"/>
    <n v="1667"/>
    <n v="1610"/>
  </r>
  <r>
    <s v="RSE4_FT"/>
    <x v="4"/>
    <x v="0"/>
    <x v="0"/>
    <x v="0"/>
    <s v="FEES_PAID_FT_SOP"/>
    <n v="1"/>
    <n v="2297"/>
    <n v="2180"/>
    <n v="2128"/>
    <n v="2088"/>
    <n v="1858"/>
    <n v="1714"/>
  </r>
  <r>
    <s v="RSE4_FT"/>
    <x v="4"/>
    <x v="1"/>
    <x v="0"/>
    <x v="0"/>
    <s v="FEES_PAID_FT_SOP"/>
    <n v="1"/>
    <n v="41"/>
    <n v="43"/>
    <n v="39"/>
    <n v="36"/>
    <n v="33"/>
    <n v="8"/>
  </r>
  <r>
    <s v="RSE4_FT"/>
    <x v="4"/>
    <x v="2"/>
    <x v="0"/>
    <x v="0"/>
    <s v="FEES_PAID_FT_SOP"/>
    <n v="1"/>
    <n v="23"/>
    <n v="16"/>
    <n v="9"/>
    <n v="16"/>
    <n v="25"/>
    <n v="18"/>
  </r>
  <r>
    <s v="RSE4_FT"/>
    <x v="4"/>
    <x v="3"/>
    <x v="0"/>
    <x v="0"/>
    <s v="FEES_PAID_FT_SOP"/>
    <n v="1"/>
    <n v="1"/>
    <n v="0"/>
    <n v="0"/>
    <n v="0"/>
    <n v="0"/>
    <n v="0"/>
  </r>
  <r>
    <s v="RSE4_FT"/>
    <x v="4"/>
    <x v="4"/>
    <x v="0"/>
    <x v="0"/>
    <s v="FEES_PAID_FT_SOP"/>
    <n v="1"/>
    <n v="0"/>
    <n v="0"/>
    <n v="1"/>
    <n v="1"/>
    <n v="1"/>
    <n v="2"/>
  </r>
  <r>
    <s v="RSE4_FT"/>
    <x v="4"/>
    <x v="5"/>
    <x v="0"/>
    <x v="0"/>
    <s v="FEES_PAID_FT_SOP"/>
    <n v="1"/>
    <n v="2362"/>
    <n v="2239"/>
    <n v="2176"/>
    <n v="2141"/>
    <n v="1916"/>
    <n v="1741"/>
  </r>
  <r>
    <s v="RSE4_FT"/>
    <x v="4"/>
    <x v="0"/>
    <x v="1"/>
    <x v="0"/>
    <s v="FEES_PAID_FT_SOP"/>
    <n v="1"/>
    <n v="341"/>
    <n v="592"/>
    <n v="675"/>
    <n v="706"/>
    <n v="785"/>
    <n v="823"/>
  </r>
  <r>
    <s v="RSE4_FT"/>
    <x v="4"/>
    <x v="1"/>
    <x v="1"/>
    <x v="0"/>
    <s v="FEES_PAID_FT_SOP"/>
    <n v="1"/>
    <n v="0"/>
    <n v="0"/>
    <n v="0"/>
    <n v="0"/>
    <n v="0"/>
    <n v="0"/>
  </r>
  <r>
    <s v="RSE4_FT"/>
    <x v="4"/>
    <x v="2"/>
    <x v="1"/>
    <x v="0"/>
    <s v="FEES_PAID_FT_SOP"/>
    <n v="1"/>
    <n v="0"/>
    <n v="0"/>
    <n v="0"/>
    <n v="0"/>
    <n v="0"/>
    <n v="0"/>
  </r>
  <r>
    <s v="RSE4_FT"/>
    <x v="4"/>
    <x v="3"/>
    <x v="1"/>
    <x v="0"/>
    <s v="FEES_PAID_FT_SOP"/>
    <n v="1"/>
    <n v="0"/>
    <n v="0"/>
    <n v="0"/>
    <n v="0"/>
    <n v="0"/>
    <n v="0"/>
  </r>
  <r>
    <s v="RSE4_FT"/>
    <x v="4"/>
    <x v="4"/>
    <x v="1"/>
    <x v="0"/>
    <s v="FEES_PAID_FT_SOP"/>
    <n v="1"/>
    <n v="0"/>
    <n v="0"/>
    <n v="0"/>
    <n v="0"/>
    <n v="0"/>
    <n v="0"/>
  </r>
  <r>
    <s v="RSE4_FT"/>
    <x v="4"/>
    <x v="5"/>
    <x v="1"/>
    <x v="0"/>
    <s v="FEES_PAID_FT_SOP"/>
    <n v="1"/>
    <n v="341"/>
    <n v="592"/>
    <n v="675"/>
    <n v="706"/>
    <n v="785"/>
    <n v="823"/>
  </r>
  <r>
    <s v="RSE4_FT"/>
    <x v="4"/>
    <x v="0"/>
    <x v="2"/>
    <x v="0"/>
    <s v="FEES_PAID_FT_SOP"/>
    <n v="1"/>
    <n v="18"/>
    <n v="23"/>
    <n v="16"/>
    <n v="17"/>
    <n v="19"/>
    <n v="0"/>
  </r>
  <r>
    <s v="RSE4_FT"/>
    <x v="4"/>
    <x v="1"/>
    <x v="2"/>
    <x v="0"/>
    <s v="FEES_PAID_FT_SOP"/>
    <n v="1"/>
    <n v="0"/>
    <n v="0"/>
    <n v="0"/>
    <n v="0"/>
    <n v="0"/>
    <n v="0"/>
  </r>
  <r>
    <s v="RSE4_FT"/>
    <x v="4"/>
    <x v="2"/>
    <x v="2"/>
    <x v="0"/>
    <s v="FEES_PAID_FT_SOP"/>
    <n v="1"/>
    <n v="0"/>
    <n v="0"/>
    <n v="0"/>
    <n v="0"/>
    <n v="0"/>
    <n v="0"/>
  </r>
  <r>
    <s v="RSE4_FT"/>
    <x v="4"/>
    <x v="3"/>
    <x v="2"/>
    <x v="0"/>
    <s v="FEES_PAID_FT_SOP"/>
    <n v="1"/>
    <n v="0"/>
    <n v="0"/>
    <n v="0"/>
    <n v="0"/>
    <n v="0"/>
    <n v="0"/>
  </r>
  <r>
    <s v="RSE4_FT"/>
    <x v="4"/>
    <x v="4"/>
    <x v="2"/>
    <x v="0"/>
    <s v="FEES_PAID_FT_SOP"/>
    <n v="1"/>
    <n v="0"/>
    <n v="0"/>
    <n v="0"/>
    <n v="0"/>
    <n v="0"/>
    <n v="0"/>
  </r>
  <r>
    <s v="RSE4_FT"/>
    <x v="4"/>
    <x v="5"/>
    <x v="2"/>
    <x v="0"/>
    <s v="FEES_PAID_FT_SOP"/>
    <n v="1"/>
    <n v="18"/>
    <n v="24"/>
    <n v="16"/>
    <n v="17"/>
    <n v="19"/>
    <n v="0"/>
  </r>
  <r>
    <s v="RSE4_FT"/>
    <x v="4"/>
    <x v="0"/>
    <x v="3"/>
    <x v="0"/>
    <s v="FEES_PAID_FT_SOP"/>
    <n v="1"/>
    <n v="484"/>
    <n v="506"/>
    <n v="426"/>
    <n v="457"/>
    <n v="74"/>
    <n v="59"/>
  </r>
  <r>
    <s v="RSE4_FT"/>
    <x v="4"/>
    <x v="1"/>
    <x v="3"/>
    <x v="0"/>
    <s v="FEES_PAID_FT_SOP"/>
    <n v="1"/>
    <n v="11"/>
    <n v="3"/>
    <n v="1"/>
    <n v="0"/>
    <n v="0"/>
    <n v="0"/>
  </r>
  <r>
    <s v="RSE4_FT"/>
    <x v="4"/>
    <x v="2"/>
    <x v="3"/>
    <x v="0"/>
    <s v="FEES_PAID_FT_SOP"/>
    <n v="1"/>
    <n v="6"/>
    <n v="5"/>
    <n v="0"/>
    <n v="0"/>
    <n v="0"/>
    <n v="0"/>
  </r>
  <r>
    <s v="RSE4_FT"/>
    <x v="4"/>
    <x v="3"/>
    <x v="3"/>
    <x v="0"/>
    <s v="FEES_PAID_FT_SOP"/>
    <n v="1"/>
    <n v="0"/>
    <n v="0"/>
    <n v="0"/>
    <n v="0"/>
    <n v="0"/>
    <n v="0"/>
  </r>
  <r>
    <s v="RSE4_FT"/>
    <x v="4"/>
    <x v="4"/>
    <x v="3"/>
    <x v="0"/>
    <s v="FEES_PAID_FT_SOP"/>
    <n v="1"/>
    <n v="0"/>
    <n v="0"/>
    <n v="0"/>
    <n v="0"/>
    <n v="0"/>
    <n v="0"/>
  </r>
  <r>
    <s v="RSE4_FT"/>
    <x v="4"/>
    <x v="5"/>
    <x v="3"/>
    <x v="0"/>
    <s v="FEES_PAID_FT_SOP"/>
    <n v="1"/>
    <n v="501"/>
    <n v="514"/>
    <n v="426"/>
    <n v="458"/>
    <n v="75"/>
    <n v="59"/>
  </r>
  <r>
    <s v="RSE4_FT"/>
    <x v="4"/>
    <x v="0"/>
    <x v="4"/>
    <x v="0"/>
    <s v="FEES_PAID_FT_SOP"/>
    <n v="1"/>
    <n v="1132"/>
    <n v="1168"/>
    <n v="1285"/>
    <n v="1182"/>
    <n v="1055"/>
    <n v="938"/>
  </r>
  <r>
    <s v="RSE4_FT"/>
    <x v="4"/>
    <x v="1"/>
    <x v="4"/>
    <x v="0"/>
    <s v="FEES_PAID_FT_SOP"/>
    <n v="1"/>
    <n v="0"/>
    <n v="0"/>
    <n v="0"/>
    <n v="0"/>
    <n v="0"/>
    <n v="0"/>
  </r>
  <r>
    <s v="RSE4_FT"/>
    <x v="4"/>
    <x v="2"/>
    <x v="4"/>
    <x v="0"/>
    <s v="FEES_PAID_FT_SOP"/>
    <n v="1"/>
    <n v="0"/>
    <n v="0"/>
    <n v="0"/>
    <n v="0"/>
    <n v="0"/>
    <n v="0"/>
  </r>
  <r>
    <s v="RSE4_FT"/>
    <x v="4"/>
    <x v="3"/>
    <x v="4"/>
    <x v="0"/>
    <s v="FEES_PAID_FT_SOP"/>
    <n v="1"/>
    <n v="0"/>
    <n v="0"/>
    <n v="0"/>
    <n v="0"/>
    <n v="0"/>
    <n v="0"/>
  </r>
  <r>
    <s v="RSE4_FT"/>
    <x v="4"/>
    <x v="4"/>
    <x v="4"/>
    <x v="0"/>
    <s v="FEES_PAID_FT_SOP"/>
    <n v="1"/>
    <n v="14"/>
    <n v="14"/>
    <n v="13"/>
    <n v="11"/>
    <n v="9"/>
    <n v="9"/>
  </r>
  <r>
    <s v="RSE4_FT"/>
    <x v="4"/>
    <x v="5"/>
    <x v="4"/>
    <x v="0"/>
    <s v="FEES_PAID_FT_SOP"/>
    <n v="1"/>
    <n v="1147"/>
    <n v="1182"/>
    <n v="1298"/>
    <n v="1192"/>
    <n v="1064"/>
    <n v="947"/>
  </r>
  <r>
    <s v="RSE4_FT"/>
    <x v="4"/>
    <x v="0"/>
    <x v="5"/>
    <x v="0"/>
    <s v="FEES_PAID_FT_SOP"/>
    <n v="1"/>
    <n v="1"/>
    <n v="1"/>
    <n v="1"/>
    <n v="0"/>
    <n v="0"/>
    <n v="0"/>
  </r>
  <r>
    <s v="RSE4_FT"/>
    <x v="4"/>
    <x v="1"/>
    <x v="5"/>
    <x v="0"/>
    <s v="FEES_PAID_FT_SOP"/>
    <n v="1"/>
    <n v="0"/>
    <n v="0"/>
    <n v="0"/>
    <n v="0"/>
    <n v="0"/>
    <n v="0"/>
  </r>
  <r>
    <s v="RSE4_FT"/>
    <x v="4"/>
    <x v="2"/>
    <x v="5"/>
    <x v="0"/>
    <s v="FEES_PAID_FT_SOP"/>
    <n v="1"/>
    <n v="0"/>
    <n v="0"/>
    <n v="0"/>
    <n v="0"/>
    <n v="0"/>
    <n v="0"/>
  </r>
  <r>
    <s v="RSE4_FT"/>
    <x v="4"/>
    <x v="3"/>
    <x v="5"/>
    <x v="0"/>
    <s v="FEES_PAID_FT_SOP"/>
    <n v="1"/>
    <n v="0"/>
    <n v="0"/>
    <n v="0"/>
    <n v="0"/>
    <n v="0"/>
    <n v="0"/>
  </r>
  <r>
    <s v="RSE4_FT"/>
    <x v="4"/>
    <x v="4"/>
    <x v="5"/>
    <x v="0"/>
    <s v="FEES_PAID_FT_SOP"/>
    <n v="1"/>
    <n v="0"/>
    <n v="0"/>
    <n v="0"/>
    <n v="0"/>
    <n v="0"/>
    <n v="0"/>
  </r>
  <r>
    <s v="RSE4_FT"/>
    <x v="4"/>
    <x v="5"/>
    <x v="5"/>
    <x v="0"/>
    <s v="FEES_PAID_FT_SOP"/>
    <n v="1"/>
    <n v="1"/>
    <n v="1"/>
    <n v="1"/>
    <n v="0"/>
    <n v="0"/>
    <n v="0"/>
  </r>
  <r>
    <s v="RSE4_FT"/>
    <x v="4"/>
    <x v="0"/>
    <x v="6"/>
    <x v="0"/>
    <s v="FEES_PAID_FT_SOP"/>
    <n v="1"/>
    <n v="857"/>
    <n v="618"/>
    <n v="677"/>
    <n v="703"/>
    <n v="713"/>
    <n v="672"/>
  </r>
  <r>
    <s v="RSE4_FT"/>
    <x v="4"/>
    <x v="1"/>
    <x v="6"/>
    <x v="0"/>
    <s v="FEES_PAID_FT_SOP"/>
    <n v="1"/>
    <n v="0"/>
    <n v="0"/>
    <n v="0"/>
    <n v="0"/>
    <n v="0"/>
    <n v="0"/>
  </r>
  <r>
    <s v="RSE4_FT"/>
    <x v="4"/>
    <x v="2"/>
    <x v="6"/>
    <x v="0"/>
    <s v="FEES_PAID_FT_SOP"/>
    <n v="1"/>
    <n v="0"/>
    <n v="0"/>
    <n v="0"/>
    <n v="0"/>
    <n v="0"/>
    <n v="0"/>
  </r>
  <r>
    <s v="RSE4_FT"/>
    <x v="4"/>
    <x v="3"/>
    <x v="6"/>
    <x v="0"/>
    <s v="FEES_PAID_FT_SOP"/>
    <n v="1"/>
    <n v="0"/>
    <n v="0"/>
    <n v="0"/>
    <n v="0"/>
    <n v="0"/>
    <n v="0"/>
  </r>
  <r>
    <s v="RSE4_FT"/>
    <x v="4"/>
    <x v="4"/>
    <x v="6"/>
    <x v="0"/>
    <s v="FEES_PAID_FT_SOP"/>
    <n v="1"/>
    <n v="0"/>
    <n v="0"/>
    <n v="0"/>
    <n v="0"/>
    <n v="0"/>
    <n v="0"/>
  </r>
  <r>
    <s v="RSE4_FT"/>
    <x v="4"/>
    <x v="5"/>
    <x v="6"/>
    <x v="0"/>
    <s v="FEES_PAID_FT_SOP"/>
    <n v="1"/>
    <n v="857"/>
    <n v="618"/>
    <n v="677"/>
    <n v="703"/>
    <n v="713"/>
    <n v="672"/>
  </r>
  <r>
    <s v="RSE4_FT"/>
    <x v="4"/>
    <x v="0"/>
    <x v="7"/>
    <x v="0"/>
    <s v="FEES_PAID_FT_SOP"/>
    <n v="1"/>
    <n v="395"/>
    <n v="391"/>
    <n v="350"/>
    <n v="347"/>
    <n v="198"/>
    <n v="184"/>
  </r>
  <r>
    <s v="RSE4_FT"/>
    <x v="4"/>
    <x v="1"/>
    <x v="7"/>
    <x v="0"/>
    <s v="FEES_PAID_FT_SOP"/>
    <n v="1"/>
    <n v="1"/>
    <n v="1"/>
    <n v="1"/>
    <n v="0"/>
    <n v="1"/>
    <n v="1"/>
  </r>
  <r>
    <s v="RSE4_FT"/>
    <x v="4"/>
    <x v="2"/>
    <x v="7"/>
    <x v="0"/>
    <s v="FEES_PAID_FT_SOP"/>
    <n v="1"/>
    <n v="4"/>
    <n v="4"/>
    <n v="4"/>
    <n v="4"/>
    <n v="4"/>
    <n v="4"/>
  </r>
  <r>
    <s v="RSE4_FT"/>
    <x v="4"/>
    <x v="3"/>
    <x v="7"/>
    <x v="0"/>
    <s v="FEES_PAID_FT_SOP"/>
    <n v="1"/>
    <n v="0"/>
    <n v="0"/>
    <n v="0"/>
    <n v="0"/>
    <n v="0"/>
    <n v="0"/>
  </r>
  <r>
    <s v="RSE4_FT"/>
    <x v="4"/>
    <x v="4"/>
    <x v="7"/>
    <x v="0"/>
    <s v="FEES_PAID_FT_SOP"/>
    <n v="1"/>
    <n v="2"/>
    <n v="2"/>
    <n v="5"/>
    <n v="14"/>
    <n v="19"/>
    <n v="17"/>
  </r>
  <r>
    <s v="RSE4_FT"/>
    <x v="4"/>
    <x v="5"/>
    <x v="7"/>
    <x v="0"/>
    <s v="FEES_PAID_FT_SOP"/>
    <n v="1"/>
    <n v="402"/>
    <n v="398"/>
    <n v="359"/>
    <n v="366"/>
    <n v="222"/>
    <n v="206"/>
  </r>
  <r>
    <s v="RSE4_FT"/>
    <x v="4"/>
    <x v="0"/>
    <x v="8"/>
    <x v="0"/>
    <s v="FEES_PAID_FT_SOP"/>
    <n v="1"/>
    <n v="5526"/>
    <n v="5478"/>
    <n v="5558"/>
    <n v="5499"/>
    <n v="4702"/>
    <n v="4390"/>
  </r>
  <r>
    <s v="RSE4_FT"/>
    <x v="4"/>
    <x v="1"/>
    <x v="8"/>
    <x v="0"/>
    <s v="FEES_PAID_FT_SOP"/>
    <n v="1"/>
    <n v="53"/>
    <n v="47"/>
    <n v="40"/>
    <n v="37"/>
    <n v="34"/>
    <n v="8"/>
  </r>
  <r>
    <s v="RSE4_FT"/>
    <x v="4"/>
    <x v="2"/>
    <x v="8"/>
    <x v="0"/>
    <s v="FEES_PAID_FT_SOP"/>
    <n v="1"/>
    <n v="32"/>
    <n v="25"/>
    <n v="13"/>
    <n v="20"/>
    <n v="29"/>
    <n v="22"/>
  </r>
  <r>
    <s v="RSE4_FT"/>
    <x v="4"/>
    <x v="3"/>
    <x v="8"/>
    <x v="0"/>
    <s v="FEES_PAID_FT_SOP"/>
    <n v="1"/>
    <n v="1"/>
    <n v="0"/>
    <n v="0"/>
    <n v="0"/>
    <n v="0"/>
    <n v="0"/>
  </r>
  <r>
    <s v="RSE4_FT"/>
    <x v="4"/>
    <x v="4"/>
    <x v="8"/>
    <x v="0"/>
    <s v="FEES_PAID_FT_SOP"/>
    <n v="1"/>
    <n v="16"/>
    <n v="17"/>
    <n v="18"/>
    <n v="26"/>
    <n v="29"/>
    <n v="27"/>
  </r>
  <r>
    <s v="RSE4_FT"/>
    <x v="4"/>
    <x v="5"/>
    <x v="8"/>
    <x v="0"/>
    <s v="FEES_PAID_FT_SOP"/>
    <n v="1"/>
    <n v="5628"/>
    <n v="5567"/>
    <n v="5630"/>
    <n v="5583"/>
    <n v="4794"/>
    <n v="44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4000000}" name="PivotTable16" cacheId="11"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gridDropZones="1" multipleFieldFilters="0">
  <location ref="B453:I499" firstHeaderRow="1" firstDataRow="2" firstDataCol="2" rowPageCount="2" colPageCount="1"/>
  <pivotFields count="13">
    <pivotField compact="0" outline="0" showAll="0"/>
    <pivotField axis="axisRow" compact="0" outline="0" showAll="0" defaultSubtotal="0">
      <items count="9">
        <item m="1" x="8"/>
        <item m="1" x="7"/>
        <item m="1" x="5"/>
        <item m="1" x="6"/>
        <item x="1"/>
        <item x="2"/>
        <item x="3"/>
        <item x="4"/>
        <item x="0"/>
      </items>
      <extLst>
        <ext xmlns:x14="http://schemas.microsoft.com/office/spreadsheetml/2009/9/main" uri="{2946ED86-A175-432a-8AC1-64E0C546D7DE}">
          <x14:pivotField fillDownLabels="1"/>
        </ext>
      </extLst>
    </pivotField>
    <pivotField axis="axisPage" compact="0" outline="0" showAll="0">
      <items count="7">
        <item x="1"/>
        <item x="0"/>
        <item x="4"/>
        <item x="2"/>
        <item x="3"/>
        <item x="5"/>
        <item t="default"/>
      </items>
    </pivotField>
    <pivotField axis="axisRow" compact="0" outline="0" showAll="0">
      <items count="10">
        <item x="6"/>
        <item x="0"/>
        <item x="1"/>
        <item x="2"/>
        <item x="3"/>
        <item x="4"/>
        <item x="7"/>
        <item x="5"/>
        <item x="8"/>
        <item t="default"/>
      </items>
    </pivotField>
    <pivotField axis="axisPage" compact="0" outline="0" showAll="0">
      <items count="2">
        <item x="0"/>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1"/>
    <field x="3"/>
  </rowFields>
  <rowItems count="45">
    <i>
      <x v="4"/>
      <x/>
    </i>
    <i r="1">
      <x v="1"/>
    </i>
    <i r="1">
      <x v="2"/>
    </i>
    <i r="1">
      <x v="3"/>
    </i>
    <i r="1">
      <x v="4"/>
    </i>
    <i r="1">
      <x v="5"/>
    </i>
    <i r="1">
      <x v="6"/>
    </i>
    <i r="1">
      <x v="7"/>
    </i>
    <i r="1">
      <x v="8"/>
    </i>
    <i>
      <x v="5"/>
      <x/>
    </i>
    <i r="1">
      <x v="1"/>
    </i>
    <i r="1">
      <x v="2"/>
    </i>
    <i r="1">
      <x v="3"/>
    </i>
    <i r="1">
      <x v="4"/>
    </i>
    <i r="1">
      <x v="5"/>
    </i>
    <i r="1">
      <x v="6"/>
    </i>
    <i r="1">
      <x v="7"/>
    </i>
    <i r="1">
      <x v="8"/>
    </i>
    <i>
      <x v="6"/>
      <x/>
    </i>
    <i r="1">
      <x v="1"/>
    </i>
    <i r="1">
      <x v="2"/>
    </i>
    <i r="1">
      <x v="3"/>
    </i>
    <i r="1">
      <x v="4"/>
    </i>
    <i r="1">
      <x v="5"/>
    </i>
    <i r="1">
      <x v="6"/>
    </i>
    <i r="1">
      <x v="7"/>
    </i>
    <i r="1">
      <x v="8"/>
    </i>
    <i>
      <x v="7"/>
      <x/>
    </i>
    <i r="1">
      <x v="1"/>
    </i>
    <i r="1">
      <x v="2"/>
    </i>
    <i r="1">
      <x v="3"/>
    </i>
    <i r="1">
      <x v="4"/>
    </i>
    <i r="1">
      <x v="5"/>
    </i>
    <i r="1">
      <x v="6"/>
    </i>
    <i r="1">
      <x v="7"/>
    </i>
    <i r="1">
      <x v="8"/>
    </i>
    <i>
      <x v="8"/>
      <x/>
    </i>
    <i r="1">
      <x v="1"/>
    </i>
    <i r="1">
      <x v="2"/>
    </i>
    <i r="1">
      <x v="3"/>
    </i>
    <i r="1">
      <x v="4"/>
    </i>
    <i r="1">
      <x v="5"/>
    </i>
    <i r="1">
      <x v="6"/>
    </i>
    <i r="1">
      <x v="7"/>
    </i>
    <i r="1">
      <x v="8"/>
    </i>
  </rowItems>
  <colFields count="1">
    <field x="-2"/>
  </colFields>
  <colItems count="6">
    <i>
      <x/>
    </i>
    <i i="1">
      <x v="1"/>
    </i>
    <i i="2">
      <x v="2"/>
    </i>
    <i i="3">
      <x v="3"/>
    </i>
    <i i="4">
      <x v="4"/>
    </i>
    <i i="5">
      <x v="5"/>
    </i>
  </colItems>
  <pageFields count="2">
    <pageField fld="2" item="5" hier="-1"/>
    <pageField fld="4" item="0" hier="-1"/>
  </pageFields>
  <dataFields count="6">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13" cacheId="9"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gridDropZones="1" multipleFieldFilters="0">
  <location ref="B72:H79" firstHeaderRow="1" firstDataRow="2" firstDataCol="1" rowPageCount="1" colPageCount="1"/>
  <pivotFields count="11">
    <pivotField compact="0" outline="0" showAll="0"/>
    <pivotField axis="axisRow" compact="0" outline="0" showAll="0">
      <items count="14">
        <item m="1" x="12"/>
        <item m="1" x="10"/>
        <item m="1" x="8"/>
        <item m="1" x="9"/>
        <item x="3"/>
        <item h="1" x="1"/>
        <item h="1" x="2"/>
        <item m="1" x="11"/>
        <item x="0"/>
        <item x="4"/>
        <item x="5"/>
        <item x="6"/>
        <item x="7"/>
        <item t="default"/>
      </items>
    </pivotField>
    <pivotField axis="axisPage" compact="0" outline="0" showAll="0">
      <items count="62">
        <item x="18"/>
        <item m="1" x="60"/>
        <item m="1" x="43"/>
        <item x="8"/>
        <item m="1" x="54"/>
        <item m="1" x="48"/>
        <item x="4"/>
        <item x="2"/>
        <item m="1" x="49"/>
        <item m="1" x="47"/>
        <item x="15"/>
        <item m="1" x="41"/>
        <item m="1" x="37"/>
        <item x="14"/>
        <item x="6"/>
        <item x="9"/>
        <item x="3"/>
        <item m="1" x="40"/>
        <item m="1" x="57"/>
        <item m="1" x="39"/>
        <item m="1" x="38"/>
        <item x="5"/>
        <item m="1" x="45"/>
        <item m="1" x="46"/>
        <item x="12"/>
        <item m="1" x="59"/>
        <item m="1" x="58"/>
        <item m="1" x="55"/>
        <item m="1" x="56"/>
        <item x="20"/>
        <item x="13"/>
        <item x="16"/>
        <item x="22"/>
        <item x="17"/>
        <item x="19"/>
        <item x="11"/>
        <item x="7"/>
        <item x="10"/>
        <item m="1" x="42"/>
        <item m="1" x="44"/>
        <item m="1" x="50"/>
        <item m="1" x="51"/>
        <item m="1" x="52"/>
        <item m="1" x="53"/>
        <item x="0"/>
        <item x="21"/>
        <item x="1"/>
        <item x="33"/>
        <item x="34"/>
        <item x="35"/>
        <item x="36"/>
        <item x="23"/>
        <item x="24"/>
        <item x="25"/>
        <item x="26"/>
        <item x="27"/>
        <item x="28"/>
        <item x="29"/>
        <item x="30"/>
        <item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4"/>
    </i>
    <i>
      <x v="8"/>
    </i>
    <i>
      <x v="9"/>
    </i>
    <i>
      <x v="10"/>
    </i>
    <i>
      <x v="11"/>
    </i>
    <i>
      <x v="12"/>
    </i>
  </rowItems>
  <colFields count="1">
    <field x="-2"/>
  </colFields>
  <colItems count="6">
    <i>
      <x/>
    </i>
    <i i="1">
      <x v="1"/>
    </i>
    <i i="2">
      <x v="2"/>
    </i>
    <i i="3">
      <x v="3"/>
    </i>
    <i i="4">
      <x v="4"/>
    </i>
    <i i="5">
      <x v="5"/>
    </i>
  </colItems>
  <pageFields count="1">
    <pageField fld="2" item="15" hier="-1"/>
  </pageFields>
  <dataFields count="6">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8000000}" name="PivotTable20" cacheId="1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gridDropZones="1" multipleFieldFilters="0">
  <location ref="B426:H432" firstHeaderRow="1" firstDataRow="2" firstDataCol="1" rowPageCount="2" colPageCount="1"/>
  <pivotFields count="11">
    <pivotField compact="0" outline="0" showAll="0"/>
    <pivotField axis="axisRow" compact="0" outline="0" showAll="0">
      <items count="10">
        <item m="1" x="8"/>
        <item m="1" x="5"/>
        <item m="1" x="7"/>
        <item m="1" x="6"/>
        <item x="1"/>
        <item x="2"/>
        <item x="3"/>
        <item x="4"/>
        <item x="0"/>
        <item t="default"/>
      </items>
    </pivotField>
    <pivotField axis="axisPage" compact="0" outline="0" showAll="0">
      <items count="21">
        <item x="0"/>
        <item x="1"/>
        <item x="2"/>
        <item x="3"/>
        <item x="4"/>
        <item x="5"/>
        <item x="6"/>
        <item x="7"/>
        <item x="8"/>
        <item x="9"/>
        <item x="10"/>
        <item x="11"/>
        <item x="12"/>
        <item x="13"/>
        <item x="14"/>
        <item x="15"/>
        <item x="16"/>
        <item x="17"/>
        <item x="18"/>
        <item x="19"/>
        <item t="default"/>
      </items>
    </pivotField>
    <pivotField axis="axisPage" compact="0" outline="0" showAll="0">
      <items count="11">
        <item x="0"/>
        <item x="1"/>
        <item x="2"/>
        <item x="3"/>
        <item x="4"/>
        <item x="5"/>
        <item x="6"/>
        <item x="7"/>
        <item x="8"/>
        <item x="9"/>
        <item t="default"/>
      </items>
    </pivotField>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v="4"/>
    </i>
    <i>
      <x v="5"/>
    </i>
    <i>
      <x v="6"/>
    </i>
    <i>
      <x v="7"/>
    </i>
    <i>
      <x v="8"/>
    </i>
  </rowItems>
  <colFields count="1">
    <field x="-2"/>
  </colFields>
  <colItems count="6">
    <i>
      <x/>
    </i>
    <i i="1">
      <x v="1"/>
    </i>
    <i i="2">
      <x v="2"/>
    </i>
    <i i="3">
      <x v="3"/>
    </i>
    <i i="4">
      <x v="4"/>
    </i>
    <i i="5">
      <x v="5"/>
    </i>
  </colItems>
  <pageFields count="2">
    <pageField fld="2" item="12" hier="-1"/>
    <pageField fld="3" hier="-1"/>
  </pageFields>
  <dataFields count="6">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2" cacheId="1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B415:H420" firstHeaderRow="0" firstDataRow="1" firstDataCol="1" rowPageCount="3" colPageCount="1"/>
  <pivotFields count="13">
    <pivotField showAll="0"/>
    <pivotField axis="axisRow" showAll="0">
      <items count="10">
        <item m="1" x="8"/>
        <item m="1" x="7"/>
        <item m="1" x="5"/>
        <item m="1" x="6"/>
        <item x="1"/>
        <item x="2"/>
        <item x="3"/>
        <item x="4"/>
        <item x="0"/>
        <item t="default"/>
      </items>
    </pivotField>
    <pivotField axis="axisPage" showAll="0">
      <items count="7">
        <item x="1"/>
        <item x="0"/>
        <item x="4"/>
        <item x="2"/>
        <item x="3"/>
        <item x="5"/>
        <item t="default"/>
      </items>
    </pivotField>
    <pivotField axis="axisPage" showAll="0">
      <items count="10">
        <item x="6"/>
        <item x="0"/>
        <item x="1"/>
        <item x="2"/>
        <item x="3"/>
        <item x="4"/>
        <item x="7"/>
        <item x="5"/>
        <item x="8"/>
        <item t="default"/>
      </items>
    </pivotField>
    <pivotField axis="axisPage" showAll="0">
      <items count="2">
        <item x="0"/>
        <item t="default"/>
      </items>
    </pivotField>
    <pivotField showAll="0"/>
    <pivotField showAll="0"/>
    <pivotField dataField="1" showAll="0"/>
    <pivotField dataField="1" showAll="0"/>
    <pivotField dataField="1" showAll="0"/>
    <pivotField dataField="1" showAll="0"/>
    <pivotField dataField="1" showAll="0"/>
    <pivotField dataField="1" showAll="0"/>
  </pivotFields>
  <rowFields count="1">
    <field x="1"/>
  </rowFields>
  <rowItems count="5">
    <i>
      <x v="4"/>
    </i>
    <i>
      <x v="5"/>
    </i>
    <i>
      <x v="6"/>
    </i>
    <i>
      <x v="7"/>
    </i>
    <i>
      <x v="8"/>
    </i>
  </rowItems>
  <colFields count="1">
    <field x="-2"/>
  </colFields>
  <colItems count="6">
    <i>
      <x/>
    </i>
    <i i="1">
      <x v="1"/>
    </i>
    <i i="2">
      <x v="2"/>
    </i>
    <i i="3">
      <x v="3"/>
    </i>
    <i i="4">
      <x v="4"/>
    </i>
    <i i="5">
      <x v="5"/>
    </i>
  </colItems>
  <pageFields count="3">
    <pageField fld="2" item="5" hier="-1"/>
    <pageField fld="3" item="8" hier="-1"/>
    <pageField fld="4" item="0" hier="-1"/>
  </pageFields>
  <dataFields count="6">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5000000}" name="PivotTable17" cacheId="8" applyNumberFormats="0" applyBorderFormats="0" applyFontFormats="0" applyPatternFormats="0" applyAlignmentFormats="0" applyWidthHeightFormats="1" dataCaption="Values" updatedVersion="6" minRefreshableVersion="3" showDrill="0" useAutoFormatting="1" colGrandTotals="0" itemPrintTitles="1" createdVersion="6" indent="0" compact="0" compactData="0" gridDropZones="1" multipleFieldFilters="0">
  <location ref="B209:I289" firstHeaderRow="1" firstDataRow="2" firstDataCol="2" rowPageCount="2" colPageCount="1"/>
  <pivotFields count="13">
    <pivotField compact="0" outline="0" showAll="0"/>
    <pivotField axis="axisRow" compact="0" outline="0" showAll="0" defaultSubtotal="0">
      <items count="11">
        <item m="1" x="10"/>
        <item x="1"/>
        <item m="1" x="7"/>
        <item m="1" x="9"/>
        <item m="1" x="8"/>
        <item m="1" x="6"/>
        <item x="0"/>
        <item x="2"/>
        <item x="3"/>
        <item x="4"/>
        <item x="5"/>
      </items>
      <extLst>
        <ext xmlns:x14="http://schemas.microsoft.com/office/spreadsheetml/2009/9/main" uri="{2946ED86-A175-432a-8AC1-64E0C546D7DE}">
          <x14:pivotField fillDownLabels="1"/>
        </ext>
      </extLst>
    </pivotField>
    <pivotField axis="axisRow" compact="0" outline="0" showAll="0">
      <items count="14">
        <item x="0"/>
        <item x="1"/>
        <item x="2"/>
        <item x="3"/>
        <item x="4"/>
        <item x="5"/>
        <item x="6"/>
        <item x="7"/>
        <item x="8"/>
        <item x="9"/>
        <item x="10"/>
        <item x="11"/>
        <item x="12"/>
        <item t="default"/>
      </items>
    </pivotField>
    <pivotField axis="axisPage" compact="0" outline="0" showAll="0">
      <items count="5">
        <item x="0"/>
        <item x="2"/>
        <item x="1"/>
        <item x="3"/>
        <item t="default"/>
      </items>
    </pivotField>
    <pivotField axis="axisPage" compact="0" outline="0" showAll="0">
      <items count="4">
        <item x="2"/>
        <item x="1"/>
        <item x="0"/>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1"/>
    <field x="2"/>
  </rowFields>
  <rowItems count="79">
    <i>
      <x v="1"/>
      <x/>
    </i>
    <i r="1">
      <x v="1"/>
    </i>
    <i r="1">
      <x v="2"/>
    </i>
    <i r="1">
      <x v="3"/>
    </i>
    <i r="1">
      <x v="4"/>
    </i>
    <i r="1">
      <x v="5"/>
    </i>
    <i r="1">
      <x v="6"/>
    </i>
    <i r="1">
      <x v="7"/>
    </i>
    <i r="1">
      <x v="8"/>
    </i>
    <i r="1">
      <x v="9"/>
    </i>
    <i r="1">
      <x v="10"/>
    </i>
    <i r="1">
      <x v="11"/>
    </i>
    <i r="1">
      <x v="12"/>
    </i>
    <i>
      <x v="6"/>
      <x/>
    </i>
    <i r="1">
      <x v="1"/>
    </i>
    <i r="1">
      <x v="2"/>
    </i>
    <i r="1">
      <x v="3"/>
    </i>
    <i r="1">
      <x v="4"/>
    </i>
    <i r="1">
      <x v="5"/>
    </i>
    <i r="1">
      <x v="6"/>
    </i>
    <i r="1">
      <x v="7"/>
    </i>
    <i r="1">
      <x v="8"/>
    </i>
    <i r="1">
      <x v="9"/>
    </i>
    <i r="1">
      <x v="10"/>
    </i>
    <i r="1">
      <x v="11"/>
    </i>
    <i r="1">
      <x v="12"/>
    </i>
    <i>
      <x v="7"/>
      <x/>
    </i>
    <i r="1">
      <x v="1"/>
    </i>
    <i r="1">
      <x v="2"/>
    </i>
    <i r="1">
      <x v="3"/>
    </i>
    <i r="1">
      <x v="4"/>
    </i>
    <i r="1">
      <x v="5"/>
    </i>
    <i r="1">
      <x v="6"/>
    </i>
    <i r="1">
      <x v="7"/>
    </i>
    <i r="1">
      <x v="8"/>
    </i>
    <i r="1">
      <x v="9"/>
    </i>
    <i r="1">
      <x v="10"/>
    </i>
    <i r="1">
      <x v="11"/>
    </i>
    <i r="1">
      <x v="12"/>
    </i>
    <i>
      <x v="8"/>
      <x/>
    </i>
    <i r="1">
      <x v="1"/>
    </i>
    <i r="1">
      <x v="2"/>
    </i>
    <i r="1">
      <x v="3"/>
    </i>
    <i r="1">
      <x v="4"/>
    </i>
    <i r="1">
      <x v="5"/>
    </i>
    <i r="1">
      <x v="6"/>
    </i>
    <i r="1">
      <x v="7"/>
    </i>
    <i r="1">
      <x v="8"/>
    </i>
    <i r="1">
      <x v="9"/>
    </i>
    <i r="1">
      <x v="10"/>
    </i>
    <i r="1">
      <x v="11"/>
    </i>
    <i r="1">
      <x v="12"/>
    </i>
    <i>
      <x v="9"/>
      <x/>
    </i>
    <i r="1">
      <x v="1"/>
    </i>
    <i r="1">
      <x v="2"/>
    </i>
    <i r="1">
      <x v="3"/>
    </i>
    <i r="1">
      <x v="4"/>
    </i>
    <i r="1">
      <x v="5"/>
    </i>
    <i r="1">
      <x v="6"/>
    </i>
    <i r="1">
      <x v="7"/>
    </i>
    <i r="1">
      <x v="8"/>
    </i>
    <i r="1">
      <x v="9"/>
    </i>
    <i r="1">
      <x v="10"/>
    </i>
    <i r="1">
      <x v="11"/>
    </i>
    <i r="1">
      <x v="12"/>
    </i>
    <i>
      <x v="10"/>
      <x/>
    </i>
    <i r="1">
      <x v="1"/>
    </i>
    <i r="1">
      <x v="2"/>
    </i>
    <i r="1">
      <x v="3"/>
    </i>
    <i r="1">
      <x v="4"/>
    </i>
    <i r="1">
      <x v="5"/>
    </i>
    <i r="1">
      <x v="6"/>
    </i>
    <i r="1">
      <x v="7"/>
    </i>
    <i r="1">
      <x v="8"/>
    </i>
    <i r="1">
      <x v="9"/>
    </i>
    <i r="1">
      <x v="10"/>
    </i>
    <i r="1">
      <x v="11"/>
    </i>
    <i r="1">
      <x v="12"/>
    </i>
    <i t="grand">
      <x/>
    </i>
  </rowItems>
  <colFields count="1">
    <field x="-2"/>
  </colFields>
  <colItems count="6">
    <i>
      <x/>
    </i>
    <i i="1">
      <x v="1"/>
    </i>
    <i i="2">
      <x v="2"/>
    </i>
    <i i="3">
      <x v="3"/>
    </i>
    <i i="4">
      <x v="4"/>
    </i>
    <i i="5">
      <x v="5"/>
    </i>
  </colItems>
  <pageFields count="2">
    <pageField fld="4" item="1" hier="-1"/>
    <pageField fld="3" item="3" hier="-1"/>
  </pageFields>
  <dataFields count="6">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6000000}" name="PivotTable18" cacheId="8" applyNumberFormats="0" applyBorderFormats="0" applyFontFormats="0" applyPatternFormats="0" applyAlignmentFormats="0" applyWidthHeightFormats="1" dataCaption="Values" updatedVersion="6" minRefreshableVersion="3" showDrill="0" useAutoFormatting="1" colGrandTotals="0" itemPrintTitles="1" createdVersion="6" indent="0" compact="0" compactData="0" gridDropZones="1" multipleFieldFilters="0">
  <location ref="B121:I201" firstHeaderRow="1" firstDataRow="2" firstDataCol="2" rowPageCount="2" colPageCount="1"/>
  <pivotFields count="13">
    <pivotField compact="0" outline="0" showAll="0"/>
    <pivotField axis="axisRow" compact="0" outline="0" showAll="0" defaultSubtotal="0">
      <items count="11">
        <item m="1" x="10"/>
        <item x="1"/>
        <item m="1" x="7"/>
        <item m="1" x="9"/>
        <item m="1" x="8"/>
        <item m="1" x="6"/>
        <item x="0"/>
        <item x="2"/>
        <item x="3"/>
        <item x="4"/>
        <item x="5"/>
      </items>
      <extLst>
        <ext xmlns:x14="http://schemas.microsoft.com/office/spreadsheetml/2009/9/main" uri="{2946ED86-A175-432a-8AC1-64E0C546D7DE}">
          <x14:pivotField fillDownLabels="1"/>
        </ext>
      </extLst>
    </pivotField>
    <pivotField axis="axisRow" compact="0" outline="0" showAll="0">
      <items count="14">
        <item x="0"/>
        <item x="1"/>
        <item x="2"/>
        <item x="3"/>
        <item x="4"/>
        <item x="5"/>
        <item x="6"/>
        <item x="7"/>
        <item x="8"/>
        <item x="9"/>
        <item x="10"/>
        <item x="11"/>
        <item x="12"/>
        <item t="default"/>
      </items>
    </pivotField>
    <pivotField axis="axisPage" compact="0" outline="0" showAll="0">
      <items count="5">
        <item x="0"/>
        <item x="2"/>
        <item x="1"/>
        <item x="3"/>
        <item t="default"/>
      </items>
    </pivotField>
    <pivotField axis="axisPage" compact="0" outline="0" showAll="0">
      <items count="4">
        <item x="2"/>
        <item x="1"/>
        <item x="0"/>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1"/>
    <field x="2"/>
  </rowFields>
  <rowItems count="79">
    <i>
      <x v="1"/>
      <x/>
    </i>
    <i r="1">
      <x v="1"/>
    </i>
    <i r="1">
      <x v="2"/>
    </i>
    <i r="1">
      <x v="3"/>
    </i>
    <i r="1">
      <x v="4"/>
    </i>
    <i r="1">
      <x v="5"/>
    </i>
    <i r="1">
      <x v="6"/>
    </i>
    <i r="1">
      <x v="7"/>
    </i>
    <i r="1">
      <x v="8"/>
    </i>
    <i r="1">
      <x v="9"/>
    </i>
    <i r="1">
      <x v="10"/>
    </i>
    <i r="1">
      <x v="11"/>
    </i>
    <i r="1">
      <x v="12"/>
    </i>
    <i>
      <x v="6"/>
      <x/>
    </i>
    <i r="1">
      <x v="1"/>
    </i>
    <i r="1">
      <x v="2"/>
    </i>
    <i r="1">
      <x v="3"/>
    </i>
    <i r="1">
      <x v="4"/>
    </i>
    <i r="1">
      <x v="5"/>
    </i>
    <i r="1">
      <x v="6"/>
    </i>
    <i r="1">
      <x v="7"/>
    </i>
    <i r="1">
      <x v="8"/>
    </i>
    <i r="1">
      <x v="9"/>
    </i>
    <i r="1">
      <x v="10"/>
    </i>
    <i r="1">
      <x v="11"/>
    </i>
    <i r="1">
      <x v="12"/>
    </i>
    <i>
      <x v="7"/>
      <x/>
    </i>
    <i r="1">
      <x v="1"/>
    </i>
    <i r="1">
      <x v="2"/>
    </i>
    <i r="1">
      <x v="3"/>
    </i>
    <i r="1">
      <x v="4"/>
    </i>
    <i r="1">
      <x v="5"/>
    </i>
    <i r="1">
      <x v="6"/>
    </i>
    <i r="1">
      <x v="7"/>
    </i>
    <i r="1">
      <x v="8"/>
    </i>
    <i r="1">
      <x v="9"/>
    </i>
    <i r="1">
      <x v="10"/>
    </i>
    <i r="1">
      <x v="11"/>
    </i>
    <i r="1">
      <x v="12"/>
    </i>
    <i>
      <x v="8"/>
      <x/>
    </i>
    <i r="1">
      <x v="1"/>
    </i>
    <i r="1">
      <x v="2"/>
    </i>
    <i r="1">
      <x v="3"/>
    </i>
    <i r="1">
      <x v="4"/>
    </i>
    <i r="1">
      <x v="5"/>
    </i>
    <i r="1">
      <x v="6"/>
    </i>
    <i r="1">
      <x v="7"/>
    </i>
    <i r="1">
      <x v="8"/>
    </i>
    <i r="1">
      <x v="9"/>
    </i>
    <i r="1">
      <x v="10"/>
    </i>
    <i r="1">
      <x v="11"/>
    </i>
    <i r="1">
      <x v="12"/>
    </i>
    <i>
      <x v="9"/>
      <x/>
    </i>
    <i r="1">
      <x v="1"/>
    </i>
    <i r="1">
      <x v="2"/>
    </i>
    <i r="1">
      <x v="3"/>
    </i>
    <i r="1">
      <x v="4"/>
    </i>
    <i r="1">
      <x v="5"/>
    </i>
    <i r="1">
      <x v="6"/>
    </i>
    <i r="1">
      <x v="7"/>
    </i>
    <i r="1">
      <x v="8"/>
    </i>
    <i r="1">
      <x v="9"/>
    </i>
    <i r="1">
      <x v="10"/>
    </i>
    <i r="1">
      <x v="11"/>
    </i>
    <i r="1">
      <x v="12"/>
    </i>
    <i>
      <x v="10"/>
      <x/>
    </i>
    <i r="1">
      <x v="1"/>
    </i>
    <i r="1">
      <x v="2"/>
    </i>
    <i r="1">
      <x v="3"/>
    </i>
    <i r="1">
      <x v="4"/>
    </i>
    <i r="1">
      <x v="5"/>
    </i>
    <i r="1">
      <x v="6"/>
    </i>
    <i r="1">
      <x v="7"/>
    </i>
    <i r="1">
      <x v="8"/>
    </i>
    <i r="1">
      <x v="9"/>
    </i>
    <i r="1">
      <x v="10"/>
    </i>
    <i r="1">
      <x v="11"/>
    </i>
    <i r="1">
      <x v="12"/>
    </i>
    <i t="grand">
      <x/>
    </i>
  </rowItems>
  <colFields count="1">
    <field x="-2"/>
  </colFields>
  <colItems count="6">
    <i>
      <x/>
    </i>
    <i i="1">
      <x v="1"/>
    </i>
    <i i="2">
      <x v="2"/>
    </i>
    <i i="3">
      <x v="3"/>
    </i>
    <i i="4">
      <x v="4"/>
    </i>
    <i i="5">
      <x v="5"/>
    </i>
  </colItems>
  <pageFields count="2">
    <pageField fld="4" item="2" hier="-1"/>
    <pageField fld="3" item="3" hier="-1"/>
  </pageFields>
  <dataFields count="6">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14" cacheId="9"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gridDropZones="1" multipleFieldFilters="0">
  <location ref="B99:H106" firstHeaderRow="1" firstDataRow="2" firstDataCol="1" rowPageCount="1" colPageCount="1"/>
  <pivotFields count="11">
    <pivotField compact="0" outline="0" showAll="0"/>
    <pivotField axis="axisRow" compact="0" outline="0" showAll="0">
      <items count="14">
        <item m="1" x="12"/>
        <item m="1" x="10"/>
        <item m="1" x="8"/>
        <item m="1" x="9"/>
        <item x="3"/>
        <item h="1" x="2"/>
        <item h="1" x="1"/>
        <item m="1" x="11"/>
        <item x="0"/>
        <item x="4"/>
        <item x="5"/>
        <item x="6"/>
        <item x="7"/>
        <item t="default"/>
      </items>
    </pivotField>
    <pivotField axis="axisPage" compact="0" outline="0" showAll="0">
      <items count="62">
        <item x="18"/>
        <item m="1" x="60"/>
        <item m="1" x="43"/>
        <item x="8"/>
        <item m="1" x="54"/>
        <item m="1" x="48"/>
        <item x="4"/>
        <item x="2"/>
        <item m="1" x="49"/>
        <item m="1" x="47"/>
        <item x="15"/>
        <item m="1" x="41"/>
        <item m="1" x="37"/>
        <item x="14"/>
        <item x="6"/>
        <item x="9"/>
        <item x="3"/>
        <item m="1" x="40"/>
        <item m="1" x="57"/>
        <item m="1" x="39"/>
        <item m="1" x="38"/>
        <item x="5"/>
        <item m="1" x="45"/>
        <item m="1" x="46"/>
        <item x="12"/>
        <item m="1" x="59"/>
        <item m="1" x="58"/>
        <item m="1" x="55"/>
        <item m="1" x="56"/>
        <item x="20"/>
        <item x="13"/>
        <item x="16"/>
        <item x="22"/>
        <item x="17"/>
        <item x="19"/>
        <item x="11"/>
        <item x="7"/>
        <item x="10"/>
        <item m="1" x="42"/>
        <item m="1" x="44"/>
        <item m="1" x="50"/>
        <item m="1" x="51"/>
        <item m="1" x="52"/>
        <item m="1" x="53"/>
        <item x="0"/>
        <item x="21"/>
        <item x="1"/>
        <item x="33"/>
        <item x="34"/>
        <item x="35"/>
        <item x="36"/>
        <item x="23"/>
        <item x="24"/>
        <item x="25"/>
        <item x="26"/>
        <item x="27"/>
        <item x="28"/>
        <item x="29"/>
        <item x="30"/>
        <item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4"/>
    </i>
    <i>
      <x v="8"/>
    </i>
    <i>
      <x v="9"/>
    </i>
    <i>
      <x v="10"/>
    </i>
    <i>
      <x v="11"/>
    </i>
    <i>
      <x v="12"/>
    </i>
  </rowItems>
  <colFields count="1">
    <field x="-2"/>
  </colFields>
  <colItems count="6">
    <i>
      <x/>
    </i>
    <i i="1">
      <x v="1"/>
    </i>
    <i i="2">
      <x v="2"/>
    </i>
    <i i="3">
      <x v="3"/>
    </i>
    <i i="4">
      <x v="4"/>
    </i>
    <i i="5">
      <x v="5"/>
    </i>
  </colItems>
  <pageFields count="1">
    <pageField fld="2" item="24" hier="-1"/>
  </pageFields>
  <dataFields count="6">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9000000}" name="PivotTable21" cacheId="9"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gridDropZones="1" multipleFieldFilters="0">
  <location ref="B390:H397" firstHeaderRow="1" firstDataRow="2" firstDataCol="1" rowPageCount="1" colPageCount="1"/>
  <pivotFields count="11">
    <pivotField compact="0" outline="0" showAll="0"/>
    <pivotField axis="axisRow" compact="0" outline="0" showAll="0">
      <items count="14">
        <item m="1" x="12"/>
        <item x="3"/>
        <item m="1" x="10"/>
        <item m="1" x="8"/>
        <item m="1" x="9"/>
        <item x="1"/>
        <item h="1" x="2"/>
        <item m="1" x="11"/>
        <item x="0"/>
        <item x="4"/>
        <item x="5"/>
        <item x="6"/>
        <item x="7"/>
        <item t="default"/>
      </items>
    </pivotField>
    <pivotField axis="axisPage" compact="0" outline="0" multipleItemSelectionAllowed="1" showAll="0">
      <items count="62">
        <item h="1" x="18"/>
        <item h="1" m="1" x="60"/>
        <item h="1" m="1" x="43"/>
        <item h="1" x="8"/>
        <item h="1" m="1" x="54"/>
        <item h="1" m="1" x="48"/>
        <item h="1" x="4"/>
        <item h="1" x="2"/>
        <item h="1" m="1" x="49"/>
        <item h="1" m="1" x="47"/>
        <item h="1" x="15"/>
        <item h="1" m="1" x="41"/>
        <item h="1" m="1" x="37"/>
        <item h="1" x="14"/>
        <item h="1" x="6"/>
        <item h="1" x="9"/>
        <item h="1" x="3"/>
        <item h="1" m="1" x="40"/>
        <item h="1" m="1" x="57"/>
        <item h="1" m="1" x="39"/>
        <item h="1" m="1" x="38"/>
        <item h="1" x="5"/>
        <item h="1" m="1" x="45"/>
        <item h="1" m="1" x="46"/>
        <item h="1" x="12"/>
        <item h="1" m="1" x="59"/>
        <item h="1" m="1" x="58"/>
        <item h="1" m="1" x="55"/>
        <item h="1" m="1" x="56"/>
        <item h="1" x="20"/>
        <item h="1" x="13"/>
        <item h="1" x="16"/>
        <item h="1" x="22"/>
        <item h="1" x="17"/>
        <item h="1" x="19"/>
        <item h="1" x="11"/>
        <item h="1" x="7"/>
        <item h="1" x="10"/>
        <item h="1" m="1" x="42"/>
        <item h="1" m="1" x="44"/>
        <item m="1" x="50"/>
        <item h="1" m="1" x="51"/>
        <item h="1" m="1" x="52"/>
        <item h="1" m="1" x="53"/>
        <item h="1" x="0"/>
        <item h="1" x="21"/>
        <item h="1" x="1"/>
        <item h="1" x="33"/>
        <item x="34"/>
        <item h="1" x="35"/>
        <item h="1" x="36"/>
        <item h="1" x="23"/>
        <item h="1" x="24"/>
        <item h="1" x="25"/>
        <item h="1" x="26"/>
        <item h="1" x="27"/>
        <item h="1" x="28"/>
        <item h="1" x="29"/>
        <item h="1" x="30"/>
        <item h="1" x="31"/>
        <item h="1"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1"/>
    </i>
    <i>
      <x v="8"/>
    </i>
    <i>
      <x v="9"/>
    </i>
    <i>
      <x v="10"/>
    </i>
    <i>
      <x v="11"/>
    </i>
    <i>
      <x v="12"/>
    </i>
  </rowItems>
  <colFields count="1">
    <field x="-2"/>
  </colFields>
  <colItems count="6">
    <i>
      <x/>
    </i>
    <i i="1">
      <x v="1"/>
    </i>
    <i i="2">
      <x v="2"/>
    </i>
    <i i="3">
      <x v="3"/>
    </i>
    <i i="4">
      <x v="4"/>
    </i>
    <i i="5">
      <x v="5"/>
    </i>
  </colItems>
  <pageFields count="1">
    <pageField fld="2" hier="-1"/>
  </pageFields>
  <dataFields count="6">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15" cacheId="9"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gridDropZones="1" multipleFieldFilters="0">
  <location ref="B85:H92" firstHeaderRow="1" firstDataRow="2" firstDataCol="1" rowPageCount="1" colPageCount="1"/>
  <pivotFields count="11">
    <pivotField compact="0" outline="0" showAll="0"/>
    <pivotField axis="axisRow" compact="0" outline="0" showAll="0">
      <items count="14">
        <item m="1" x="12"/>
        <item m="1" x="10"/>
        <item m="1" x="8"/>
        <item m="1" x="9"/>
        <item x="3"/>
        <item h="1" x="1"/>
        <item h="1" x="2"/>
        <item m="1" x="11"/>
        <item x="0"/>
        <item x="4"/>
        <item x="5"/>
        <item x="6"/>
        <item x="7"/>
        <item t="default"/>
      </items>
    </pivotField>
    <pivotField axis="axisPage" compact="0" outline="0" showAll="0">
      <items count="62">
        <item x="18"/>
        <item m="1" x="60"/>
        <item m="1" x="43"/>
        <item x="8"/>
        <item m="1" x="54"/>
        <item m="1" x="48"/>
        <item x="4"/>
        <item x="2"/>
        <item m="1" x="49"/>
        <item m="1" x="47"/>
        <item x="15"/>
        <item m="1" x="41"/>
        <item m="1" x="37"/>
        <item x="14"/>
        <item x="6"/>
        <item x="9"/>
        <item x="3"/>
        <item m="1" x="40"/>
        <item m="1" x="57"/>
        <item m="1" x="39"/>
        <item m="1" x="38"/>
        <item x="5"/>
        <item m="1" x="45"/>
        <item m="1" x="46"/>
        <item x="12"/>
        <item m="1" x="59"/>
        <item m="1" x="58"/>
        <item m="1" x="55"/>
        <item m="1" x="56"/>
        <item x="20"/>
        <item x="13"/>
        <item x="16"/>
        <item x="22"/>
        <item x="17"/>
        <item x="19"/>
        <item x="11"/>
        <item x="7"/>
        <item x="10"/>
        <item m="1" x="42"/>
        <item m="1" x="44"/>
        <item m="1" x="50"/>
        <item m="1" x="51"/>
        <item m="1" x="52"/>
        <item m="1" x="53"/>
        <item x="0"/>
        <item x="21"/>
        <item x="1"/>
        <item x="33"/>
        <item x="34"/>
        <item x="35"/>
        <item x="36"/>
        <item x="23"/>
        <item x="24"/>
        <item x="25"/>
        <item x="26"/>
        <item x="27"/>
        <item x="28"/>
        <item x="29"/>
        <item x="30"/>
        <item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4"/>
    </i>
    <i>
      <x v="8"/>
    </i>
    <i>
      <x v="9"/>
    </i>
    <i>
      <x v="10"/>
    </i>
    <i>
      <x v="11"/>
    </i>
    <i>
      <x v="12"/>
    </i>
  </rowItems>
  <colFields count="1">
    <field x="-2"/>
  </colFields>
  <colItems count="6">
    <i>
      <x/>
    </i>
    <i i="1">
      <x v="1"/>
    </i>
    <i i="2">
      <x v="2"/>
    </i>
    <i i="3">
      <x v="3"/>
    </i>
    <i i="4">
      <x v="4"/>
    </i>
    <i i="5">
      <x v="5"/>
    </i>
  </colItems>
  <pageFields count="1">
    <pageField fld="2" item="37" hier="-1"/>
  </pageFields>
  <dataFields count="6">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500-000007000000}" name="PivotTable19" cacheId="9"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gridDropZones="1" multipleFieldFilters="0">
  <location ref="B366:H373" firstHeaderRow="1" firstDataRow="2" firstDataCol="1" rowPageCount="1" colPageCount="1"/>
  <pivotFields count="11">
    <pivotField compact="0" outline="0" showAll="0"/>
    <pivotField axis="axisRow" compact="0" outline="0" showAll="0">
      <items count="14">
        <item m="1" x="12"/>
        <item x="3"/>
        <item m="1" x="10"/>
        <item m="1" x="8"/>
        <item m="1" x="9"/>
        <item x="1"/>
        <item h="1" x="2"/>
        <item m="1" x="11"/>
        <item x="0"/>
        <item x="4"/>
        <item x="5"/>
        <item x="6"/>
        <item x="7"/>
        <item t="default"/>
      </items>
    </pivotField>
    <pivotField axis="axisPage" compact="0" outline="0" multipleItemSelectionAllowed="1" showAll="0">
      <items count="62">
        <item h="1" x="18"/>
        <item h="1" m="1" x="60"/>
        <item h="1" m="1" x="43"/>
        <item h="1" x="8"/>
        <item h="1" m="1" x="54"/>
        <item h="1" m="1" x="48"/>
        <item h="1" x="4"/>
        <item h="1" x="2"/>
        <item h="1" m="1" x="49"/>
        <item h="1" m="1" x="47"/>
        <item h="1" x="15"/>
        <item h="1" m="1" x="41"/>
        <item h="1" m="1" x="37"/>
        <item h="1" x="14"/>
        <item h="1" x="6"/>
        <item h="1" x="9"/>
        <item h="1" x="3"/>
        <item h="1" m="1" x="40"/>
        <item h="1" m="1" x="57"/>
        <item h="1" m="1" x="39"/>
        <item h="1" m="1" x="38"/>
        <item h="1" x="5"/>
        <item h="1" m="1" x="45"/>
        <item h="1" m="1" x="46"/>
        <item h="1" x="12"/>
        <item h="1" m="1" x="59"/>
        <item h="1" m="1" x="58"/>
        <item h="1" m="1" x="55"/>
        <item h="1" m="1" x="56"/>
        <item h="1" x="20"/>
        <item h="1" x="13"/>
        <item h="1" x="16"/>
        <item h="1" x="22"/>
        <item h="1" x="17"/>
        <item h="1" x="19"/>
        <item h="1" x="11"/>
        <item h="1" x="7"/>
        <item h="1" x="10"/>
        <item m="1" x="42"/>
        <item m="1" x="44"/>
        <item h="1" m="1" x="50"/>
        <item h="1" m="1" x="51"/>
        <item h="1" m="1" x="52"/>
        <item h="1" m="1" x="53"/>
        <item h="1" x="0"/>
        <item h="1" x="21"/>
        <item h="1" x="1"/>
        <item h="1" x="33"/>
        <item h="1" x="34"/>
        <item h="1" x="35"/>
        <item h="1" x="36"/>
        <item h="1" x="23"/>
        <item h="1" x="24"/>
        <item h="1" x="25"/>
        <item h="1" x="26"/>
        <item h="1" x="27"/>
        <item h="1" x="28"/>
        <item h="1" x="29"/>
        <item h="1" x="30"/>
        <item h="1"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1"/>
    </i>
    <i>
      <x v="8"/>
    </i>
    <i>
      <x v="9"/>
    </i>
    <i>
      <x v="10"/>
    </i>
    <i>
      <x v="11"/>
    </i>
    <i>
      <x v="12"/>
    </i>
  </rowItems>
  <colFields count="1">
    <field x="-2"/>
  </colFields>
  <colItems count="6">
    <i>
      <x/>
    </i>
    <i i="1">
      <x v="1"/>
    </i>
    <i i="2">
      <x v="2"/>
    </i>
    <i i="3">
      <x v="3"/>
    </i>
    <i i="4">
      <x v="4"/>
    </i>
    <i i="5">
      <x v="5"/>
    </i>
  </colItems>
  <pageFields count="1">
    <pageField fld="2" hier="-1"/>
  </pageFields>
  <dataFields count="6">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500-00000A000000}" name="PivotTable22" cacheId="9"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gridDropZones="1" multipleFieldFilters="0">
  <location ref="B378:H385" firstHeaderRow="1" firstDataRow="2" firstDataCol="1" rowPageCount="1" colPageCount="1"/>
  <pivotFields count="11">
    <pivotField compact="0" outline="0" showAll="0"/>
    <pivotField axis="axisRow" compact="0" outline="0" showAll="0">
      <items count="14">
        <item m="1" x="12"/>
        <item x="3"/>
        <item m="1" x="10"/>
        <item m="1" x="8"/>
        <item m="1" x="9"/>
        <item x="1"/>
        <item h="1" x="2"/>
        <item m="1" x="11"/>
        <item x="0"/>
        <item x="4"/>
        <item x="5"/>
        <item x="6"/>
        <item x="7"/>
        <item t="default"/>
      </items>
    </pivotField>
    <pivotField axis="axisPage" compact="0" outline="0" multipleItemSelectionAllowed="1" showAll="0">
      <items count="62">
        <item h="1" x="18"/>
        <item h="1" m="1" x="60"/>
        <item h="1" m="1" x="43"/>
        <item h="1" x="8"/>
        <item h="1" m="1" x="54"/>
        <item h="1" m="1" x="48"/>
        <item h="1" x="4"/>
        <item h="1" x="2"/>
        <item h="1" m="1" x="49"/>
        <item h="1" m="1" x="47"/>
        <item h="1" x="15"/>
        <item h="1" m="1" x="41"/>
        <item h="1" m="1" x="37"/>
        <item h="1" x="14"/>
        <item h="1" x="6"/>
        <item h="1" x="9"/>
        <item h="1" x="3"/>
        <item h="1" m="1" x="40"/>
        <item h="1" m="1" x="57"/>
        <item h="1" m="1" x="39"/>
        <item h="1" m="1" x="38"/>
        <item h="1" x="5"/>
        <item h="1" m="1" x="45"/>
        <item h="1" m="1" x="46"/>
        <item h="1" x="12"/>
        <item h="1" m="1" x="59"/>
        <item h="1" m="1" x="58"/>
        <item h="1" m="1" x="55"/>
        <item h="1" m="1" x="56"/>
        <item h="1" x="20"/>
        <item h="1" x="13"/>
        <item h="1" x="16"/>
        <item h="1" x="22"/>
        <item h="1" x="17"/>
        <item h="1" x="19"/>
        <item h="1" x="11"/>
        <item h="1" x="7"/>
        <item h="1" x="10"/>
        <item h="1" m="1" x="42"/>
        <item h="1" m="1" x="44"/>
        <item h="1" m="1" x="50"/>
        <item m="1" x="51"/>
        <item h="1" m="1" x="52"/>
        <item h="1" m="1" x="53"/>
        <item h="1" x="0"/>
        <item h="1" x="21"/>
        <item h="1" x="1"/>
        <item x="33"/>
        <item h="1" x="34"/>
        <item h="1" x="35"/>
        <item h="1" x="36"/>
        <item h="1" x="23"/>
        <item h="1" x="24"/>
        <item h="1" x="25"/>
        <item h="1" x="26"/>
        <item h="1" x="27"/>
        <item h="1" x="28"/>
        <item h="1" x="29"/>
        <item h="1" x="30"/>
        <item h="1" x="31"/>
        <item h="1"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1"/>
    </i>
    <i>
      <x v="8"/>
    </i>
    <i>
      <x v="9"/>
    </i>
    <i>
      <x v="10"/>
    </i>
    <i>
      <x v="11"/>
    </i>
    <i>
      <x v="12"/>
    </i>
  </rowItems>
  <colFields count="1">
    <field x="-2"/>
  </colFields>
  <colItems count="6">
    <i>
      <x/>
    </i>
    <i i="1">
      <x v="1"/>
    </i>
    <i i="2">
      <x v="2"/>
    </i>
    <i i="3">
      <x v="3"/>
    </i>
    <i i="4">
      <x v="4"/>
    </i>
    <i i="5">
      <x v="5"/>
    </i>
  </colItems>
  <pageFields count="1">
    <pageField fld="2" hier="-1"/>
  </pageFields>
  <dataFields count="6">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reativecommons.org/licenses/by/3.0/au/" TargetMode="External"/><Relationship Id="rId2" Type="http://schemas.openxmlformats.org/officeDocument/2006/relationships/hyperlink" Target="http://www.creativecommons.org/licenses/by/3.0/au/" TargetMode="External"/><Relationship Id="rId1" Type="http://schemas.openxmlformats.org/officeDocument/2006/relationships/hyperlink" Target="mailto:dataanalytics@apra.gov.au" TargetMode="External"/><Relationship Id="rId5" Type="http://schemas.openxmlformats.org/officeDocument/2006/relationships/drawing" Target="../drawings/drawing2.xml"/><Relationship Id="rId4" Type="http://schemas.openxmlformats.org/officeDocument/2006/relationships/hyperlink" Target="https://www.apra.gov.au/annual-superannuation-bullet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image" Target="../media/image3.emf"/><Relationship Id="rId2" Type="http://schemas.openxmlformats.org/officeDocument/2006/relationships/hyperlink" Target="https://www.apra.gov.au/publications/annual-superannuation-bulletin" TargetMode="External"/><Relationship Id="rId1" Type="http://schemas.openxmlformats.org/officeDocument/2006/relationships/hyperlink" Target="https://www.apra.gov.au/superannuation-consultation-packages"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44"/>
  <sheetViews>
    <sheetView showGridLines="0" tabSelected="1" zoomScaleNormal="100" workbookViewId="0"/>
  </sheetViews>
  <sheetFormatPr defaultColWidth="9.1328125" defaultRowHeight="12.95" customHeight="1" x14ac:dyDescent="0.4"/>
  <cols>
    <col min="1" max="1" width="92.59765625" style="116" customWidth="1"/>
    <col min="2" max="16384" width="9.1328125" style="116"/>
  </cols>
  <sheetData>
    <row r="1" spans="1:1" ht="15.75" customHeight="1" x14ac:dyDescent="0.4">
      <c r="A1" s="115"/>
    </row>
    <row r="2" spans="1:1" ht="13.15" x14ac:dyDescent="0.4">
      <c r="A2" s="115"/>
    </row>
    <row r="3" spans="1:1" ht="13.15" x14ac:dyDescent="0.4">
      <c r="A3" s="115"/>
    </row>
    <row r="4" spans="1:1" ht="13.15" x14ac:dyDescent="0.4">
      <c r="A4" s="115"/>
    </row>
    <row r="5" spans="1:1" ht="13.15" x14ac:dyDescent="0.4">
      <c r="A5" s="115"/>
    </row>
    <row r="6" spans="1:1" ht="13.15" x14ac:dyDescent="0.4">
      <c r="A6" s="115"/>
    </row>
    <row r="7" spans="1:1" ht="13.15" x14ac:dyDescent="0.4">
      <c r="A7" s="115"/>
    </row>
    <row r="8" spans="1:1" ht="13.15" x14ac:dyDescent="0.4">
      <c r="A8" s="115"/>
    </row>
    <row r="9" spans="1:1" ht="13.15" x14ac:dyDescent="0.4">
      <c r="A9" s="115"/>
    </row>
    <row r="10" spans="1:1" ht="13.15" x14ac:dyDescent="0.4">
      <c r="A10" s="115"/>
    </row>
    <row r="11" spans="1:1" ht="55.15" x14ac:dyDescent="1.6">
      <c r="A11" s="117" t="s">
        <v>189</v>
      </c>
    </row>
    <row r="12" spans="1:1" ht="61.5" x14ac:dyDescent="0.4">
      <c r="A12" s="118" t="s">
        <v>565</v>
      </c>
    </row>
    <row r="13" spans="1:1" ht="13.15" x14ac:dyDescent="0.4">
      <c r="A13" s="115"/>
    </row>
    <row r="14" spans="1:1" ht="13.9" x14ac:dyDescent="0.45">
      <c r="A14" s="78" t="s">
        <v>454</v>
      </c>
    </row>
    <row r="15" spans="1:1" ht="13.15" x14ac:dyDescent="0.4">
      <c r="A15" s="115"/>
    </row>
    <row r="16" spans="1:1" ht="13.15" x14ac:dyDescent="0.4">
      <c r="A16" s="115"/>
    </row>
    <row r="17" spans="1:1" ht="13.15" x14ac:dyDescent="0.4">
      <c r="A17" s="119"/>
    </row>
    <row r="18" spans="1:1" ht="13.15" x14ac:dyDescent="0.4">
      <c r="A18" s="119"/>
    </row>
    <row r="19" spans="1:1" ht="13.15" x14ac:dyDescent="0.4">
      <c r="A19" s="120"/>
    </row>
    <row r="20" spans="1:1" ht="13.15" x14ac:dyDescent="0.4">
      <c r="A20" s="115"/>
    </row>
    <row r="21" spans="1:1" ht="13.15" x14ac:dyDescent="0.4">
      <c r="A21" s="115"/>
    </row>
    <row r="22" spans="1:1" ht="13.15" x14ac:dyDescent="0.4">
      <c r="A22" s="115"/>
    </row>
    <row r="23" spans="1:1" ht="13.15" x14ac:dyDescent="0.4">
      <c r="A23" s="115"/>
    </row>
    <row r="24" spans="1:1" ht="13.15" x14ac:dyDescent="0.4">
      <c r="A24" s="115"/>
    </row>
    <row r="25" spans="1:1" ht="13.15" x14ac:dyDescent="0.4">
      <c r="A25" s="115"/>
    </row>
    <row r="26" spans="1:1" ht="13.15" x14ac:dyDescent="0.4">
      <c r="A26" s="115"/>
    </row>
    <row r="27" spans="1:1" ht="13.15" x14ac:dyDescent="0.4">
      <c r="A27" s="115"/>
    </row>
    <row r="28" spans="1:1" ht="13.15" x14ac:dyDescent="0.4">
      <c r="A28" s="115"/>
    </row>
    <row r="29" spans="1:1" ht="13.15" x14ac:dyDescent="0.4">
      <c r="A29" s="115"/>
    </row>
    <row r="30" spans="1:1" ht="13.15" x14ac:dyDescent="0.4">
      <c r="A30" s="115"/>
    </row>
    <row r="31" spans="1:1" ht="13.15" x14ac:dyDescent="0.4">
      <c r="A31" s="115"/>
    </row>
    <row r="32" spans="1:1" ht="13.15" x14ac:dyDescent="0.4">
      <c r="A32" s="115"/>
    </row>
    <row r="33" spans="1:1" ht="13.15" x14ac:dyDescent="0.4">
      <c r="A33" s="115"/>
    </row>
    <row r="34" spans="1:1" ht="13.15" x14ac:dyDescent="0.4">
      <c r="A34" s="115"/>
    </row>
    <row r="35" spans="1:1" ht="13.15" x14ac:dyDescent="0.4">
      <c r="A35" s="115"/>
    </row>
    <row r="36" spans="1:1" ht="13.15" x14ac:dyDescent="0.4">
      <c r="A36" s="115"/>
    </row>
    <row r="37" spans="1:1" ht="13.15" x14ac:dyDescent="0.4">
      <c r="A37" s="115"/>
    </row>
    <row r="38" spans="1:1" ht="13.15" x14ac:dyDescent="0.4">
      <c r="A38" s="115"/>
    </row>
    <row r="39" spans="1:1" ht="13.15" x14ac:dyDescent="0.4">
      <c r="A39" s="115"/>
    </row>
    <row r="40" spans="1:1" ht="13.15" x14ac:dyDescent="0.4">
      <c r="A40" s="115"/>
    </row>
    <row r="41" spans="1:1" ht="13.15" x14ac:dyDescent="0.4">
      <c r="A41" s="115"/>
    </row>
    <row r="42" spans="1:1" ht="13.15" x14ac:dyDescent="0.4">
      <c r="A42" s="115"/>
    </row>
    <row r="43" spans="1:1" ht="13.15" x14ac:dyDescent="0.4">
      <c r="A43" s="115"/>
    </row>
    <row r="44" spans="1:1" s="122" customFormat="1" ht="10.5" x14ac:dyDescent="0.45">
      <c r="A44" s="121"/>
    </row>
  </sheetData>
  <pageMargins left="0.7" right="0.7" top="0.75" bottom="0.75" header="0.3" footer="0.3"/>
  <pageSetup paperSize="9" fitToHeight="0" orientation="portrait" r:id="rId1"/>
  <headerFoot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8"/>
  <sheetViews>
    <sheetView showGridLines="0" workbookViewId="0">
      <selection sqref="A1:B1"/>
    </sheetView>
  </sheetViews>
  <sheetFormatPr defaultColWidth="9.1328125" defaultRowHeight="12.95" customHeight="1" x14ac:dyDescent="0.45"/>
  <cols>
    <col min="1" max="1" width="10.73046875" style="509" customWidth="1"/>
    <col min="2" max="2" width="82.59765625" style="507" customWidth="1"/>
    <col min="3" max="17" width="9.1328125" style="509" customWidth="1"/>
    <col min="18" max="16384" width="9.1328125" style="509"/>
  </cols>
  <sheetData>
    <row r="1" spans="1:2" ht="15.4" x14ac:dyDescent="0.45">
      <c r="A1" s="570" t="s">
        <v>569</v>
      </c>
      <c r="B1" s="570"/>
    </row>
    <row r="2" spans="1:2" ht="13.9" x14ac:dyDescent="0.45">
      <c r="A2" s="571" t="s">
        <v>570</v>
      </c>
      <c r="B2" s="571"/>
    </row>
    <row r="3" spans="1:2" ht="13.9" x14ac:dyDescent="0.45">
      <c r="A3" s="571" t="s">
        <v>571</v>
      </c>
      <c r="B3" s="571"/>
    </row>
    <row r="4" spans="1:2" ht="25.9" customHeight="1" x14ac:dyDescent="0.45">
      <c r="A4" s="572"/>
      <c r="B4" s="572"/>
    </row>
    <row r="5" spans="1:2" ht="27.4" customHeight="1" x14ac:dyDescent="0.45">
      <c r="A5" s="571" t="s">
        <v>572</v>
      </c>
      <c r="B5" s="571"/>
    </row>
    <row r="6" spans="1:2" ht="13.9" x14ac:dyDescent="0.45">
      <c r="A6" s="573" t="s">
        <v>573</v>
      </c>
      <c r="B6" s="573"/>
    </row>
    <row r="7" spans="1:2" ht="13.9" x14ac:dyDescent="0.45">
      <c r="A7" s="510"/>
      <c r="B7" s="510"/>
    </row>
    <row r="8" spans="1:2" ht="15.4" x14ac:dyDescent="0.45">
      <c r="A8" s="574" t="s">
        <v>574</v>
      </c>
      <c r="B8" s="574"/>
    </row>
    <row r="9" spans="1:2" ht="49.9" customHeight="1" x14ac:dyDescent="0.45">
      <c r="A9" s="565" t="s">
        <v>575</v>
      </c>
      <c r="B9" s="565"/>
    </row>
    <row r="10" spans="1:2" ht="13.9" x14ac:dyDescent="0.45">
      <c r="A10" s="501"/>
      <c r="B10" s="501"/>
    </row>
    <row r="11" spans="1:2" ht="15.4" x14ac:dyDescent="0.45">
      <c r="A11" s="574" t="s">
        <v>576</v>
      </c>
      <c r="B11" s="574"/>
    </row>
    <row r="12" spans="1:2" ht="13.9" x14ac:dyDescent="0.45">
      <c r="A12" s="565" t="s">
        <v>577</v>
      </c>
      <c r="B12" s="565"/>
    </row>
    <row r="13" spans="1:2" ht="13.9" x14ac:dyDescent="0.45">
      <c r="A13" s="502"/>
      <c r="B13" s="502"/>
    </row>
    <row r="14" spans="1:2" s="511" customFormat="1" ht="15.4" x14ac:dyDescent="0.45">
      <c r="A14" s="575" t="s">
        <v>214</v>
      </c>
      <c r="B14" s="575"/>
    </row>
    <row r="15" spans="1:2" s="511" customFormat="1" ht="13.9" x14ac:dyDescent="0.45">
      <c r="A15" s="569" t="s">
        <v>578</v>
      </c>
      <c r="B15" s="569"/>
    </row>
    <row r="16" spans="1:2" s="511" customFormat="1" ht="13.9" x14ac:dyDescent="0.45">
      <c r="A16" s="566" t="s">
        <v>579</v>
      </c>
      <c r="B16" s="566"/>
    </row>
    <row r="17" spans="1:2" ht="13.9" x14ac:dyDescent="0.45">
      <c r="A17" s="503"/>
      <c r="B17" s="503"/>
    </row>
    <row r="18" spans="1:2" ht="15.4" x14ac:dyDescent="0.45">
      <c r="A18" s="563" t="s">
        <v>580</v>
      </c>
      <c r="B18" s="563"/>
    </row>
    <row r="19" spans="1:2" ht="25.15" customHeight="1" x14ac:dyDescent="0.45">
      <c r="A19" s="567" t="s">
        <v>581</v>
      </c>
      <c r="B19" s="567"/>
    </row>
    <row r="20" spans="1:2" ht="13.9" x14ac:dyDescent="0.45">
      <c r="A20" s="512"/>
      <c r="B20" s="512"/>
    </row>
    <row r="21" spans="1:2" ht="13.9" x14ac:dyDescent="0.45">
      <c r="A21" s="567" t="s">
        <v>582</v>
      </c>
      <c r="B21" s="567"/>
    </row>
    <row r="22" spans="1:2" ht="13.9" x14ac:dyDescent="0.45">
      <c r="A22" s="513"/>
      <c r="B22" s="513"/>
    </row>
    <row r="23" spans="1:2" ht="15.4" x14ac:dyDescent="0.45">
      <c r="A23" s="563" t="s">
        <v>583</v>
      </c>
      <c r="B23" s="563"/>
    </row>
    <row r="24" spans="1:2" ht="13.9" x14ac:dyDescent="0.45">
      <c r="A24" s="565" t="s">
        <v>584</v>
      </c>
      <c r="B24" s="565"/>
    </row>
    <row r="25" spans="1:2" ht="13.9" x14ac:dyDescent="0.45">
      <c r="A25" s="503"/>
      <c r="B25" s="503"/>
    </row>
    <row r="26" spans="1:2" ht="15.4" x14ac:dyDescent="0.45">
      <c r="A26" s="563" t="s">
        <v>585</v>
      </c>
      <c r="B26" s="563"/>
    </row>
    <row r="27" spans="1:2" ht="13.9" customHeight="1" x14ac:dyDescent="0.45">
      <c r="A27" s="568" t="s">
        <v>596</v>
      </c>
      <c r="B27" s="568"/>
    </row>
    <row r="28" spans="1:2" ht="47.65" customHeight="1" x14ac:dyDescent="0.45">
      <c r="A28" s="568"/>
      <c r="B28" s="568"/>
    </row>
    <row r="29" spans="1:2" ht="13.9" customHeight="1" x14ac:dyDescent="0.45">
      <c r="A29" s="564" t="s">
        <v>597</v>
      </c>
      <c r="B29" s="564"/>
    </row>
    <row r="30" spans="1:2" ht="13.9" customHeight="1" x14ac:dyDescent="0.45">
      <c r="A30" s="518"/>
      <c r="B30" s="518"/>
    </row>
    <row r="31" spans="1:2" ht="13.9" x14ac:dyDescent="0.45">
      <c r="A31" s="565" t="s">
        <v>586</v>
      </c>
      <c r="B31" s="565"/>
    </row>
    <row r="32" spans="1:2" ht="13.9" x14ac:dyDescent="0.45">
      <c r="A32" s="504"/>
      <c r="B32" s="504"/>
    </row>
    <row r="33" spans="1:2" ht="13.9" x14ac:dyDescent="0.45">
      <c r="A33" s="505" t="s">
        <v>587</v>
      </c>
      <c r="B33" s="506" t="s">
        <v>588</v>
      </c>
    </row>
    <row r="34" spans="1:2" ht="13.9" x14ac:dyDescent="0.45">
      <c r="A34" s="507"/>
    </row>
    <row r="35" spans="1:2" ht="13.9" x14ac:dyDescent="0.45">
      <c r="A35" s="503" t="s">
        <v>589</v>
      </c>
      <c r="B35" s="507" t="s">
        <v>590</v>
      </c>
    </row>
    <row r="36" spans="1:2" ht="13.9" x14ac:dyDescent="0.45">
      <c r="A36" s="507"/>
      <c r="B36" s="503" t="s">
        <v>591</v>
      </c>
    </row>
    <row r="37" spans="1:2" ht="13.9" x14ac:dyDescent="0.45">
      <c r="A37" s="507"/>
      <c r="B37" s="508" t="s">
        <v>592</v>
      </c>
    </row>
    <row r="38" spans="1:2" ht="13.9" x14ac:dyDescent="0.45">
      <c r="A38" s="507"/>
      <c r="B38" s="508" t="s">
        <v>593</v>
      </c>
    </row>
  </sheetData>
  <mergeCells count="22">
    <mergeCell ref="A15:B15"/>
    <mergeCell ref="A1:B1"/>
    <mergeCell ref="A2:B2"/>
    <mergeCell ref="A3:B3"/>
    <mergeCell ref="A4:B4"/>
    <mergeCell ref="A5:B5"/>
    <mergeCell ref="A6:B6"/>
    <mergeCell ref="A8:B8"/>
    <mergeCell ref="A9:B9"/>
    <mergeCell ref="A11:B11"/>
    <mergeCell ref="A12:B12"/>
    <mergeCell ref="A14:B14"/>
    <mergeCell ref="A26:B26"/>
    <mergeCell ref="A29:B29"/>
    <mergeCell ref="A31:B31"/>
    <mergeCell ref="A16:B16"/>
    <mergeCell ref="A18:B18"/>
    <mergeCell ref="A19:B19"/>
    <mergeCell ref="A21:B21"/>
    <mergeCell ref="A23:B23"/>
    <mergeCell ref="A24:B24"/>
    <mergeCell ref="A27:B28"/>
  </mergeCells>
  <hyperlinks>
    <hyperlink ref="B33" r:id="rId1" xr:uid="{00000000-0004-0000-0100-000000000000}"/>
    <hyperlink ref="A6:B6" r:id="rId2" display="http://www.creativecommons.org/licenses/by/3.0/au/" xr:uid="{00000000-0004-0000-0100-000001000000}"/>
    <hyperlink ref="A14:B14" r:id="rId3" display="http://www.creativecommons.org/licenses/by/3.0/au/" xr:uid="{00000000-0004-0000-0100-000002000000}"/>
    <hyperlink ref="A29:B29" r:id="rId4" display="https://www.apra.gov.au/annual-superannuation-bulletin" xr:uid="{00000000-0004-0000-0100-000003000000}"/>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15"/>
  <sheetViews>
    <sheetView showGridLines="0" zoomScaleNormal="100" zoomScaleSheetLayoutView="75" workbookViewId="0"/>
  </sheetViews>
  <sheetFormatPr defaultColWidth="9.1328125" defaultRowHeight="13.9" x14ac:dyDescent="0.45"/>
  <cols>
    <col min="1" max="1" width="71.73046875" style="6" customWidth="1"/>
    <col min="2" max="2" width="18.73046875" style="141" customWidth="1"/>
    <col min="3" max="3" width="9.1328125" style="140"/>
    <col min="4" max="4" width="9.1328125" style="126"/>
    <col min="5" max="16382" width="9.1328125" style="6"/>
    <col min="16383" max="16383" width="24.59765625" style="6" hidden="1" customWidth="1"/>
    <col min="16384" max="16384" width="32.265625" style="6" hidden="1" customWidth="1"/>
  </cols>
  <sheetData>
    <row r="1" spans="1:16" ht="30.75" customHeight="1" x14ac:dyDescent="0.65">
      <c r="A1" s="123" t="s">
        <v>190</v>
      </c>
      <c r="B1" s="124"/>
      <c r="C1" s="125"/>
    </row>
    <row r="2" spans="1:16" s="129" customFormat="1" ht="15" customHeight="1" x14ac:dyDescent="0.65">
      <c r="A2" s="125"/>
      <c r="B2" s="127"/>
      <c r="C2" s="128"/>
    </row>
    <row r="3" spans="1:16" s="129" customFormat="1" ht="15" customHeight="1" x14ac:dyDescent="0.45">
      <c r="A3" s="267" t="s">
        <v>191</v>
      </c>
      <c r="B3" s="130" t="s">
        <v>191</v>
      </c>
      <c r="C3" s="131"/>
      <c r="D3" s="132"/>
    </row>
    <row r="4" spans="1:16" s="129" customFormat="1" ht="7.5" customHeight="1" x14ac:dyDescent="0.45">
      <c r="A4" s="267"/>
      <c r="B4" s="130"/>
      <c r="C4" s="133"/>
      <c r="D4" s="132"/>
    </row>
    <row r="5" spans="1:16" s="132" customFormat="1" ht="15" customHeight="1" x14ac:dyDescent="0.45">
      <c r="A5" s="268" t="s">
        <v>619</v>
      </c>
      <c r="B5" s="536" t="s">
        <v>619</v>
      </c>
      <c r="C5" s="199"/>
    </row>
    <row r="6" spans="1:16" s="132" customFormat="1" ht="6.75" customHeight="1" x14ac:dyDescent="0.45">
      <c r="A6" s="268"/>
      <c r="B6" s="198"/>
      <c r="C6" s="199"/>
    </row>
    <row r="7" spans="1:16" s="135" customFormat="1" ht="15" customHeight="1" x14ac:dyDescent="0.45">
      <c r="A7" s="269" t="s">
        <v>192</v>
      </c>
      <c r="B7" s="264" t="s">
        <v>193</v>
      </c>
      <c r="C7" s="134"/>
    </row>
    <row r="8" spans="1:16" s="135" customFormat="1" ht="3.75" customHeight="1" x14ac:dyDescent="0.45">
      <c r="A8" s="269"/>
      <c r="B8" s="130"/>
      <c r="C8" s="134"/>
    </row>
    <row r="9" spans="1:16" s="8" customFormat="1" ht="15" customHeight="1" x14ac:dyDescent="0.45">
      <c r="A9" s="269" t="s">
        <v>194</v>
      </c>
      <c r="B9" s="264" t="s">
        <v>195</v>
      </c>
      <c r="C9" s="136"/>
      <c r="J9" s="137"/>
      <c r="K9" s="137"/>
      <c r="L9" s="137"/>
      <c r="M9" s="137"/>
      <c r="N9" s="137"/>
      <c r="O9" s="137"/>
      <c r="P9" s="137"/>
    </row>
    <row r="10" spans="1:16" s="135" customFormat="1" ht="6" customHeight="1" x14ac:dyDescent="0.45">
      <c r="A10" s="269"/>
      <c r="B10" s="130"/>
      <c r="C10" s="138"/>
    </row>
    <row r="11" spans="1:16" s="135" customFormat="1" ht="15" customHeight="1" x14ac:dyDescent="0.45">
      <c r="A11" s="269" t="s">
        <v>196</v>
      </c>
      <c r="B11" s="264" t="s">
        <v>197</v>
      </c>
      <c r="C11" s="134"/>
    </row>
    <row r="12" spans="1:16" s="135" customFormat="1" ht="7.5" customHeight="1" x14ac:dyDescent="0.45">
      <c r="A12" s="269"/>
      <c r="B12" s="130"/>
      <c r="C12" s="138"/>
    </row>
    <row r="13" spans="1:16" s="135" customFormat="1" ht="15" customHeight="1" x14ac:dyDescent="0.45">
      <c r="A13" s="269" t="s">
        <v>248</v>
      </c>
      <c r="B13" s="130" t="s">
        <v>198</v>
      </c>
      <c r="C13" s="134"/>
    </row>
    <row r="14" spans="1:16" s="135" customFormat="1" ht="5.25" customHeight="1" x14ac:dyDescent="0.45">
      <c r="A14" s="269"/>
      <c r="B14" s="130"/>
      <c r="C14" s="138"/>
    </row>
    <row r="15" spans="1:16" s="135" customFormat="1" ht="15" customHeight="1" x14ac:dyDescent="0.45">
      <c r="A15" s="269" t="s">
        <v>247</v>
      </c>
      <c r="B15" s="130" t="s">
        <v>199</v>
      </c>
      <c r="C15" s="138"/>
    </row>
    <row r="16" spans="1:16" s="135" customFormat="1" ht="6" customHeight="1" x14ac:dyDescent="0.45">
      <c r="A16" s="269"/>
      <c r="B16" s="130"/>
      <c r="C16" s="138"/>
    </row>
    <row r="17" spans="1:16" s="129" customFormat="1" ht="15" customHeight="1" x14ac:dyDescent="0.45">
      <c r="A17" s="269" t="s">
        <v>273</v>
      </c>
      <c r="B17" s="264" t="s">
        <v>200</v>
      </c>
      <c r="C17" s="133"/>
      <c r="D17" s="132"/>
    </row>
    <row r="18" spans="1:16" s="129" customFormat="1" ht="5.45" customHeight="1" x14ac:dyDescent="0.45">
      <c r="A18" s="269"/>
      <c r="B18" s="130"/>
      <c r="C18" s="133"/>
      <c r="D18" s="132"/>
    </row>
    <row r="19" spans="1:16" s="129" customFormat="1" ht="17.25" customHeight="1" x14ac:dyDescent="0.45">
      <c r="A19" s="269" t="s">
        <v>249</v>
      </c>
      <c r="B19" s="264" t="s">
        <v>274</v>
      </c>
      <c r="C19" s="133"/>
      <c r="D19" s="132"/>
    </row>
    <row r="20" spans="1:16" s="129" customFormat="1" ht="4.5" customHeight="1" x14ac:dyDescent="0.45">
      <c r="A20" s="269"/>
      <c r="B20" s="130"/>
      <c r="C20" s="133"/>
      <c r="D20" s="132"/>
    </row>
    <row r="21" spans="1:16" s="129" customFormat="1" ht="15" customHeight="1" x14ac:dyDescent="0.45">
      <c r="A21" s="269" t="s">
        <v>201</v>
      </c>
      <c r="B21" s="264" t="s">
        <v>202</v>
      </c>
      <c r="C21" s="131"/>
      <c r="D21" s="132"/>
    </row>
    <row r="22" spans="1:16" s="129" customFormat="1" ht="7.5" customHeight="1" x14ac:dyDescent="0.45">
      <c r="A22" s="269"/>
      <c r="B22" s="130"/>
      <c r="C22" s="131"/>
      <c r="D22" s="132"/>
    </row>
    <row r="23" spans="1:16" ht="15" customHeight="1" x14ac:dyDescent="0.45">
      <c r="A23" s="269" t="s">
        <v>204</v>
      </c>
      <c r="B23" s="265" t="s">
        <v>203</v>
      </c>
      <c r="C23" s="139"/>
      <c r="D23" s="6"/>
      <c r="J23" s="140"/>
      <c r="K23" s="140"/>
      <c r="L23" s="140"/>
      <c r="M23" s="140"/>
      <c r="N23" s="140"/>
      <c r="O23" s="140"/>
      <c r="P23" s="140"/>
    </row>
    <row r="24" spans="1:16" ht="7.5" customHeight="1" x14ac:dyDescent="0.45">
      <c r="A24" s="269"/>
      <c r="B24" s="174"/>
      <c r="C24" s="139"/>
      <c r="D24" s="6"/>
      <c r="J24" s="140"/>
      <c r="K24" s="140"/>
      <c r="L24" s="140"/>
      <c r="M24" s="140"/>
      <c r="N24" s="140"/>
      <c r="O24" s="140"/>
      <c r="P24" s="140"/>
    </row>
    <row r="25" spans="1:16" ht="15" customHeight="1" x14ac:dyDescent="0.45">
      <c r="A25" s="269" t="s">
        <v>259</v>
      </c>
      <c r="B25" s="265" t="s">
        <v>251</v>
      </c>
      <c r="C25" s="139"/>
      <c r="D25" s="6"/>
      <c r="J25" s="140"/>
      <c r="K25" s="140"/>
      <c r="L25" s="140"/>
      <c r="M25" s="140"/>
      <c r="N25" s="140"/>
      <c r="O25" s="140"/>
      <c r="P25" s="140"/>
    </row>
    <row r="26" spans="1:16" s="129" customFormat="1" ht="7.5" customHeight="1" x14ac:dyDescent="0.45">
      <c r="A26" s="269"/>
      <c r="B26" s="174"/>
      <c r="C26" s="131"/>
      <c r="D26" s="132"/>
    </row>
    <row r="27" spans="1:16" s="129" customFormat="1" ht="15" customHeight="1" x14ac:dyDescent="0.45">
      <c r="A27" s="269" t="s">
        <v>205</v>
      </c>
      <c r="B27" s="265" t="s">
        <v>252</v>
      </c>
      <c r="C27" s="131"/>
      <c r="D27" s="132"/>
    </row>
    <row r="28" spans="1:16" s="129" customFormat="1" ht="7.5" customHeight="1" x14ac:dyDescent="0.45">
      <c r="A28" s="269"/>
      <c r="B28" s="174"/>
      <c r="C28" s="131"/>
      <c r="D28" s="132"/>
    </row>
    <row r="29" spans="1:16" ht="15" customHeight="1" x14ac:dyDescent="0.45">
      <c r="A29" s="269" t="s">
        <v>269</v>
      </c>
      <c r="B29" s="265" t="s">
        <v>253</v>
      </c>
      <c r="C29" s="139"/>
      <c r="D29" s="6"/>
      <c r="J29" s="140"/>
      <c r="K29" s="140"/>
      <c r="L29" s="140"/>
      <c r="M29" s="140"/>
      <c r="N29" s="140"/>
      <c r="O29" s="140"/>
      <c r="P29" s="140"/>
    </row>
    <row r="30" spans="1:16" s="129" customFormat="1" ht="7.5" customHeight="1" x14ac:dyDescent="0.45">
      <c r="A30" s="269"/>
      <c r="B30" s="174"/>
      <c r="C30" s="131"/>
      <c r="D30" s="132"/>
    </row>
    <row r="31" spans="1:16" ht="15" customHeight="1" x14ac:dyDescent="0.45">
      <c r="A31" s="269" t="s">
        <v>270</v>
      </c>
      <c r="B31" s="265" t="s">
        <v>271</v>
      </c>
      <c r="C31" s="139"/>
      <c r="D31" s="6"/>
      <c r="J31" s="140"/>
      <c r="K31" s="140"/>
      <c r="L31" s="140"/>
      <c r="M31" s="140"/>
      <c r="N31" s="140"/>
      <c r="O31" s="140"/>
      <c r="P31" s="140"/>
    </row>
    <row r="32" spans="1:16" s="129" customFormat="1" ht="7.5" customHeight="1" x14ac:dyDescent="0.45">
      <c r="A32" s="269"/>
      <c r="B32" s="174"/>
      <c r="C32" s="131"/>
      <c r="D32" s="132"/>
    </row>
    <row r="33" spans="1:17" s="129" customFormat="1" ht="15" customHeight="1" x14ac:dyDescent="0.45">
      <c r="A33" s="269" t="s">
        <v>207</v>
      </c>
      <c r="B33" s="265" t="s">
        <v>118</v>
      </c>
      <c r="C33" s="131"/>
      <c r="D33" s="132"/>
    </row>
    <row r="34" spans="1:17" s="129" customFormat="1" ht="7.5" customHeight="1" x14ac:dyDescent="0.45">
      <c r="A34" s="269"/>
      <c r="B34" s="174"/>
      <c r="C34" s="131"/>
      <c r="D34" s="132"/>
    </row>
    <row r="35" spans="1:17" ht="15" customHeight="1" x14ac:dyDescent="0.45">
      <c r="A35" s="269" t="s">
        <v>209</v>
      </c>
      <c r="B35" s="265" t="s">
        <v>206</v>
      </c>
      <c r="C35" s="139"/>
      <c r="D35" s="6"/>
      <c r="J35" s="140"/>
      <c r="K35" s="140"/>
      <c r="L35" s="140"/>
      <c r="M35" s="140"/>
      <c r="N35" s="140"/>
      <c r="O35" s="140"/>
      <c r="P35" s="140"/>
    </row>
    <row r="36" spans="1:17" ht="7.5" customHeight="1" x14ac:dyDescent="0.45">
      <c r="A36" s="269"/>
      <c r="B36" s="174"/>
      <c r="C36" s="139"/>
      <c r="D36" s="6"/>
      <c r="J36" s="140"/>
      <c r="K36" s="140"/>
      <c r="L36" s="140"/>
      <c r="M36" s="140"/>
      <c r="N36" s="140"/>
      <c r="O36" s="140"/>
      <c r="P36" s="140"/>
    </row>
    <row r="37" spans="1:17" ht="15" customHeight="1" x14ac:dyDescent="0.45">
      <c r="A37" s="269" t="s">
        <v>211</v>
      </c>
      <c r="B37" s="265" t="s">
        <v>208</v>
      </c>
      <c r="C37" s="139"/>
      <c r="D37" s="6"/>
      <c r="J37" s="140"/>
      <c r="K37" s="140"/>
      <c r="L37" s="140"/>
      <c r="M37" s="140"/>
      <c r="N37" s="140"/>
      <c r="O37" s="140"/>
      <c r="P37" s="140"/>
    </row>
    <row r="38" spans="1:17" ht="4.3499999999999996" customHeight="1" x14ac:dyDescent="0.45">
      <c r="A38" s="269"/>
      <c r="B38" s="174"/>
      <c r="C38" s="139"/>
      <c r="D38" s="6"/>
      <c r="J38" s="140"/>
      <c r="K38" s="140"/>
      <c r="L38" s="140"/>
      <c r="M38" s="140"/>
      <c r="N38" s="140"/>
      <c r="O38" s="140"/>
      <c r="P38" s="140"/>
    </row>
    <row r="39" spans="1:17" ht="15" customHeight="1" x14ac:dyDescent="0.45">
      <c r="A39" s="269" t="s">
        <v>213</v>
      </c>
      <c r="B39" s="265" t="s">
        <v>210</v>
      </c>
      <c r="C39" s="139"/>
      <c r="D39" s="6"/>
      <c r="J39" s="140"/>
      <c r="K39" s="140"/>
      <c r="L39" s="140"/>
      <c r="M39" s="140"/>
      <c r="N39" s="140"/>
      <c r="O39" s="140"/>
      <c r="P39" s="140"/>
    </row>
    <row r="40" spans="1:17" ht="5.65" customHeight="1" x14ac:dyDescent="0.45">
      <c r="A40" s="269"/>
      <c r="B40" s="130"/>
      <c r="C40" s="139"/>
      <c r="D40" s="6"/>
      <c r="J40" s="140"/>
      <c r="K40" s="140"/>
      <c r="L40" s="140"/>
      <c r="M40" s="140"/>
      <c r="N40" s="140"/>
      <c r="O40" s="140"/>
      <c r="P40" s="140"/>
    </row>
    <row r="41" spans="1:17" ht="15" customHeight="1" x14ac:dyDescent="0.45">
      <c r="A41" s="269" t="s">
        <v>421</v>
      </c>
      <c r="B41" s="264" t="s">
        <v>212</v>
      </c>
      <c r="C41" s="139"/>
      <c r="D41" s="6"/>
      <c r="J41" s="140"/>
      <c r="K41" s="140"/>
      <c r="L41" s="140"/>
      <c r="M41" s="140"/>
      <c r="N41" s="140"/>
      <c r="O41" s="140"/>
      <c r="P41" s="140"/>
    </row>
    <row r="42" spans="1:17" ht="7.5" customHeight="1" x14ac:dyDescent="0.45">
      <c r="A42" s="267"/>
      <c r="B42" s="130"/>
      <c r="C42" s="139"/>
      <c r="D42" s="6"/>
      <c r="J42" s="140"/>
      <c r="K42" s="140"/>
      <c r="L42" s="140"/>
      <c r="M42" s="140"/>
      <c r="N42" s="140"/>
      <c r="O42" s="140"/>
      <c r="P42" s="140"/>
    </row>
    <row r="43" spans="1:17" s="129" customFormat="1" ht="15" customHeight="1" x14ac:dyDescent="0.45">
      <c r="A43" s="270" t="s">
        <v>214</v>
      </c>
      <c r="B43" s="266" t="s">
        <v>214</v>
      </c>
    </row>
    <row r="44" spans="1:17" s="129" customFormat="1" ht="7.5" customHeight="1" x14ac:dyDescent="0.45">
      <c r="A44" s="270"/>
      <c r="B44" s="141"/>
    </row>
    <row r="45" spans="1:17" s="129" customFormat="1" x14ac:dyDescent="0.45">
      <c r="A45" s="267" t="s">
        <v>215</v>
      </c>
      <c r="B45" s="264" t="s">
        <v>215</v>
      </c>
    </row>
    <row r="46" spans="1:17" x14ac:dyDescent="0.45">
      <c r="K46" s="140"/>
      <c r="L46" s="140"/>
      <c r="M46" s="140"/>
      <c r="N46" s="140"/>
      <c r="O46" s="140"/>
      <c r="P46" s="140"/>
      <c r="Q46" s="140"/>
    </row>
    <row r="47" spans="1:17" x14ac:dyDescent="0.45">
      <c r="K47" s="140"/>
      <c r="L47" s="140"/>
      <c r="M47" s="140"/>
      <c r="N47" s="140"/>
      <c r="O47" s="140"/>
      <c r="P47" s="140"/>
      <c r="Q47" s="140"/>
    </row>
    <row r="48" spans="1:17" x14ac:dyDescent="0.45">
      <c r="K48" s="140"/>
      <c r="L48" s="140"/>
      <c r="M48" s="140"/>
      <c r="N48" s="140"/>
      <c r="O48" s="140"/>
      <c r="P48" s="140"/>
      <c r="Q48" s="140"/>
    </row>
    <row r="49" spans="11:17" x14ac:dyDescent="0.45">
      <c r="K49" s="140"/>
      <c r="L49" s="140"/>
      <c r="M49" s="140"/>
      <c r="N49" s="140"/>
      <c r="O49" s="140"/>
      <c r="P49" s="140"/>
      <c r="Q49" s="140"/>
    </row>
    <row r="50" spans="11:17" x14ac:dyDescent="0.45">
      <c r="K50" s="140"/>
      <c r="L50" s="140"/>
      <c r="M50" s="140"/>
      <c r="N50" s="140"/>
      <c r="O50" s="140"/>
      <c r="P50" s="140"/>
      <c r="Q50" s="140"/>
    </row>
    <row r="51" spans="11:17" x14ac:dyDescent="0.45">
      <c r="K51" s="140"/>
      <c r="L51" s="140"/>
      <c r="M51" s="140"/>
      <c r="N51" s="140"/>
      <c r="O51" s="140"/>
      <c r="P51" s="140"/>
      <c r="Q51" s="140"/>
    </row>
    <row r="52" spans="11:17" x14ac:dyDescent="0.45">
      <c r="K52" s="140"/>
      <c r="L52" s="140"/>
      <c r="M52" s="140"/>
      <c r="N52" s="140"/>
      <c r="O52" s="140"/>
      <c r="P52" s="140"/>
      <c r="Q52" s="140"/>
    </row>
    <row r="53" spans="11:17" x14ac:dyDescent="0.45">
      <c r="K53" s="140"/>
      <c r="L53" s="140"/>
      <c r="M53" s="140"/>
      <c r="N53" s="140"/>
      <c r="O53" s="140"/>
      <c r="P53" s="140"/>
      <c r="Q53" s="140"/>
    </row>
    <row r="54" spans="11:17" x14ac:dyDescent="0.45">
      <c r="K54" s="140"/>
      <c r="L54" s="140"/>
      <c r="M54" s="140"/>
      <c r="N54" s="140"/>
      <c r="O54" s="140"/>
      <c r="P54" s="140"/>
      <c r="Q54" s="140"/>
    </row>
    <row r="55" spans="11:17" x14ac:dyDescent="0.45">
      <c r="K55" s="140"/>
      <c r="L55" s="140"/>
      <c r="M55" s="140"/>
      <c r="N55" s="140"/>
      <c r="O55" s="140"/>
      <c r="P55" s="140"/>
      <c r="Q55" s="140"/>
    </row>
    <row r="56" spans="11:17" x14ac:dyDescent="0.45">
      <c r="K56" s="140"/>
      <c r="L56" s="140"/>
      <c r="M56" s="140"/>
      <c r="N56" s="140"/>
      <c r="O56" s="140"/>
      <c r="P56" s="140"/>
      <c r="Q56" s="140"/>
    </row>
    <row r="57" spans="11:17" x14ac:dyDescent="0.45">
      <c r="K57" s="140"/>
      <c r="L57" s="140"/>
      <c r="M57" s="140"/>
      <c r="N57" s="140"/>
      <c r="O57" s="140"/>
      <c r="P57" s="140"/>
      <c r="Q57" s="140"/>
    </row>
    <row r="58" spans="11:17" x14ac:dyDescent="0.45">
      <c r="K58" s="140"/>
      <c r="L58" s="140"/>
      <c r="M58" s="140"/>
      <c r="N58" s="140"/>
      <c r="O58" s="140"/>
      <c r="P58" s="140"/>
      <c r="Q58" s="140"/>
    </row>
    <row r="59" spans="11:17" x14ac:dyDescent="0.45">
      <c r="K59" s="140"/>
      <c r="L59" s="140"/>
      <c r="M59" s="140"/>
      <c r="N59" s="140"/>
      <c r="O59" s="140"/>
      <c r="P59" s="140"/>
      <c r="Q59" s="140"/>
    </row>
    <row r="60" spans="11:17" x14ac:dyDescent="0.45">
      <c r="K60" s="140"/>
      <c r="L60" s="140"/>
      <c r="M60" s="140"/>
      <c r="N60" s="140"/>
      <c r="O60" s="140"/>
      <c r="P60" s="140"/>
      <c r="Q60" s="140"/>
    </row>
    <row r="61" spans="11:17" x14ac:dyDescent="0.45">
      <c r="K61" s="140"/>
      <c r="L61" s="140"/>
      <c r="M61" s="140"/>
      <c r="N61" s="140"/>
      <c r="O61" s="140"/>
      <c r="P61" s="140"/>
      <c r="Q61" s="140"/>
    </row>
    <row r="62" spans="11:17" x14ac:dyDescent="0.45">
      <c r="K62" s="140"/>
      <c r="L62" s="140"/>
      <c r="M62" s="140"/>
      <c r="N62" s="140"/>
      <c r="O62" s="140"/>
      <c r="P62" s="140"/>
      <c r="Q62" s="140"/>
    </row>
    <row r="63" spans="11:17" x14ac:dyDescent="0.45">
      <c r="K63" s="140"/>
      <c r="L63" s="140"/>
      <c r="M63" s="140"/>
      <c r="N63" s="140"/>
      <c r="O63" s="140"/>
      <c r="P63" s="140"/>
      <c r="Q63" s="140"/>
    </row>
    <row r="64" spans="11:17" x14ac:dyDescent="0.45">
      <c r="K64" s="140"/>
      <c r="L64" s="140"/>
      <c r="M64" s="140"/>
      <c r="N64" s="140"/>
      <c r="O64" s="140"/>
      <c r="P64" s="140"/>
      <c r="Q64" s="140"/>
    </row>
    <row r="65" spans="11:17" x14ac:dyDescent="0.45">
      <c r="K65" s="140"/>
      <c r="L65" s="140"/>
      <c r="M65" s="140"/>
      <c r="N65" s="140"/>
      <c r="O65" s="140"/>
      <c r="P65" s="140"/>
      <c r="Q65" s="140"/>
    </row>
    <row r="66" spans="11:17" x14ac:dyDescent="0.45">
      <c r="K66" s="140"/>
      <c r="L66" s="140"/>
      <c r="M66" s="140"/>
      <c r="N66" s="140"/>
      <c r="O66" s="140"/>
      <c r="P66" s="140"/>
      <c r="Q66" s="140"/>
    </row>
    <row r="67" spans="11:17" x14ac:dyDescent="0.45">
      <c r="K67" s="140"/>
      <c r="L67" s="140"/>
      <c r="M67" s="140"/>
      <c r="N67" s="140"/>
      <c r="O67" s="140"/>
      <c r="P67" s="140"/>
      <c r="Q67" s="140"/>
    </row>
    <row r="68" spans="11:17" x14ac:dyDescent="0.45">
      <c r="K68" s="140"/>
      <c r="L68" s="140"/>
      <c r="M68" s="140"/>
      <c r="N68" s="140"/>
      <c r="O68" s="140"/>
      <c r="P68" s="140"/>
      <c r="Q68" s="140"/>
    </row>
    <row r="69" spans="11:17" x14ac:dyDescent="0.45">
      <c r="K69" s="140"/>
      <c r="L69" s="140"/>
      <c r="M69" s="140"/>
      <c r="N69" s="140"/>
      <c r="O69" s="140"/>
      <c r="P69" s="140"/>
      <c r="Q69" s="140"/>
    </row>
    <row r="70" spans="11:17" x14ac:dyDescent="0.45">
      <c r="K70" s="140"/>
      <c r="L70" s="140"/>
      <c r="M70" s="140"/>
      <c r="N70" s="140"/>
      <c r="O70" s="140"/>
      <c r="P70" s="140"/>
      <c r="Q70" s="140"/>
    </row>
    <row r="71" spans="11:17" x14ac:dyDescent="0.45">
      <c r="K71" s="140"/>
      <c r="L71" s="140"/>
      <c r="M71" s="140"/>
      <c r="N71" s="140"/>
      <c r="O71" s="140"/>
      <c r="P71" s="140"/>
      <c r="Q71" s="140"/>
    </row>
    <row r="72" spans="11:17" x14ac:dyDescent="0.45">
      <c r="K72" s="140"/>
      <c r="L72" s="140"/>
      <c r="M72" s="140"/>
      <c r="N72" s="140"/>
      <c r="O72" s="140"/>
      <c r="P72" s="140"/>
      <c r="Q72" s="140"/>
    </row>
    <row r="73" spans="11:17" x14ac:dyDescent="0.45">
      <c r="K73" s="140"/>
      <c r="L73" s="140"/>
      <c r="M73" s="140"/>
      <c r="N73" s="140"/>
      <c r="O73" s="140"/>
      <c r="P73" s="140"/>
      <c r="Q73" s="140"/>
    </row>
    <row r="74" spans="11:17" x14ac:dyDescent="0.45">
      <c r="K74" s="140"/>
      <c r="L74" s="140"/>
      <c r="M74" s="140"/>
      <c r="N74" s="140"/>
      <c r="O74" s="140"/>
      <c r="P74" s="140"/>
      <c r="Q74" s="140"/>
    </row>
    <row r="75" spans="11:17" x14ac:dyDescent="0.45">
      <c r="K75" s="140"/>
      <c r="L75" s="140"/>
      <c r="M75" s="140"/>
      <c r="N75" s="140"/>
      <c r="O75" s="140"/>
      <c r="P75" s="140"/>
      <c r="Q75" s="140"/>
    </row>
    <row r="76" spans="11:17" x14ac:dyDescent="0.45">
      <c r="K76" s="140"/>
      <c r="L76" s="140"/>
      <c r="M76" s="140"/>
      <c r="N76" s="140"/>
      <c r="O76" s="140"/>
      <c r="P76" s="140"/>
      <c r="Q76" s="140"/>
    </row>
    <row r="77" spans="11:17" x14ac:dyDescent="0.45">
      <c r="K77" s="140"/>
      <c r="L77" s="140"/>
      <c r="M77" s="140"/>
      <c r="N77" s="140"/>
      <c r="O77" s="140"/>
      <c r="P77" s="140"/>
      <c r="Q77" s="140"/>
    </row>
    <row r="78" spans="11:17" x14ac:dyDescent="0.45">
      <c r="K78" s="140"/>
      <c r="L78" s="140"/>
      <c r="M78" s="140"/>
      <c r="N78" s="140"/>
      <c r="O78" s="140"/>
      <c r="P78" s="140"/>
      <c r="Q78" s="140"/>
    </row>
    <row r="79" spans="11:17" x14ac:dyDescent="0.45">
      <c r="K79" s="140"/>
      <c r="L79" s="140"/>
      <c r="M79" s="140"/>
      <c r="N79" s="140"/>
      <c r="O79" s="140"/>
      <c r="P79" s="140"/>
      <c r="Q79" s="140"/>
    </row>
    <row r="80" spans="11:17" x14ac:dyDescent="0.45">
      <c r="K80" s="140"/>
      <c r="L80" s="140"/>
      <c r="M80" s="140"/>
      <c r="N80" s="140"/>
      <c r="O80" s="140"/>
      <c r="P80" s="140"/>
      <c r="Q80" s="140"/>
    </row>
    <row r="81" spans="11:17" x14ac:dyDescent="0.45">
      <c r="K81" s="140"/>
      <c r="L81" s="140"/>
      <c r="M81" s="140"/>
      <c r="N81" s="140"/>
      <c r="O81" s="140"/>
      <c r="P81" s="140"/>
      <c r="Q81" s="140"/>
    </row>
    <row r="82" spans="11:17" x14ac:dyDescent="0.45">
      <c r="K82" s="140"/>
      <c r="L82" s="140"/>
      <c r="M82" s="140"/>
      <c r="N82" s="140"/>
      <c r="O82" s="140"/>
      <c r="P82" s="140"/>
      <c r="Q82" s="140"/>
    </row>
    <row r="83" spans="11:17" x14ac:dyDescent="0.45">
      <c r="K83" s="140"/>
      <c r="L83" s="140"/>
      <c r="M83" s="140"/>
      <c r="N83" s="140"/>
      <c r="O83" s="140"/>
      <c r="P83" s="140"/>
      <c r="Q83" s="140"/>
    </row>
    <row r="84" spans="11:17" x14ac:dyDescent="0.45">
      <c r="K84" s="140"/>
      <c r="L84" s="140"/>
      <c r="M84" s="140"/>
      <c r="N84" s="140"/>
      <c r="O84" s="140"/>
      <c r="P84" s="140"/>
      <c r="Q84" s="140"/>
    </row>
    <row r="85" spans="11:17" x14ac:dyDescent="0.45">
      <c r="K85" s="140"/>
      <c r="L85" s="140"/>
      <c r="M85" s="140"/>
      <c r="N85" s="140"/>
      <c r="O85" s="140"/>
      <c r="P85" s="140"/>
      <c r="Q85" s="140"/>
    </row>
    <row r="86" spans="11:17" x14ac:dyDescent="0.45">
      <c r="K86" s="140"/>
      <c r="L86" s="140"/>
      <c r="M86" s="140"/>
      <c r="N86" s="140"/>
      <c r="O86" s="140"/>
      <c r="P86" s="140"/>
      <c r="Q86" s="140"/>
    </row>
    <row r="87" spans="11:17" x14ac:dyDescent="0.45">
      <c r="K87" s="140"/>
      <c r="L87" s="140"/>
      <c r="M87" s="140"/>
      <c r="N87" s="140"/>
      <c r="O87" s="140"/>
      <c r="P87" s="140"/>
      <c r="Q87" s="140"/>
    </row>
    <row r="88" spans="11:17" x14ac:dyDescent="0.45">
      <c r="K88" s="140"/>
      <c r="L88" s="140"/>
      <c r="M88" s="140"/>
      <c r="N88" s="140"/>
      <c r="O88" s="140"/>
      <c r="P88" s="140"/>
      <c r="Q88" s="140"/>
    </row>
    <row r="89" spans="11:17" x14ac:dyDescent="0.45">
      <c r="K89" s="140"/>
      <c r="L89" s="140"/>
      <c r="M89" s="140"/>
      <c r="N89" s="140"/>
      <c r="O89" s="140"/>
      <c r="P89" s="140"/>
      <c r="Q89" s="140"/>
    </row>
    <row r="90" spans="11:17" x14ac:dyDescent="0.45">
      <c r="K90" s="140"/>
      <c r="L90" s="140"/>
      <c r="M90" s="140"/>
      <c r="N90" s="140"/>
      <c r="O90" s="140"/>
      <c r="P90" s="140"/>
      <c r="Q90" s="140"/>
    </row>
    <row r="91" spans="11:17" x14ac:dyDescent="0.45">
      <c r="K91" s="140"/>
      <c r="L91" s="140"/>
      <c r="M91" s="140"/>
      <c r="N91" s="140"/>
      <c r="O91" s="140"/>
      <c r="P91" s="140"/>
      <c r="Q91" s="140"/>
    </row>
    <row r="92" spans="11:17" x14ac:dyDescent="0.45">
      <c r="K92" s="140"/>
      <c r="L92" s="140"/>
      <c r="M92" s="140"/>
      <c r="N92" s="140"/>
      <c r="O92" s="140"/>
      <c r="P92" s="140"/>
      <c r="Q92" s="140"/>
    </row>
    <row r="93" spans="11:17" x14ac:dyDescent="0.45">
      <c r="K93" s="140"/>
      <c r="L93" s="140"/>
      <c r="M93" s="140"/>
      <c r="N93" s="140"/>
      <c r="O93" s="140"/>
      <c r="P93" s="140"/>
      <c r="Q93" s="140"/>
    </row>
    <row r="94" spans="11:17" x14ac:dyDescent="0.45">
      <c r="K94" s="140"/>
      <c r="L94" s="140"/>
      <c r="M94" s="140"/>
      <c r="N94" s="140"/>
      <c r="O94" s="140"/>
      <c r="P94" s="140"/>
      <c r="Q94" s="140"/>
    </row>
    <row r="95" spans="11:17" x14ac:dyDescent="0.45">
      <c r="K95" s="140"/>
      <c r="L95" s="140"/>
      <c r="M95" s="140"/>
      <c r="N95" s="140"/>
      <c r="O95" s="140"/>
      <c r="P95" s="140"/>
      <c r="Q95" s="140"/>
    </row>
    <row r="96" spans="11:17" x14ac:dyDescent="0.45">
      <c r="K96" s="140"/>
      <c r="L96" s="140"/>
      <c r="M96" s="140"/>
      <c r="N96" s="140"/>
      <c r="O96" s="140"/>
      <c r="P96" s="140"/>
      <c r="Q96" s="140"/>
    </row>
    <row r="97" spans="11:17" x14ac:dyDescent="0.45">
      <c r="K97" s="140"/>
      <c r="L97" s="140"/>
      <c r="M97" s="140"/>
      <c r="N97" s="140"/>
      <c r="O97" s="140"/>
      <c r="P97" s="140"/>
      <c r="Q97" s="140"/>
    </row>
    <row r="98" spans="11:17" x14ac:dyDescent="0.45">
      <c r="K98" s="140"/>
      <c r="L98" s="140"/>
      <c r="M98" s="140"/>
      <c r="N98" s="140"/>
      <c r="O98" s="140"/>
      <c r="P98" s="140"/>
      <c r="Q98" s="140"/>
    </row>
    <row r="99" spans="11:17" x14ac:dyDescent="0.45">
      <c r="K99" s="140"/>
      <c r="L99" s="140"/>
      <c r="M99" s="140"/>
      <c r="N99" s="140"/>
      <c r="O99" s="140"/>
      <c r="P99" s="140"/>
      <c r="Q99" s="140"/>
    </row>
    <row r="100" spans="11:17" x14ac:dyDescent="0.45">
      <c r="K100" s="140"/>
      <c r="L100" s="140"/>
      <c r="M100" s="140"/>
      <c r="N100" s="140"/>
      <c r="O100" s="140"/>
      <c r="P100" s="140"/>
      <c r="Q100" s="140"/>
    </row>
    <row r="101" spans="11:17" x14ac:dyDescent="0.45">
      <c r="K101" s="140"/>
      <c r="L101" s="140"/>
      <c r="M101" s="140"/>
      <c r="N101" s="140"/>
      <c r="O101" s="140"/>
      <c r="P101" s="140"/>
      <c r="Q101" s="140"/>
    </row>
    <row r="102" spans="11:17" x14ac:dyDescent="0.45">
      <c r="K102" s="140"/>
      <c r="L102" s="140"/>
      <c r="M102" s="140"/>
      <c r="N102" s="140"/>
      <c r="O102" s="140"/>
      <c r="P102" s="140"/>
      <c r="Q102" s="140"/>
    </row>
    <row r="103" spans="11:17" x14ac:dyDescent="0.45">
      <c r="K103" s="140"/>
      <c r="L103" s="140"/>
      <c r="M103" s="140"/>
      <c r="N103" s="140"/>
      <c r="O103" s="140"/>
      <c r="P103" s="140"/>
      <c r="Q103" s="140"/>
    </row>
    <row r="104" spans="11:17" x14ac:dyDescent="0.45">
      <c r="K104" s="140"/>
      <c r="L104" s="140"/>
      <c r="M104" s="140"/>
      <c r="N104" s="140"/>
      <c r="O104" s="140"/>
      <c r="P104" s="140"/>
      <c r="Q104" s="140"/>
    </row>
    <row r="105" spans="11:17" x14ac:dyDescent="0.45">
      <c r="K105" s="140"/>
      <c r="L105" s="140"/>
      <c r="M105" s="140"/>
      <c r="N105" s="140"/>
      <c r="O105" s="140"/>
      <c r="P105" s="140"/>
      <c r="Q105" s="140"/>
    </row>
    <row r="106" spans="11:17" x14ac:dyDescent="0.45">
      <c r="K106" s="140"/>
      <c r="L106" s="140"/>
      <c r="M106" s="140"/>
      <c r="N106" s="140"/>
      <c r="O106" s="140"/>
      <c r="P106" s="140"/>
      <c r="Q106" s="140"/>
    </row>
    <row r="107" spans="11:17" x14ac:dyDescent="0.45">
      <c r="K107" s="140"/>
      <c r="L107" s="140"/>
      <c r="M107" s="140"/>
      <c r="N107" s="140"/>
      <c r="O107" s="140"/>
      <c r="P107" s="140"/>
      <c r="Q107" s="140"/>
    </row>
    <row r="108" spans="11:17" x14ac:dyDescent="0.45">
      <c r="K108" s="140"/>
      <c r="L108" s="140"/>
      <c r="M108" s="140"/>
      <c r="N108" s="140"/>
      <c r="O108" s="140"/>
      <c r="P108" s="140"/>
      <c r="Q108" s="140"/>
    </row>
    <row r="109" spans="11:17" x14ac:dyDescent="0.45">
      <c r="K109" s="140"/>
      <c r="L109" s="140"/>
      <c r="M109" s="140"/>
      <c r="N109" s="140"/>
      <c r="O109" s="140"/>
      <c r="P109" s="140"/>
      <c r="Q109" s="140"/>
    </row>
    <row r="110" spans="11:17" x14ac:dyDescent="0.45">
      <c r="K110" s="140"/>
      <c r="L110" s="140"/>
      <c r="M110" s="140"/>
      <c r="N110" s="140"/>
      <c r="O110" s="140"/>
      <c r="P110" s="140"/>
      <c r="Q110" s="140"/>
    </row>
    <row r="111" spans="11:17" x14ac:dyDescent="0.45">
      <c r="K111" s="140"/>
      <c r="L111" s="140"/>
      <c r="M111" s="140"/>
      <c r="N111" s="140"/>
      <c r="O111" s="140"/>
      <c r="P111" s="140"/>
      <c r="Q111" s="140"/>
    </row>
    <row r="112" spans="11:17" x14ac:dyDescent="0.45">
      <c r="K112" s="140"/>
      <c r="L112" s="140"/>
      <c r="M112" s="140"/>
      <c r="N112" s="140"/>
      <c r="O112" s="140"/>
      <c r="P112" s="140"/>
      <c r="Q112" s="140"/>
    </row>
    <row r="113" spans="11:17" x14ac:dyDescent="0.45">
      <c r="K113" s="140"/>
      <c r="L113" s="140"/>
      <c r="M113" s="140"/>
      <c r="N113" s="140"/>
      <c r="O113" s="140"/>
      <c r="P113" s="140"/>
      <c r="Q113" s="140"/>
    </row>
    <row r="114" spans="11:17" x14ac:dyDescent="0.45">
      <c r="K114" s="140"/>
      <c r="L114" s="140"/>
      <c r="M114" s="140"/>
      <c r="N114" s="140"/>
      <c r="O114" s="140"/>
      <c r="P114" s="140"/>
      <c r="Q114" s="140"/>
    </row>
    <row r="115" spans="11:17" x14ac:dyDescent="0.45">
      <c r="K115" s="140"/>
      <c r="L115" s="140"/>
      <c r="M115" s="140"/>
      <c r="N115" s="140"/>
      <c r="O115" s="140"/>
      <c r="P115" s="140"/>
      <c r="Q115" s="140"/>
    </row>
  </sheetData>
  <hyperlinks>
    <hyperlink ref="B3" location="'Important Notice'!A1" display="Important notice" xr:uid="{00000000-0004-0000-0200-000000000000}"/>
    <hyperlink ref="B7" location="'Table 1'!A1" display="Table 1" xr:uid="{00000000-0004-0000-0200-000001000000}"/>
    <hyperlink ref="B11" location="'Table 2'!A1" display="Table 2" xr:uid="{00000000-0004-0000-0200-000002000000}"/>
    <hyperlink ref="B21" location="'Table 6'!A1" display="Table 6" xr:uid="{00000000-0004-0000-0200-000003000000}"/>
    <hyperlink ref="B27" location="'Table 7b'!A1" display="Table 7b" xr:uid="{00000000-0004-0000-0200-000004000000}"/>
    <hyperlink ref="B33" location="'Table 8'!A1" display="Table 8" xr:uid="{00000000-0004-0000-0200-000005000000}"/>
    <hyperlink ref="B9" location="'Table 1a'!A1" display="Table 1a" xr:uid="{00000000-0004-0000-0200-000006000000}"/>
    <hyperlink ref="B23" location="'Table 7'!A1" display="Table 7" xr:uid="{00000000-0004-0000-0200-000007000000}"/>
    <hyperlink ref="B25" location="'Table 7a'!A1" display="Table 7a" xr:uid="{00000000-0004-0000-0200-000008000000}"/>
    <hyperlink ref="B29" location="'Table 7c'!A1" display="Table 7c" xr:uid="{00000000-0004-0000-0200-000009000000}"/>
    <hyperlink ref="B35" location="'Table 8a'!A1" display="Table 8a" xr:uid="{00000000-0004-0000-0200-00000A000000}"/>
    <hyperlink ref="B37" location="'Table 9'!A1" display="Table 9" xr:uid="{00000000-0004-0000-0200-00000B000000}"/>
    <hyperlink ref="B39" location="'Table 9a'!A1" display="Table 9a" xr:uid="{00000000-0004-0000-0200-00000C000000}"/>
    <hyperlink ref="B13" location="'Table 3'!A1" display="Table 3" xr:uid="{00000000-0004-0000-0200-00000D000000}"/>
    <hyperlink ref="B15" location="'Table 4'!A1" display="Table 4" xr:uid="{00000000-0004-0000-0200-00000E000000}"/>
    <hyperlink ref="B45" location="'Explanatory notes'!A1" display="Explanatory notes" xr:uid="{00000000-0004-0000-0200-00000F000000}"/>
    <hyperlink ref="B43" location="Revisions!A1" display="Revisions" xr:uid="{00000000-0004-0000-0200-000010000000}"/>
    <hyperlink ref="B17" location="'Table 5'!A1" display="Table 5" xr:uid="{00000000-0004-0000-0200-000011000000}"/>
    <hyperlink ref="B41" location="'Table 10'!A1" display="Table 10" xr:uid="{00000000-0004-0000-0200-000012000000}"/>
    <hyperlink ref="B31" location="'Table 7d'!A1" display="Table 7d" xr:uid="{00000000-0004-0000-0200-000013000000}"/>
    <hyperlink ref="B19" location="'Table 5a'!A1" display="Table 5a" xr:uid="{00000000-0004-0000-0200-000014000000}"/>
    <hyperlink ref="B5" location="Contents!A1" display="Charts" xr:uid="{00000000-0004-0000-0200-000015000000}"/>
  </hyperlinks>
  <pageMargins left="0.7" right="0.7" top="0.75" bottom="0.75" header="0.3" footer="0.3"/>
  <pageSetup paperSize="9" scale="40" fitToHeight="0" orientation="portrait"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defaultColWidth="9" defaultRowHeight="14.25" x14ac:dyDescent="0.45"/>
  <cols>
    <col min="1" max="1" width="107.73046875" style="299" customWidth="1"/>
    <col min="2" max="16384" width="9" style="299"/>
  </cols>
  <sheetData>
    <row r="1" spans="1:1" ht="21" x14ac:dyDescent="0.45">
      <c r="A1" s="403" t="s">
        <v>480</v>
      </c>
    </row>
    <row r="3" spans="1:1" ht="150.75" customHeight="1" x14ac:dyDescent="0.45">
      <c r="A3" s="494" t="s">
        <v>611</v>
      </c>
    </row>
    <row r="4" spans="1:1" ht="12.75" customHeight="1" x14ac:dyDescent="0.45">
      <c r="A4" s="493"/>
    </row>
    <row r="6" spans="1:1" x14ac:dyDescent="0.45">
      <c r="A6" s="496" t="s">
        <v>481</v>
      </c>
    </row>
    <row r="7" spans="1:1" ht="83.25" x14ac:dyDescent="0.45">
      <c r="A7" s="495" t="s">
        <v>482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9"/>
  <sheetViews>
    <sheetView workbookViewId="0"/>
  </sheetViews>
  <sheetFormatPr defaultColWidth="9" defaultRowHeight="14.65" x14ac:dyDescent="0.45"/>
  <cols>
    <col min="1" max="1" width="5.3984375" style="466" customWidth="1"/>
    <col min="2" max="2" width="10.73046875" style="466" customWidth="1"/>
    <col min="3" max="3" width="29" style="466" customWidth="1"/>
    <col min="4" max="4" width="26.3984375" style="466" customWidth="1"/>
    <col min="5" max="5" width="29.73046875" style="466" customWidth="1"/>
    <col min="6" max="7" width="9" style="466"/>
    <col min="8" max="8" width="5.73046875" style="466" customWidth="1"/>
    <col min="9" max="16384" width="9" style="466"/>
  </cols>
  <sheetData>
    <row r="1" spans="1:8" x14ac:dyDescent="0.45">
      <c r="A1" s="465"/>
      <c r="B1" s="465"/>
      <c r="C1" s="465"/>
      <c r="D1" s="465"/>
      <c r="E1" s="465"/>
      <c r="F1" s="465"/>
      <c r="G1" s="465"/>
      <c r="H1" s="465"/>
    </row>
    <row r="2" spans="1:8" x14ac:dyDescent="0.45">
      <c r="A2" s="465"/>
      <c r="B2" s="465"/>
      <c r="C2" s="465"/>
      <c r="D2" s="465"/>
      <c r="E2" s="465"/>
      <c r="F2" s="465"/>
      <c r="G2" s="465"/>
      <c r="H2" s="465"/>
    </row>
    <row r="3" spans="1:8" ht="15" thickBot="1" x14ac:dyDescent="0.5">
      <c r="A3" s="465"/>
      <c r="B3" s="465"/>
      <c r="C3" s="465"/>
      <c r="D3" s="465"/>
      <c r="E3" s="465"/>
      <c r="F3" s="465"/>
      <c r="G3" s="465"/>
      <c r="H3" s="465"/>
    </row>
    <row r="4" spans="1:8" ht="19.899999999999999" thickTop="1" thickBot="1" x14ac:dyDescent="0.65">
      <c r="A4" s="465"/>
      <c r="B4" s="579" t="s">
        <v>533</v>
      </c>
      <c r="C4" s="580"/>
      <c r="D4" s="580"/>
      <c r="E4" s="580"/>
      <c r="F4" s="580"/>
      <c r="G4" s="581"/>
      <c r="H4" s="465"/>
    </row>
    <row r="5" spans="1:8" ht="22.15" customHeight="1" thickTop="1" thickBot="1" x14ac:dyDescent="0.65">
      <c r="A5" s="465"/>
      <c r="B5" s="582" t="s">
        <v>562</v>
      </c>
      <c r="C5" s="583"/>
      <c r="D5" s="583"/>
      <c r="E5" s="583"/>
      <c r="F5" s="583"/>
      <c r="G5" s="584"/>
      <c r="H5" s="465"/>
    </row>
    <row r="6" spans="1:8" ht="15" thickTop="1" x14ac:dyDescent="0.45">
      <c r="A6" s="465"/>
      <c r="B6" s="465"/>
      <c r="C6" s="465"/>
      <c r="D6" s="465"/>
      <c r="E6" s="465"/>
      <c r="F6" s="465"/>
      <c r="G6" s="465"/>
      <c r="H6" s="465"/>
    </row>
    <row r="7" spans="1:8" ht="19.149999999999999" x14ac:dyDescent="0.6">
      <c r="A7" s="465"/>
      <c r="B7" s="577" t="s">
        <v>554</v>
      </c>
      <c r="C7" s="577"/>
      <c r="D7" s="577"/>
      <c r="E7" s="577"/>
      <c r="F7" s="577"/>
      <c r="G7" s="577"/>
      <c r="H7" s="465"/>
    </row>
    <row r="8" spans="1:8" ht="14.65" customHeight="1" x14ac:dyDescent="0.5">
      <c r="A8" s="465"/>
      <c r="B8" s="470" t="str">
        <f>+B5</f>
        <v>Total industry</v>
      </c>
      <c r="C8" s="467"/>
      <c r="D8" s="465"/>
      <c r="E8" s="465"/>
      <c r="F8" s="465"/>
      <c r="G8" s="465"/>
      <c r="H8" s="465"/>
    </row>
    <row r="9" spans="1:8" x14ac:dyDescent="0.45">
      <c r="A9" s="465"/>
      <c r="B9" s="465"/>
      <c r="C9" s="465"/>
      <c r="D9" s="465"/>
      <c r="E9" s="465"/>
      <c r="F9" s="465"/>
      <c r="G9" s="465"/>
      <c r="H9" s="465"/>
    </row>
    <row r="10" spans="1:8" x14ac:dyDescent="0.45">
      <c r="A10" s="465"/>
      <c r="B10" s="465"/>
      <c r="C10" s="465"/>
      <c r="D10" s="465"/>
      <c r="E10" s="465"/>
      <c r="F10" s="465"/>
      <c r="G10" s="465"/>
      <c r="H10" s="465"/>
    </row>
    <row r="11" spans="1:8" x14ac:dyDescent="0.45">
      <c r="A11" s="465"/>
      <c r="B11" s="465"/>
      <c r="C11" s="465"/>
      <c r="D11" s="465"/>
      <c r="E11" s="465"/>
      <c r="F11" s="465"/>
      <c r="G11" s="465"/>
      <c r="H11" s="465"/>
    </row>
    <row r="12" spans="1:8" x14ac:dyDescent="0.45">
      <c r="A12" s="465"/>
      <c r="B12" s="465"/>
      <c r="C12" s="465"/>
      <c r="D12" s="465"/>
      <c r="E12" s="465"/>
      <c r="F12" s="465"/>
      <c r="G12" s="465"/>
      <c r="H12" s="465"/>
    </row>
    <row r="13" spans="1:8" x14ac:dyDescent="0.45">
      <c r="A13" s="465"/>
      <c r="B13" s="465"/>
      <c r="C13" s="465"/>
      <c r="D13" s="465"/>
      <c r="E13" s="465"/>
      <c r="F13" s="465"/>
      <c r="G13" s="465"/>
      <c r="H13" s="465"/>
    </row>
    <row r="14" spans="1:8" x14ac:dyDescent="0.45">
      <c r="A14" s="465"/>
      <c r="B14" s="465"/>
      <c r="C14" s="465"/>
      <c r="D14" s="465"/>
      <c r="E14" s="465"/>
      <c r="F14" s="465"/>
      <c r="G14" s="465"/>
      <c r="H14" s="465"/>
    </row>
    <row r="15" spans="1:8" x14ac:dyDescent="0.45">
      <c r="A15" s="465"/>
      <c r="B15" s="465"/>
      <c r="C15" s="465"/>
      <c r="D15" s="465"/>
      <c r="E15" s="465"/>
      <c r="F15" s="465"/>
      <c r="G15" s="465"/>
      <c r="H15" s="465"/>
    </row>
    <row r="16" spans="1:8" x14ac:dyDescent="0.45">
      <c r="A16" s="465"/>
      <c r="B16" s="465"/>
      <c r="C16" s="465"/>
      <c r="D16" s="465"/>
      <c r="E16" s="465"/>
      <c r="F16" s="465"/>
      <c r="G16" s="465"/>
      <c r="H16" s="465"/>
    </row>
    <row r="17" spans="1:8" x14ac:dyDescent="0.45">
      <c r="A17" s="465"/>
      <c r="B17" s="465"/>
      <c r="C17" s="465"/>
      <c r="D17" s="465"/>
      <c r="E17" s="465"/>
      <c r="F17" s="465"/>
      <c r="G17" s="465"/>
      <c r="H17" s="465"/>
    </row>
    <row r="18" spans="1:8" x14ac:dyDescent="0.45">
      <c r="A18" s="465"/>
      <c r="B18" s="465"/>
      <c r="C18" s="465"/>
      <c r="D18" s="465"/>
      <c r="E18" s="465"/>
      <c r="F18" s="465"/>
      <c r="G18" s="465"/>
      <c r="H18" s="465"/>
    </row>
    <row r="19" spans="1:8" x14ac:dyDescent="0.45">
      <c r="A19" s="465"/>
      <c r="B19" s="465"/>
      <c r="C19" s="465"/>
      <c r="D19" s="465"/>
      <c r="E19" s="465"/>
      <c r="F19" s="465"/>
      <c r="G19" s="465"/>
      <c r="H19" s="465"/>
    </row>
    <row r="20" spans="1:8" x14ac:dyDescent="0.45">
      <c r="A20" s="465"/>
      <c r="B20" s="465"/>
      <c r="C20" s="465"/>
      <c r="D20" s="465"/>
      <c r="E20" s="465"/>
      <c r="F20" s="465"/>
      <c r="G20" s="465"/>
      <c r="H20" s="465"/>
    </row>
    <row r="21" spans="1:8" x14ac:dyDescent="0.45">
      <c r="A21" s="465"/>
      <c r="B21" s="465"/>
      <c r="C21" s="465"/>
      <c r="D21" s="465"/>
      <c r="E21" s="465"/>
      <c r="F21" s="465"/>
      <c r="G21" s="465"/>
      <c r="H21" s="465"/>
    </row>
    <row r="22" spans="1:8" x14ac:dyDescent="0.45">
      <c r="A22" s="465"/>
      <c r="B22" s="465"/>
      <c r="C22" s="465"/>
      <c r="D22" s="465"/>
      <c r="E22" s="465"/>
      <c r="F22" s="465"/>
      <c r="G22" s="465"/>
      <c r="H22" s="465"/>
    </row>
    <row r="23" spans="1:8" x14ac:dyDescent="0.45">
      <c r="A23" s="465"/>
      <c r="B23" s="465"/>
      <c r="C23" s="465"/>
      <c r="D23" s="465"/>
      <c r="E23" s="465"/>
      <c r="F23" s="465"/>
      <c r="G23" s="465"/>
      <c r="H23" s="465"/>
    </row>
    <row r="24" spans="1:8" x14ac:dyDescent="0.45">
      <c r="A24" s="465"/>
      <c r="B24" s="465"/>
      <c r="C24" s="465"/>
      <c r="D24" s="465"/>
      <c r="E24" s="465"/>
      <c r="F24" s="465"/>
      <c r="G24" s="465"/>
      <c r="H24" s="465"/>
    </row>
    <row r="25" spans="1:8" x14ac:dyDescent="0.45">
      <c r="A25" s="465"/>
      <c r="B25" s="465"/>
      <c r="C25" s="465"/>
      <c r="D25" s="465"/>
      <c r="E25" s="465"/>
      <c r="F25" s="465"/>
      <c r="G25" s="465"/>
      <c r="H25" s="465"/>
    </row>
    <row r="26" spans="1:8" x14ac:dyDescent="0.45">
      <c r="A26" s="465"/>
      <c r="B26" s="465"/>
      <c r="C26" s="465"/>
      <c r="D26" s="465"/>
      <c r="E26" s="465"/>
      <c r="F26" s="465"/>
      <c r="G26" s="465"/>
      <c r="H26" s="465"/>
    </row>
    <row r="27" spans="1:8" x14ac:dyDescent="0.45">
      <c r="A27" s="465"/>
      <c r="B27" s="465"/>
      <c r="C27" s="465"/>
      <c r="D27" s="465"/>
      <c r="E27" s="465"/>
      <c r="F27" s="465"/>
      <c r="G27" s="465"/>
      <c r="H27" s="465"/>
    </row>
    <row r="28" spans="1:8" x14ac:dyDescent="0.45">
      <c r="A28" s="465"/>
      <c r="B28" s="465"/>
      <c r="C28" s="465"/>
      <c r="D28" s="465"/>
      <c r="E28" s="465"/>
      <c r="F28" s="465"/>
      <c r="G28" s="465"/>
      <c r="H28" s="465"/>
    </row>
    <row r="29" spans="1:8" x14ac:dyDescent="0.45">
      <c r="A29" s="465"/>
      <c r="B29" s="465"/>
      <c r="C29" s="465"/>
      <c r="D29" s="465"/>
      <c r="E29" s="465"/>
      <c r="F29" s="465"/>
      <c r="G29" s="465"/>
      <c r="H29" s="465"/>
    </row>
    <row r="30" spans="1:8" x14ac:dyDescent="0.45">
      <c r="A30" s="465"/>
      <c r="B30" s="465"/>
      <c r="C30" s="465"/>
      <c r="D30" s="465"/>
      <c r="E30" s="465"/>
      <c r="F30" s="465"/>
      <c r="G30" s="465"/>
      <c r="H30" s="465"/>
    </row>
    <row r="31" spans="1:8" x14ac:dyDescent="0.45">
      <c r="A31" s="465"/>
      <c r="B31" s="465"/>
      <c r="C31" s="465"/>
      <c r="D31" s="465"/>
      <c r="E31" s="465"/>
      <c r="F31" s="465"/>
      <c r="G31" s="465"/>
      <c r="H31" s="465"/>
    </row>
    <row r="32" spans="1:8" ht="19.149999999999999" x14ac:dyDescent="0.6">
      <c r="A32" s="465"/>
      <c r="B32" s="577" t="s">
        <v>555</v>
      </c>
      <c r="C32" s="577"/>
      <c r="D32" s="577"/>
      <c r="E32" s="577"/>
      <c r="F32" s="577"/>
      <c r="G32" s="577"/>
      <c r="H32" s="465"/>
    </row>
    <row r="33" spans="1:8" ht="16.149999999999999" x14ac:dyDescent="0.5">
      <c r="A33" s="465"/>
      <c r="B33" s="434" t="str">
        <f>+$B$5</f>
        <v>Total industry</v>
      </c>
      <c r="C33" s="465"/>
      <c r="D33" s="465"/>
      <c r="E33" s="465"/>
      <c r="F33" s="465"/>
      <c r="G33" s="465"/>
      <c r="H33" s="465"/>
    </row>
    <row r="34" spans="1:8" x14ac:dyDescent="0.45">
      <c r="A34" s="465"/>
      <c r="B34" s="465"/>
      <c r="C34" s="465"/>
      <c r="D34" s="465"/>
      <c r="E34" s="465"/>
      <c r="F34" s="465"/>
      <c r="G34" s="465"/>
      <c r="H34" s="465"/>
    </row>
    <row r="35" spans="1:8" x14ac:dyDescent="0.45">
      <c r="A35" s="465"/>
      <c r="B35" s="465"/>
      <c r="C35" s="465"/>
      <c r="D35" s="465"/>
      <c r="E35" s="465"/>
      <c r="F35" s="465"/>
      <c r="G35" s="465"/>
      <c r="H35" s="465"/>
    </row>
    <row r="36" spans="1:8" x14ac:dyDescent="0.45">
      <c r="A36" s="465"/>
      <c r="B36" s="465"/>
      <c r="C36" s="465"/>
      <c r="D36" s="465"/>
      <c r="E36" s="465"/>
      <c r="F36" s="465"/>
      <c r="G36" s="465"/>
      <c r="H36" s="465"/>
    </row>
    <row r="37" spans="1:8" x14ac:dyDescent="0.45">
      <c r="A37" s="465"/>
      <c r="B37" s="465"/>
      <c r="C37" s="465"/>
      <c r="D37" s="465"/>
      <c r="E37" s="465"/>
      <c r="F37" s="465"/>
      <c r="G37" s="465"/>
      <c r="H37" s="465"/>
    </row>
    <row r="38" spans="1:8" x14ac:dyDescent="0.45">
      <c r="A38" s="465"/>
      <c r="B38" s="465"/>
      <c r="C38" s="465"/>
      <c r="D38" s="465"/>
      <c r="E38" s="465"/>
      <c r="F38" s="465"/>
      <c r="G38" s="465"/>
      <c r="H38" s="465"/>
    </row>
    <row r="39" spans="1:8" x14ac:dyDescent="0.45">
      <c r="A39" s="465"/>
      <c r="B39" s="465"/>
      <c r="C39" s="465"/>
      <c r="D39" s="465"/>
      <c r="E39" s="465"/>
      <c r="F39" s="465"/>
      <c r="G39" s="465"/>
      <c r="H39" s="465"/>
    </row>
    <row r="40" spans="1:8" x14ac:dyDescent="0.45">
      <c r="A40" s="465"/>
      <c r="B40" s="465"/>
      <c r="C40" s="465"/>
      <c r="D40" s="465"/>
      <c r="E40" s="465"/>
      <c r="F40" s="465"/>
      <c r="G40" s="465"/>
      <c r="H40" s="465"/>
    </row>
    <row r="41" spans="1:8" x14ac:dyDescent="0.45">
      <c r="A41" s="465"/>
      <c r="B41" s="465"/>
      <c r="C41" s="465"/>
      <c r="D41" s="465"/>
      <c r="E41" s="465"/>
      <c r="F41" s="465"/>
      <c r="G41" s="465"/>
      <c r="H41" s="465"/>
    </row>
    <row r="42" spans="1:8" x14ac:dyDescent="0.45">
      <c r="A42" s="465"/>
      <c r="B42" s="465"/>
      <c r="C42" s="465"/>
      <c r="D42" s="465"/>
      <c r="E42" s="465"/>
      <c r="F42" s="465"/>
      <c r="G42" s="465"/>
      <c r="H42" s="465"/>
    </row>
    <row r="43" spans="1:8" x14ac:dyDescent="0.45">
      <c r="A43" s="465"/>
      <c r="B43" s="465"/>
      <c r="C43" s="465"/>
      <c r="D43" s="465"/>
      <c r="E43" s="465"/>
      <c r="F43" s="465"/>
      <c r="G43" s="465"/>
      <c r="H43" s="465"/>
    </row>
    <row r="44" spans="1:8" x14ac:dyDescent="0.45">
      <c r="A44" s="465"/>
      <c r="B44" s="465"/>
      <c r="C44" s="465"/>
      <c r="D44" s="465"/>
      <c r="E44" s="465"/>
      <c r="F44" s="465"/>
      <c r="G44" s="465"/>
      <c r="H44" s="465"/>
    </row>
    <row r="45" spans="1:8" x14ac:dyDescent="0.45">
      <c r="A45" s="465"/>
      <c r="B45" s="465"/>
      <c r="C45" s="465"/>
      <c r="D45" s="465"/>
      <c r="E45" s="465"/>
      <c r="F45" s="465"/>
      <c r="G45" s="465"/>
      <c r="H45" s="465"/>
    </row>
    <row r="46" spans="1:8" x14ac:dyDescent="0.45">
      <c r="A46" s="465"/>
      <c r="B46" s="465"/>
      <c r="C46" s="465"/>
      <c r="D46" s="465"/>
      <c r="E46" s="465"/>
      <c r="F46" s="465"/>
      <c r="G46" s="465"/>
      <c r="H46" s="465"/>
    </row>
    <row r="47" spans="1:8" x14ac:dyDescent="0.45">
      <c r="A47" s="465"/>
      <c r="B47" s="465"/>
      <c r="C47" s="465"/>
      <c r="D47" s="465"/>
      <c r="E47" s="465"/>
      <c r="F47" s="465"/>
      <c r="G47" s="465"/>
      <c r="H47" s="465"/>
    </row>
    <row r="48" spans="1:8" x14ac:dyDescent="0.45">
      <c r="A48" s="465"/>
      <c r="B48" s="465"/>
      <c r="C48" s="465"/>
      <c r="D48" s="465"/>
      <c r="E48" s="465"/>
      <c r="F48" s="465"/>
      <c r="G48" s="465"/>
      <c r="H48" s="465"/>
    </row>
    <row r="49" spans="1:8" x14ac:dyDescent="0.45">
      <c r="A49" s="465"/>
      <c r="B49" s="465"/>
      <c r="C49" s="465"/>
      <c r="D49" s="465"/>
      <c r="E49" s="465"/>
      <c r="F49" s="465"/>
      <c r="G49" s="465"/>
      <c r="H49" s="465"/>
    </row>
    <row r="50" spans="1:8" x14ac:dyDescent="0.45">
      <c r="A50" s="465"/>
      <c r="B50" s="465"/>
      <c r="C50" s="465"/>
      <c r="D50" s="465"/>
      <c r="E50" s="465"/>
      <c r="F50" s="465"/>
      <c r="G50" s="465"/>
      <c r="H50" s="465"/>
    </row>
    <row r="51" spans="1:8" x14ac:dyDescent="0.45">
      <c r="A51" s="465"/>
      <c r="B51" s="465"/>
      <c r="C51" s="465"/>
      <c r="D51" s="465"/>
      <c r="E51" s="465"/>
      <c r="F51" s="465"/>
      <c r="G51" s="465"/>
      <c r="H51" s="465"/>
    </row>
    <row r="52" spans="1:8" x14ac:dyDescent="0.45">
      <c r="A52" s="465"/>
      <c r="B52" s="465"/>
      <c r="C52" s="465"/>
      <c r="D52" s="465"/>
      <c r="E52" s="465"/>
      <c r="F52" s="465"/>
      <c r="G52" s="465"/>
      <c r="H52" s="465"/>
    </row>
    <row r="53" spans="1:8" x14ac:dyDescent="0.45">
      <c r="A53" s="465"/>
      <c r="B53" s="465"/>
      <c r="C53" s="465"/>
      <c r="D53" s="465"/>
      <c r="E53" s="465"/>
      <c r="F53" s="465"/>
      <c r="G53" s="465"/>
      <c r="H53" s="465"/>
    </row>
    <row r="54" spans="1:8" x14ac:dyDescent="0.45">
      <c r="A54" s="465"/>
      <c r="B54" s="465"/>
      <c r="C54" s="465"/>
      <c r="D54" s="465"/>
      <c r="E54" s="465"/>
      <c r="F54" s="465"/>
      <c r="G54" s="465"/>
      <c r="H54" s="465"/>
    </row>
    <row r="55" spans="1:8" x14ac:dyDescent="0.45">
      <c r="A55" s="465"/>
      <c r="B55" s="465"/>
      <c r="C55" s="465"/>
      <c r="D55" s="465"/>
      <c r="E55" s="465"/>
      <c r="F55" s="465"/>
      <c r="G55" s="465"/>
      <c r="H55" s="465"/>
    </row>
    <row r="56" spans="1:8" ht="19.149999999999999" x14ac:dyDescent="0.6">
      <c r="A56" s="465"/>
      <c r="B56" s="577" t="s">
        <v>838</v>
      </c>
      <c r="C56" s="577"/>
      <c r="D56" s="577"/>
      <c r="E56" s="577"/>
      <c r="F56" s="577"/>
      <c r="G56" s="577"/>
      <c r="H56" s="465"/>
    </row>
    <row r="57" spans="1:8" ht="16.149999999999999" x14ac:dyDescent="0.5">
      <c r="A57" s="465"/>
      <c r="B57" s="434" t="str">
        <f>+B5</f>
        <v>Total industry</v>
      </c>
      <c r="C57" s="467"/>
      <c r="D57" s="465"/>
      <c r="E57" s="465"/>
      <c r="F57" s="465"/>
      <c r="G57" s="465"/>
      <c r="H57" s="465"/>
    </row>
    <row r="58" spans="1:8" x14ac:dyDescent="0.45">
      <c r="A58" s="465"/>
      <c r="B58" s="465"/>
      <c r="C58" s="465"/>
      <c r="D58" s="465"/>
      <c r="E58" s="465"/>
      <c r="F58" s="465"/>
      <c r="G58" s="465"/>
      <c r="H58" s="465"/>
    </row>
    <row r="59" spans="1:8" x14ac:dyDescent="0.45">
      <c r="A59" s="465"/>
      <c r="B59" s="465"/>
      <c r="C59" s="465"/>
      <c r="D59" s="465"/>
      <c r="E59" s="465"/>
      <c r="F59" s="465"/>
      <c r="G59" s="465"/>
      <c r="H59" s="465"/>
    </row>
    <row r="60" spans="1:8" x14ac:dyDescent="0.45">
      <c r="A60" s="465"/>
      <c r="B60" s="465"/>
      <c r="C60" s="465"/>
      <c r="D60" s="465"/>
      <c r="E60" s="465"/>
      <c r="F60" s="465"/>
      <c r="G60" s="465"/>
      <c r="H60" s="465"/>
    </row>
    <row r="61" spans="1:8" x14ac:dyDescent="0.45">
      <c r="A61" s="465"/>
      <c r="B61" s="465"/>
      <c r="C61" s="465"/>
      <c r="D61" s="465"/>
      <c r="E61" s="465"/>
      <c r="F61" s="465"/>
      <c r="G61" s="465"/>
      <c r="H61" s="465"/>
    </row>
    <row r="62" spans="1:8" x14ac:dyDescent="0.45">
      <c r="A62" s="465"/>
      <c r="B62" s="465"/>
      <c r="C62" s="465"/>
      <c r="D62" s="465"/>
      <c r="E62" s="465"/>
      <c r="F62" s="465"/>
      <c r="G62" s="465"/>
      <c r="H62" s="465"/>
    </row>
    <row r="63" spans="1:8" x14ac:dyDescent="0.45">
      <c r="A63" s="465"/>
      <c r="B63" s="465"/>
      <c r="C63" s="465"/>
      <c r="D63" s="465"/>
      <c r="E63" s="465"/>
      <c r="F63" s="465"/>
      <c r="G63" s="465"/>
      <c r="H63" s="465"/>
    </row>
    <row r="64" spans="1:8" x14ac:dyDescent="0.45">
      <c r="A64" s="465"/>
      <c r="B64" s="465"/>
      <c r="C64" s="465"/>
      <c r="D64" s="465"/>
      <c r="E64" s="465"/>
      <c r="F64" s="465"/>
      <c r="G64" s="465"/>
      <c r="H64" s="465"/>
    </row>
    <row r="65" spans="1:8" x14ac:dyDescent="0.45">
      <c r="A65" s="465"/>
      <c r="B65" s="465"/>
      <c r="C65" s="465"/>
      <c r="D65" s="465"/>
      <c r="E65" s="465"/>
      <c r="F65" s="465"/>
      <c r="G65" s="465"/>
      <c r="H65" s="465"/>
    </row>
    <row r="66" spans="1:8" x14ac:dyDescent="0.45">
      <c r="A66" s="465"/>
      <c r="B66" s="465"/>
      <c r="C66" s="465"/>
      <c r="D66" s="465"/>
      <c r="E66" s="465"/>
      <c r="F66" s="465"/>
      <c r="G66" s="465"/>
      <c r="H66" s="465"/>
    </row>
    <row r="67" spans="1:8" x14ac:dyDescent="0.45">
      <c r="A67" s="465"/>
      <c r="B67" s="465"/>
      <c r="C67" s="465"/>
      <c r="D67" s="465"/>
      <c r="E67" s="465"/>
      <c r="F67" s="465"/>
      <c r="G67" s="465"/>
      <c r="H67" s="465"/>
    </row>
    <row r="68" spans="1:8" x14ac:dyDescent="0.45">
      <c r="A68" s="465"/>
      <c r="B68" s="465"/>
      <c r="C68" s="465"/>
      <c r="D68" s="465"/>
      <c r="E68" s="465"/>
      <c r="F68" s="465"/>
      <c r="G68" s="465"/>
      <c r="H68" s="465"/>
    </row>
    <row r="69" spans="1:8" x14ac:dyDescent="0.45">
      <c r="A69" s="465"/>
      <c r="B69" s="465"/>
      <c r="C69" s="465"/>
      <c r="D69" s="465"/>
      <c r="E69" s="465"/>
      <c r="F69" s="465"/>
      <c r="G69" s="465"/>
      <c r="H69" s="465"/>
    </row>
    <row r="70" spans="1:8" x14ac:dyDescent="0.45">
      <c r="A70" s="465"/>
      <c r="B70" s="465"/>
      <c r="C70" s="465"/>
      <c r="D70" s="465"/>
      <c r="E70" s="465"/>
      <c r="F70" s="465"/>
      <c r="G70" s="465"/>
      <c r="H70" s="465"/>
    </row>
    <row r="71" spans="1:8" x14ac:dyDescent="0.45">
      <c r="A71" s="465"/>
      <c r="B71" s="465"/>
      <c r="C71" s="465"/>
      <c r="D71" s="465"/>
      <c r="E71" s="465"/>
      <c r="F71" s="465"/>
      <c r="G71" s="465"/>
      <c r="H71" s="465"/>
    </row>
    <row r="72" spans="1:8" x14ac:dyDescent="0.45">
      <c r="A72" s="465"/>
      <c r="B72" s="465"/>
      <c r="C72" s="465"/>
      <c r="D72" s="465"/>
      <c r="E72" s="465"/>
      <c r="F72" s="465"/>
      <c r="G72" s="465"/>
      <c r="H72" s="465"/>
    </row>
    <row r="73" spans="1:8" x14ac:dyDescent="0.45">
      <c r="A73" s="465"/>
      <c r="B73" s="465"/>
      <c r="C73" s="465"/>
      <c r="D73" s="465"/>
      <c r="E73" s="465"/>
      <c r="F73" s="465"/>
      <c r="G73" s="465"/>
      <c r="H73" s="465"/>
    </row>
    <row r="74" spans="1:8" x14ac:dyDescent="0.45">
      <c r="A74" s="465"/>
      <c r="B74" s="465"/>
      <c r="C74" s="465"/>
      <c r="D74" s="465"/>
      <c r="E74" s="465"/>
      <c r="F74" s="465"/>
      <c r="G74" s="465"/>
      <c r="H74" s="465"/>
    </row>
    <row r="75" spans="1:8" x14ac:dyDescent="0.45">
      <c r="A75" s="465"/>
      <c r="B75" s="465"/>
      <c r="C75" s="465"/>
      <c r="D75" s="465"/>
      <c r="E75" s="465"/>
      <c r="F75" s="465"/>
      <c r="G75" s="465"/>
      <c r="H75" s="465"/>
    </row>
    <row r="76" spans="1:8" x14ac:dyDescent="0.45">
      <c r="A76" s="465"/>
      <c r="B76" s="465"/>
      <c r="C76" s="465"/>
      <c r="D76" s="465"/>
      <c r="E76" s="465"/>
      <c r="F76" s="465"/>
      <c r="G76" s="465"/>
      <c r="H76" s="465"/>
    </row>
    <row r="77" spans="1:8" x14ac:dyDescent="0.45">
      <c r="A77" s="465"/>
      <c r="B77" s="465"/>
      <c r="C77" s="465"/>
      <c r="D77" s="465"/>
      <c r="E77" s="465"/>
      <c r="F77" s="465"/>
      <c r="G77" s="465"/>
      <c r="H77" s="465"/>
    </row>
    <row r="78" spans="1:8" x14ac:dyDescent="0.45">
      <c r="A78" s="465"/>
      <c r="B78" s="465"/>
      <c r="C78" s="465"/>
      <c r="D78" s="465"/>
      <c r="E78" s="465"/>
      <c r="F78" s="465"/>
      <c r="G78" s="465"/>
      <c r="H78" s="465"/>
    </row>
    <row r="79" spans="1:8" x14ac:dyDescent="0.45">
      <c r="A79" s="465"/>
      <c r="B79" s="465"/>
      <c r="C79" s="465"/>
      <c r="D79" s="465"/>
      <c r="E79" s="465"/>
      <c r="F79" s="465"/>
      <c r="G79" s="465"/>
      <c r="H79" s="465"/>
    </row>
    <row r="80" spans="1:8" x14ac:dyDescent="0.45">
      <c r="A80" s="465"/>
      <c r="B80" s="465"/>
      <c r="C80" s="465"/>
      <c r="D80" s="465"/>
      <c r="E80" s="465"/>
      <c r="F80" s="465"/>
      <c r="G80" s="465"/>
      <c r="H80" s="465"/>
    </row>
    <row r="81" spans="1:8" x14ac:dyDescent="0.45">
      <c r="A81" s="465"/>
      <c r="B81" s="465"/>
      <c r="C81" s="585" t="s">
        <v>534</v>
      </c>
      <c r="D81" s="586"/>
      <c r="E81" s="585"/>
      <c r="F81" s="585"/>
      <c r="G81" s="465"/>
      <c r="H81" s="465"/>
    </row>
    <row r="82" spans="1:8" x14ac:dyDescent="0.45">
      <c r="A82" s="465"/>
      <c r="B82" s="465"/>
      <c r="C82" s="465"/>
      <c r="D82" s="435" t="s">
        <v>387</v>
      </c>
      <c r="E82" s="465"/>
      <c r="F82" s="465"/>
      <c r="G82" s="465"/>
      <c r="H82" s="465"/>
    </row>
    <row r="83" spans="1:8" x14ac:dyDescent="0.45">
      <c r="A83" s="465"/>
      <c r="B83" s="465"/>
      <c r="C83" s="465"/>
      <c r="D83" s="465"/>
      <c r="E83" s="465"/>
      <c r="F83" s="465"/>
      <c r="G83" s="465"/>
      <c r="H83" s="465"/>
    </row>
    <row r="84" spans="1:8" ht="19.149999999999999" x14ac:dyDescent="0.6">
      <c r="A84" s="465"/>
      <c r="B84" s="577" t="str">
        <f>"Chart 4: " &amp; D82 &amp;" by membership age profile"</f>
        <v>Chart 4: Number of member accounts by membership age profile</v>
      </c>
      <c r="C84" s="577"/>
      <c r="D84" s="577"/>
      <c r="E84" s="577"/>
      <c r="F84" s="577"/>
      <c r="G84" s="577"/>
      <c r="H84" s="465"/>
    </row>
    <row r="85" spans="1:8" ht="16.149999999999999" x14ac:dyDescent="0.5">
      <c r="A85" s="465"/>
      <c r="B85" s="436" t="str">
        <f>+B5</f>
        <v>Total industry</v>
      </c>
      <c r="C85" s="465"/>
      <c r="D85" s="467" t="str">
        <f>IF(B85="Total industry", "For this chart, data presented as 'Entities with more than four members'"," ")</f>
        <v>For this chart, data presented as 'Entities with more than four members'</v>
      </c>
      <c r="E85" s="465"/>
      <c r="F85" s="465"/>
      <c r="G85" s="465"/>
      <c r="H85" s="465"/>
    </row>
    <row r="86" spans="1:8" x14ac:dyDescent="0.45">
      <c r="A86" s="465"/>
      <c r="B86" s="465"/>
      <c r="C86" s="465"/>
      <c r="D86" s="465"/>
      <c r="E86" s="465"/>
      <c r="F86" s="465"/>
      <c r="G86" s="465"/>
      <c r="H86" s="465"/>
    </row>
    <row r="87" spans="1:8" x14ac:dyDescent="0.45">
      <c r="A87" s="465"/>
      <c r="B87" s="465"/>
      <c r="C87" s="465"/>
      <c r="D87" s="465"/>
      <c r="E87" s="465"/>
      <c r="F87" s="465"/>
      <c r="G87" s="465"/>
      <c r="H87" s="465"/>
    </row>
    <row r="88" spans="1:8" x14ac:dyDescent="0.45">
      <c r="A88" s="465"/>
      <c r="B88" s="465"/>
      <c r="C88" s="465"/>
      <c r="D88" s="465"/>
      <c r="E88" s="465"/>
      <c r="F88" s="465"/>
      <c r="G88" s="465"/>
      <c r="H88" s="465"/>
    </row>
    <row r="89" spans="1:8" x14ac:dyDescent="0.45">
      <c r="A89" s="465"/>
      <c r="B89" s="465"/>
      <c r="C89" s="465"/>
      <c r="D89" s="465"/>
      <c r="E89" s="465"/>
      <c r="F89" s="465"/>
      <c r="G89" s="465"/>
      <c r="H89" s="465"/>
    </row>
    <row r="90" spans="1:8" x14ac:dyDescent="0.45">
      <c r="A90" s="465"/>
      <c r="B90" s="465"/>
      <c r="C90" s="465"/>
      <c r="D90" s="465"/>
      <c r="E90" s="465"/>
      <c r="F90" s="465"/>
      <c r="G90" s="465"/>
      <c r="H90" s="465"/>
    </row>
    <row r="91" spans="1:8" x14ac:dyDescent="0.45">
      <c r="A91" s="465"/>
      <c r="B91" s="465"/>
      <c r="C91" s="465"/>
      <c r="D91" s="465"/>
      <c r="E91" s="465"/>
      <c r="F91" s="465"/>
      <c r="G91" s="465"/>
      <c r="H91" s="465"/>
    </row>
    <row r="92" spans="1:8" x14ac:dyDescent="0.45">
      <c r="A92" s="465"/>
      <c r="B92" s="465"/>
      <c r="C92" s="465"/>
      <c r="D92" s="465"/>
      <c r="E92" s="465"/>
      <c r="F92" s="465"/>
      <c r="G92" s="465"/>
      <c r="H92" s="465"/>
    </row>
    <row r="93" spans="1:8" x14ac:dyDescent="0.45">
      <c r="A93" s="465"/>
      <c r="B93" s="465"/>
      <c r="C93" s="465"/>
      <c r="D93" s="465"/>
      <c r="E93" s="465"/>
      <c r="F93" s="465"/>
      <c r="G93" s="465"/>
      <c r="H93" s="465"/>
    </row>
    <row r="94" spans="1:8" x14ac:dyDescent="0.45">
      <c r="A94" s="465"/>
      <c r="B94" s="465"/>
      <c r="C94" s="465"/>
      <c r="D94" s="465"/>
      <c r="E94" s="465"/>
      <c r="F94" s="465"/>
      <c r="G94" s="465"/>
      <c r="H94" s="465"/>
    </row>
    <row r="95" spans="1:8" x14ac:dyDescent="0.45">
      <c r="A95" s="465"/>
      <c r="B95" s="465"/>
      <c r="C95" s="465"/>
      <c r="D95" s="465"/>
      <c r="E95" s="465"/>
      <c r="F95" s="465"/>
      <c r="G95" s="465"/>
      <c r="H95" s="465"/>
    </row>
    <row r="96" spans="1:8" x14ac:dyDescent="0.45">
      <c r="A96" s="465"/>
      <c r="B96" s="465"/>
      <c r="C96" s="465"/>
      <c r="D96" s="465"/>
      <c r="E96" s="465"/>
      <c r="F96" s="465"/>
      <c r="G96" s="465"/>
      <c r="H96" s="465"/>
    </row>
    <row r="97" spans="1:8" x14ac:dyDescent="0.45">
      <c r="A97" s="465"/>
      <c r="B97" s="465"/>
      <c r="C97" s="465"/>
      <c r="D97" s="465"/>
      <c r="E97" s="465"/>
      <c r="F97" s="465"/>
      <c r="G97" s="465"/>
      <c r="H97" s="465"/>
    </row>
    <row r="98" spans="1:8" x14ac:dyDescent="0.45">
      <c r="A98" s="465"/>
      <c r="B98" s="465"/>
      <c r="C98" s="465"/>
      <c r="D98" s="465"/>
      <c r="E98" s="465"/>
      <c r="F98" s="465"/>
      <c r="G98" s="465"/>
      <c r="H98" s="465"/>
    </row>
    <row r="99" spans="1:8" x14ac:dyDescent="0.45">
      <c r="A99" s="465"/>
      <c r="B99" s="465"/>
      <c r="C99" s="465"/>
      <c r="D99" s="465"/>
      <c r="E99" s="465"/>
      <c r="F99" s="465"/>
      <c r="G99" s="465"/>
      <c r="H99" s="465"/>
    </row>
    <row r="100" spans="1:8" x14ac:dyDescent="0.45">
      <c r="A100" s="465"/>
      <c r="B100" s="465"/>
      <c r="C100" s="465"/>
      <c r="D100" s="465"/>
      <c r="E100" s="465"/>
      <c r="F100" s="465"/>
      <c r="G100" s="465"/>
      <c r="H100" s="465"/>
    </row>
    <row r="101" spans="1:8" x14ac:dyDescent="0.45">
      <c r="A101" s="465"/>
      <c r="B101" s="465"/>
      <c r="C101" s="465"/>
      <c r="D101" s="465"/>
      <c r="E101" s="465"/>
      <c r="F101" s="465"/>
      <c r="G101" s="465"/>
      <c r="H101" s="465"/>
    </row>
    <row r="102" spans="1:8" x14ac:dyDescent="0.45">
      <c r="A102" s="465"/>
      <c r="B102" s="465"/>
      <c r="C102" s="465"/>
      <c r="D102" s="465"/>
      <c r="E102" s="465"/>
      <c r="F102" s="465"/>
      <c r="G102" s="465"/>
      <c r="H102" s="465"/>
    </row>
    <row r="103" spans="1:8" x14ac:dyDescent="0.45">
      <c r="A103" s="465"/>
      <c r="B103" s="465"/>
      <c r="C103" s="465"/>
      <c r="D103" s="465"/>
      <c r="E103" s="465"/>
      <c r="F103" s="465"/>
      <c r="G103" s="465"/>
      <c r="H103" s="465"/>
    </row>
    <row r="104" spans="1:8" x14ac:dyDescent="0.45">
      <c r="A104" s="465"/>
      <c r="B104" s="465"/>
      <c r="C104" s="465"/>
      <c r="D104" s="465"/>
      <c r="E104" s="465"/>
      <c r="F104" s="465"/>
      <c r="G104" s="465"/>
      <c r="H104" s="465"/>
    </row>
    <row r="105" spans="1:8" x14ac:dyDescent="0.45">
      <c r="A105" s="465"/>
      <c r="B105" s="465"/>
      <c r="C105" s="465"/>
      <c r="D105" s="465"/>
      <c r="E105" s="465"/>
      <c r="F105" s="465"/>
      <c r="G105" s="465"/>
      <c r="H105" s="465"/>
    </row>
    <row r="106" spans="1:8" x14ac:dyDescent="0.45">
      <c r="A106" s="465"/>
      <c r="B106" s="465"/>
      <c r="C106" s="465"/>
      <c r="D106" s="465"/>
      <c r="E106" s="465"/>
      <c r="F106" s="465"/>
      <c r="G106" s="465"/>
      <c r="H106" s="465"/>
    </row>
    <row r="107" spans="1:8" x14ac:dyDescent="0.45">
      <c r="A107" s="465"/>
      <c r="B107" s="465"/>
      <c r="C107" s="465"/>
      <c r="D107" s="465"/>
      <c r="E107" s="465"/>
      <c r="F107" s="465"/>
      <c r="G107" s="465"/>
      <c r="H107" s="465"/>
    </row>
    <row r="108" spans="1:8" x14ac:dyDescent="0.45">
      <c r="A108" s="465"/>
      <c r="B108" s="465"/>
      <c r="C108" s="465"/>
      <c r="D108" s="465"/>
      <c r="E108" s="465"/>
      <c r="F108" s="465"/>
      <c r="G108" s="465"/>
      <c r="H108" s="465"/>
    </row>
    <row r="109" spans="1:8" ht="14.65" customHeight="1" x14ac:dyDescent="0.45">
      <c r="A109" s="465"/>
      <c r="B109" s="465"/>
      <c r="C109" s="587" t="s">
        <v>535</v>
      </c>
      <c r="D109" s="585"/>
      <c r="E109" s="588"/>
      <c r="F109" s="465"/>
      <c r="G109" s="465"/>
      <c r="H109" s="465"/>
    </row>
    <row r="110" spans="1:8" x14ac:dyDescent="0.45">
      <c r="A110" s="465"/>
      <c r="B110" s="465"/>
      <c r="C110" s="465"/>
      <c r="D110" s="437" t="s">
        <v>308</v>
      </c>
      <c r="E110" s="465"/>
      <c r="F110" s="465"/>
      <c r="G110" s="465"/>
      <c r="H110" s="465"/>
    </row>
    <row r="111" spans="1:8" x14ac:dyDescent="0.45">
      <c r="A111" s="465"/>
      <c r="B111" s="465"/>
      <c r="C111" s="465"/>
      <c r="D111" s="465"/>
      <c r="E111" s="465"/>
      <c r="F111" s="465"/>
      <c r="G111" s="465"/>
      <c r="H111" s="465"/>
    </row>
    <row r="112" spans="1:8" ht="19.149999999999999" x14ac:dyDescent="0.6">
      <c r="A112" s="465"/>
      <c r="B112" s="577" t="s">
        <v>564</v>
      </c>
      <c r="C112" s="577"/>
      <c r="D112" s="577"/>
      <c r="E112" s="577"/>
      <c r="F112" s="577"/>
      <c r="G112" s="577"/>
      <c r="H112" s="465"/>
    </row>
    <row r="113" spans="1:8" ht="16.149999999999999" x14ac:dyDescent="0.5">
      <c r="A113" s="465"/>
      <c r="B113" s="434" t="str">
        <f>+B5</f>
        <v>Total industry</v>
      </c>
      <c r="C113" s="465"/>
      <c r="D113" s="467" t="str">
        <f>IF(B113="Total industry", "For this chart, data presented as 'Entities with more than four members'"," ")</f>
        <v>For this chart, data presented as 'Entities with more than four members'</v>
      </c>
      <c r="E113" s="465"/>
      <c r="F113" s="465"/>
      <c r="G113" s="465"/>
      <c r="H113" s="465"/>
    </row>
    <row r="114" spans="1:8" x14ac:dyDescent="0.45">
      <c r="A114" s="465"/>
      <c r="B114" s="465"/>
      <c r="C114" s="465"/>
      <c r="D114" s="465"/>
      <c r="E114" s="465"/>
      <c r="F114" s="465"/>
      <c r="G114" s="465"/>
      <c r="H114" s="465"/>
    </row>
    <row r="115" spans="1:8" x14ac:dyDescent="0.45">
      <c r="A115" s="465"/>
      <c r="B115" s="465"/>
      <c r="C115" s="465"/>
      <c r="D115" s="465"/>
      <c r="E115" s="465"/>
      <c r="F115" s="465"/>
      <c r="G115" s="465"/>
      <c r="H115" s="465"/>
    </row>
    <row r="116" spans="1:8" x14ac:dyDescent="0.45">
      <c r="A116" s="465"/>
      <c r="B116" s="465"/>
      <c r="C116" s="465"/>
      <c r="D116" s="465"/>
      <c r="E116" s="465"/>
      <c r="F116" s="465"/>
      <c r="G116" s="465"/>
      <c r="H116" s="465"/>
    </row>
    <row r="117" spans="1:8" x14ac:dyDescent="0.45">
      <c r="A117" s="465"/>
      <c r="B117" s="465"/>
      <c r="C117" s="465"/>
      <c r="D117" s="465"/>
      <c r="E117" s="465"/>
      <c r="F117" s="465"/>
      <c r="G117" s="465"/>
      <c r="H117" s="465"/>
    </row>
    <row r="118" spans="1:8" x14ac:dyDescent="0.45">
      <c r="A118" s="465"/>
      <c r="B118" s="465"/>
      <c r="C118" s="465"/>
      <c r="D118" s="465"/>
      <c r="E118" s="465"/>
      <c r="F118" s="465"/>
      <c r="G118" s="465"/>
      <c r="H118" s="465"/>
    </row>
    <row r="119" spans="1:8" x14ac:dyDescent="0.45">
      <c r="A119" s="465"/>
      <c r="B119" s="465"/>
      <c r="C119" s="465"/>
      <c r="D119" s="465"/>
      <c r="E119" s="465"/>
      <c r="F119" s="465"/>
      <c r="G119" s="465"/>
      <c r="H119" s="465"/>
    </row>
    <row r="120" spans="1:8" x14ac:dyDescent="0.45">
      <c r="A120" s="465"/>
      <c r="B120" s="465"/>
      <c r="C120" s="465"/>
      <c r="D120" s="465"/>
      <c r="E120" s="465"/>
      <c r="F120" s="465"/>
      <c r="G120" s="465"/>
      <c r="H120" s="465"/>
    </row>
    <row r="121" spans="1:8" x14ac:dyDescent="0.45">
      <c r="A121" s="465"/>
      <c r="B121" s="465"/>
      <c r="C121" s="465"/>
      <c r="D121" s="465"/>
      <c r="E121" s="465"/>
      <c r="F121" s="465"/>
      <c r="G121" s="465"/>
      <c r="H121" s="465"/>
    </row>
    <row r="122" spans="1:8" x14ac:dyDescent="0.45">
      <c r="A122" s="465"/>
      <c r="B122" s="465"/>
      <c r="C122" s="465"/>
      <c r="D122" s="465"/>
      <c r="E122" s="465"/>
      <c r="F122" s="465"/>
      <c r="G122" s="465"/>
      <c r="H122" s="465"/>
    </row>
    <row r="123" spans="1:8" x14ac:dyDescent="0.45">
      <c r="A123" s="465"/>
      <c r="B123" s="465"/>
      <c r="C123" s="465"/>
      <c r="D123" s="465"/>
      <c r="E123" s="465"/>
      <c r="F123" s="465"/>
      <c r="G123" s="465"/>
      <c r="H123" s="465"/>
    </row>
    <row r="124" spans="1:8" x14ac:dyDescent="0.45">
      <c r="A124" s="465"/>
      <c r="B124" s="465"/>
      <c r="C124" s="465"/>
      <c r="D124" s="465"/>
      <c r="E124" s="465"/>
      <c r="F124" s="465"/>
      <c r="G124" s="465"/>
      <c r="H124" s="465"/>
    </row>
    <row r="125" spans="1:8" x14ac:dyDescent="0.45">
      <c r="A125" s="465"/>
      <c r="B125" s="465"/>
      <c r="C125" s="465"/>
      <c r="D125" s="465"/>
      <c r="E125" s="465"/>
      <c r="F125" s="465"/>
      <c r="G125" s="465"/>
      <c r="H125" s="465"/>
    </row>
    <row r="126" spans="1:8" x14ac:dyDescent="0.45">
      <c r="A126" s="465"/>
      <c r="B126" s="465"/>
      <c r="C126" s="465"/>
      <c r="D126" s="465"/>
      <c r="E126" s="465"/>
      <c r="F126" s="465"/>
      <c r="G126" s="465"/>
      <c r="H126" s="465"/>
    </row>
    <row r="127" spans="1:8" x14ac:dyDescent="0.45">
      <c r="A127" s="465"/>
      <c r="B127" s="465"/>
      <c r="C127" s="465"/>
      <c r="D127" s="465"/>
      <c r="E127" s="465"/>
      <c r="F127" s="465"/>
      <c r="G127" s="465"/>
      <c r="H127" s="465"/>
    </row>
    <row r="128" spans="1:8" x14ac:dyDescent="0.45">
      <c r="A128" s="465"/>
      <c r="B128" s="465"/>
      <c r="C128" s="465"/>
      <c r="D128" s="465"/>
      <c r="E128" s="465"/>
      <c r="F128" s="465"/>
      <c r="G128" s="465"/>
      <c r="H128" s="465"/>
    </row>
    <row r="129" spans="1:8" x14ac:dyDescent="0.45">
      <c r="A129" s="465"/>
      <c r="B129" s="465"/>
      <c r="C129" s="465"/>
      <c r="D129" s="465"/>
      <c r="E129" s="465"/>
      <c r="F129" s="465"/>
      <c r="G129" s="465"/>
      <c r="H129" s="465"/>
    </row>
    <row r="130" spans="1:8" x14ac:dyDescent="0.45">
      <c r="A130" s="465"/>
      <c r="B130" s="465"/>
      <c r="C130" s="465"/>
      <c r="D130" s="465"/>
      <c r="E130" s="465"/>
      <c r="F130" s="465"/>
      <c r="G130" s="465"/>
      <c r="H130" s="465"/>
    </row>
    <row r="131" spans="1:8" x14ac:dyDescent="0.45">
      <c r="A131" s="465"/>
      <c r="B131" s="465"/>
      <c r="C131" s="465"/>
      <c r="D131" s="465"/>
      <c r="E131" s="465"/>
      <c r="F131" s="465"/>
      <c r="G131" s="465"/>
      <c r="H131" s="465"/>
    </row>
    <row r="132" spans="1:8" x14ac:dyDescent="0.45">
      <c r="A132" s="465"/>
      <c r="B132" s="465"/>
      <c r="C132" s="465"/>
      <c r="D132" s="465"/>
      <c r="E132" s="465"/>
      <c r="F132" s="465"/>
      <c r="G132" s="465"/>
      <c r="H132" s="465"/>
    </row>
    <row r="133" spans="1:8" x14ac:dyDescent="0.45">
      <c r="A133" s="465"/>
      <c r="B133" s="465"/>
      <c r="C133" s="465"/>
      <c r="D133" s="465"/>
      <c r="E133" s="465"/>
      <c r="F133" s="465"/>
      <c r="G133" s="465"/>
      <c r="H133" s="465"/>
    </row>
    <row r="134" spans="1:8" x14ac:dyDescent="0.45">
      <c r="A134" s="465"/>
      <c r="B134" s="465"/>
      <c r="C134" s="465"/>
      <c r="D134" s="465"/>
      <c r="E134" s="465"/>
      <c r="F134" s="465"/>
      <c r="G134" s="465"/>
      <c r="H134" s="465"/>
    </row>
    <row r="135" spans="1:8" x14ac:dyDescent="0.45">
      <c r="A135" s="465"/>
      <c r="B135" s="465"/>
      <c r="C135" s="465"/>
      <c r="D135" s="465"/>
      <c r="E135" s="465"/>
      <c r="F135" s="465"/>
      <c r="G135" s="465"/>
      <c r="H135" s="465"/>
    </row>
    <row r="136" spans="1:8" x14ac:dyDescent="0.45">
      <c r="A136" s="465"/>
      <c r="B136" s="465"/>
      <c r="C136" s="465"/>
      <c r="D136" s="465"/>
      <c r="E136" s="465"/>
      <c r="F136" s="465"/>
      <c r="G136" s="465"/>
      <c r="H136" s="465"/>
    </row>
    <row r="137" spans="1:8" s="469" customFormat="1" ht="16.149999999999999" customHeight="1" x14ac:dyDescent="0.6">
      <c r="A137" s="468"/>
      <c r="B137" s="577" t="s">
        <v>845</v>
      </c>
      <c r="C137" s="577"/>
      <c r="D137" s="577"/>
      <c r="E137" s="577"/>
      <c r="F137" s="577"/>
      <c r="G137" s="577"/>
      <c r="H137" s="468"/>
    </row>
    <row r="138" spans="1:8" ht="16.149999999999999" x14ac:dyDescent="0.5">
      <c r="A138" s="465"/>
      <c r="B138" s="436" t="str">
        <f>+B5</f>
        <v>Total industry</v>
      </c>
      <c r="C138" s="465"/>
      <c r="D138" s="467" t="str">
        <f>IF(B138="Total industry", "For this chart, data presented as 'Entities with more than four members'"," ")</f>
        <v>For this chart, data presented as 'Entities with more than four members'</v>
      </c>
      <c r="E138" s="465"/>
      <c r="F138" s="465"/>
      <c r="G138" s="465"/>
      <c r="H138" s="465"/>
    </row>
    <row r="139" spans="1:8" x14ac:dyDescent="0.45">
      <c r="A139" s="465"/>
      <c r="B139" s="465"/>
      <c r="C139" s="465"/>
      <c r="D139" s="465"/>
      <c r="E139" s="465"/>
      <c r="F139" s="465"/>
      <c r="G139" s="465"/>
      <c r="H139" s="465"/>
    </row>
    <row r="140" spans="1:8" x14ac:dyDescent="0.45">
      <c r="A140" s="465"/>
      <c r="B140" s="465"/>
      <c r="C140" s="465"/>
      <c r="D140" s="465"/>
      <c r="E140" s="465"/>
      <c r="F140" s="465"/>
      <c r="G140" s="465"/>
      <c r="H140" s="465"/>
    </row>
    <row r="141" spans="1:8" x14ac:dyDescent="0.45">
      <c r="A141" s="465"/>
      <c r="B141" s="465"/>
      <c r="C141" s="465"/>
      <c r="D141" s="465"/>
      <c r="E141" s="465"/>
      <c r="F141" s="465"/>
      <c r="G141" s="465"/>
      <c r="H141" s="465"/>
    </row>
    <row r="142" spans="1:8" x14ac:dyDescent="0.45">
      <c r="A142" s="465"/>
      <c r="B142" s="465"/>
      <c r="C142" s="465"/>
      <c r="D142" s="465"/>
      <c r="E142" s="465"/>
      <c r="F142" s="465"/>
      <c r="G142" s="465"/>
      <c r="H142" s="465"/>
    </row>
    <row r="143" spans="1:8" x14ac:dyDescent="0.45">
      <c r="A143" s="465"/>
      <c r="B143" s="465"/>
      <c r="C143" s="465"/>
      <c r="D143" s="465"/>
      <c r="E143" s="465"/>
      <c r="F143" s="465"/>
      <c r="G143" s="465"/>
      <c r="H143" s="465"/>
    </row>
    <row r="144" spans="1:8" x14ac:dyDescent="0.45">
      <c r="A144" s="465"/>
      <c r="B144" s="465"/>
      <c r="C144" s="465"/>
      <c r="D144" s="465"/>
      <c r="E144" s="465"/>
      <c r="F144" s="465"/>
      <c r="G144" s="465"/>
      <c r="H144" s="465"/>
    </row>
    <row r="145" spans="1:8" x14ac:dyDescent="0.45">
      <c r="A145" s="465"/>
      <c r="B145" s="465"/>
      <c r="C145" s="465"/>
      <c r="D145" s="465"/>
      <c r="E145" s="465"/>
      <c r="F145" s="465"/>
      <c r="G145" s="465"/>
      <c r="H145" s="465"/>
    </row>
    <row r="146" spans="1:8" x14ac:dyDescent="0.45">
      <c r="A146" s="465"/>
      <c r="B146" s="465"/>
      <c r="C146" s="465"/>
      <c r="D146" s="465"/>
      <c r="E146" s="465"/>
      <c r="F146" s="465"/>
      <c r="G146" s="465"/>
      <c r="H146" s="465"/>
    </row>
    <row r="147" spans="1:8" x14ac:dyDescent="0.45">
      <c r="A147" s="465"/>
      <c r="B147" s="465"/>
      <c r="C147" s="465"/>
      <c r="D147" s="465"/>
      <c r="E147" s="465"/>
      <c r="F147" s="465"/>
      <c r="G147" s="465"/>
      <c r="H147" s="465"/>
    </row>
    <row r="148" spans="1:8" x14ac:dyDescent="0.45">
      <c r="A148" s="465"/>
      <c r="B148" s="465"/>
      <c r="C148" s="465"/>
      <c r="D148" s="465"/>
      <c r="E148" s="465"/>
      <c r="F148" s="465"/>
      <c r="G148" s="465"/>
      <c r="H148" s="465"/>
    </row>
    <row r="149" spans="1:8" x14ac:dyDescent="0.45">
      <c r="A149" s="465"/>
      <c r="B149" s="465"/>
      <c r="C149" s="465"/>
      <c r="D149" s="465"/>
      <c r="E149" s="465"/>
      <c r="F149" s="465"/>
      <c r="G149" s="465"/>
      <c r="H149" s="465"/>
    </row>
    <row r="150" spans="1:8" x14ac:dyDescent="0.45">
      <c r="A150" s="465"/>
      <c r="B150" s="465"/>
      <c r="C150" s="465"/>
      <c r="D150" s="465"/>
      <c r="E150" s="465"/>
      <c r="F150" s="465"/>
      <c r="G150" s="465"/>
      <c r="H150" s="465"/>
    </row>
    <row r="151" spans="1:8" x14ac:dyDescent="0.45">
      <c r="A151" s="465"/>
      <c r="B151" s="465"/>
      <c r="C151" s="465"/>
      <c r="D151" s="465"/>
      <c r="E151" s="465"/>
      <c r="F151" s="465"/>
      <c r="G151" s="465"/>
      <c r="H151" s="465"/>
    </row>
    <row r="152" spans="1:8" x14ac:dyDescent="0.45">
      <c r="A152" s="465"/>
      <c r="B152" s="465"/>
      <c r="C152" s="465"/>
      <c r="D152" s="465"/>
      <c r="E152" s="465"/>
      <c r="F152" s="465"/>
      <c r="G152" s="465"/>
      <c r="H152" s="465"/>
    </row>
    <row r="153" spans="1:8" x14ac:dyDescent="0.45">
      <c r="A153" s="465"/>
      <c r="B153" s="465"/>
      <c r="C153" s="465"/>
      <c r="D153" s="465"/>
      <c r="E153" s="465"/>
      <c r="F153" s="465"/>
      <c r="G153" s="465"/>
      <c r="H153" s="465"/>
    </row>
    <row r="154" spans="1:8" x14ac:dyDescent="0.45">
      <c r="A154" s="465"/>
      <c r="B154" s="465"/>
      <c r="C154" s="465"/>
      <c r="D154" s="465"/>
      <c r="E154" s="465"/>
      <c r="F154" s="465"/>
      <c r="G154" s="465"/>
      <c r="H154" s="465"/>
    </row>
    <row r="155" spans="1:8" x14ac:dyDescent="0.45">
      <c r="A155" s="465"/>
      <c r="B155" s="465"/>
      <c r="C155" s="465"/>
      <c r="D155" s="465"/>
      <c r="E155" s="465"/>
      <c r="F155" s="465"/>
      <c r="G155" s="465"/>
      <c r="H155" s="465"/>
    </row>
    <row r="156" spans="1:8" x14ac:dyDescent="0.45">
      <c r="A156" s="465"/>
      <c r="B156" s="465"/>
      <c r="C156" s="465"/>
      <c r="D156" s="465"/>
      <c r="E156" s="465"/>
      <c r="F156" s="465"/>
      <c r="G156" s="465"/>
      <c r="H156" s="465"/>
    </row>
    <row r="157" spans="1:8" x14ac:dyDescent="0.45">
      <c r="A157" s="465"/>
      <c r="B157" s="465"/>
      <c r="C157" s="465"/>
      <c r="D157" s="465"/>
      <c r="E157" s="465"/>
      <c r="F157" s="465"/>
      <c r="G157" s="465"/>
      <c r="H157" s="465"/>
    </row>
    <row r="158" spans="1:8" x14ac:dyDescent="0.45">
      <c r="A158" s="465"/>
      <c r="B158" s="465"/>
      <c r="C158" s="465"/>
      <c r="D158" s="465"/>
      <c r="E158" s="465"/>
      <c r="F158" s="465"/>
      <c r="G158" s="465"/>
      <c r="H158" s="465"/>
    </row>
    <row r="159" spans="1:8" x14ac:dyDescent="0.45">
      <c r="A159" s="465"/>
      <c r="B159" s="465"/>
      <c r="C159" s="465"/>
      <c r="D159" s="465"/>
      <c r="E159" s="465"/>
      <c r="F159" s="465"/>
      <c r="G159" s="465"/>
      <c r="H159" s="465"/>
    </row>
    <row r="160" spans="1:8" x14ac:dyDescent="0.45">
      <c r="A160" s="465"/>
      <c r="B160" s="465"/>
      <c r="C160" s="465"/>
      <c r="D160" s="465"/>
      <c r="E160" s="465"/>
      <c r="F160" s="465"/>
      <c r="G160" s="465"/>
      <c r="H160" s="465"/>
    </row>
    <row r="161" spans="1:8" x14ac:dyDescent="0.45">
      <c r="A161" s="465"/>
      <c r="B161" s="465"/>
      <c r="C161" s="465"/>
      <c r="D161" s="465"/>
      <c r="E161" s="465"/>
      <c r="F161" s="465"/>
      <c r="G161" s="465"/>
      <c r="H161" s="465"/>
    </row>
    <row r="162" spans="1:8" ht="16.149999999999999" customHeight="1" x14ac:dyDescent="0.5">
      <c r="A162" s="465"/>
      <c r="B162" s="578" t="s">
        <v>556</v>
      </c>
      <c r="C162" s="578"/>
      <c r="D162" s="578"/>
      <c r="E162" s="578"/>
      <c r="F162" s="578"/>
      <c r="G162" s="578"/>
      <c r="H162" s="465"/>
    </row>
    <row r="163" spans="1:8" ht="16.149999999999999" x14ac:dyDescent="0.5">
      <c r="A163" s="465"/>
      <c r="B163" s="436" t="str">
        <f>+B5</f>
        <v>Total industry</v>
      </c>
      <c r="C163" s="465"/>
      <c r="D163" s="467" t="str">
        <f>IF(B163="Total industry", "For this chart, data presented as Entities with more than four members"," ")</f>
        <v>For this chart, data presented as Entities with more than four members</v>
      </c>
      <c r="E163" s="465"/>
      <c r="F163" s="465"/>
      <c r="G163" s="465"/>
      <c r="H163" s="465"/>
    </row>
    <row r="164" spans="1:8" x14ac:dyDescent="0.45">
      <c r="A164" s="465"/>
      <c r="B164" s="465"/>
      <c r="C164" s="465"/>
      <c r="D164" s="465"/>
      <c r="E164" s="465"/>
      <c r="F164" s="465"/>
      <c r="G164" s="465"/>
      <c r="H164" s="465"/>
    </row>
    <row r="165" spans="1:8" x14ac:dyDescent="0.45">
      <c r="A165" s="465"/>
      <c r="B165" s="465"/>
      <c r="C165" s="465"/>
      <c r="D165" s="465"/>
      <c r="E165" s="465"/>
      <c r="F165" s="465"/>
      <c r="G165" s="465"/>
      <c r="H165" s="465"/>
    </row>
    <row r="166" spans="1:8" x14ac:dyDescent="0.45">
      <c r="A166" s="465"/>
      <c r="B166" s="465"/>
      <c r="C166" s="465"/>
      <c r="D166" s="465"/>
      <c r="E166" s="465"/>
      <c r="F166" s="465"/>
      <c r="G166" s="465"/>
      <c r="H166" s="465"/>
    </row>
    <row r="167" spans="1:8" x14ac:dyDescent="0.45">
      <c r="A167" s="465"/>
      <c r="B167" s="465"/>
      <c r="C167" s="465"/>
      <c r="D167" s="465"/>
      <c r="E167" s="465"/>
      <c r="F167" s="465"/>
      <c r="G167" s="465"/>
      <c r="H167" s="465"/>
    </row>
    <row r="168" spans="1:8" x14ac:dyDescent="0.45">
      <c r="A168" s="465"/>
      <c r="B168" s="465"/>
      <c r="C168" s="465"/>
      <c r="D168" s="465"/>
      <c r="E168" s="465"/>
      <c r="F168" s="465"/>
      <c r="G168" s="465"/>
      <c r="H168" s="465"/>
    </row>
    <row r="169" spans="1:8" x14ac:dyDescent="0.45">
      <c r="A169" s="465"/>
      <c r="B169" s="465"/>
      <c r="C169" s="465"/>
      <c r="D169" s="465"/>
      <c r="E169" s="465"/>
      <c r="F169" s="465"/>
      <c r="G169" s="465"/>
      <c r="H169" s="465"/>
    </row>
    <row r="170" spans="1:8" x14ac:dyDescent="0.45">
      <c r="A170" s="465"/>
      <c r="B170" s="465"/>
      <c r="C170" s="465"/>
      <c r="D170" s="465"/>
      <c r="E170" s="465"/>
      <c r="F170" s="465"/>
      <c r="G170" s="465"/>
      <c r="H170" s="465"/>
    </row>
    <row r="171" spans="1:8" x14ac:dyDescent="0.45">
      <c r="A171" s="465"/>
      <c r="B171" s="465"/>
      <c r="C171" s="465"/>
      <c r="D171" s="465"/>
      <c r="E171" s="465"/>
      <c r="F171" s="465"/>
      <c r="G171" s="465"/>
      <c r="H171" s="465"/>
    </row>
    <row r="172" spans="1:8" x14ac:dyDescent="0.45">
      <c r="A172" s="465"/>
      <c r="B172" s="465"/>
      <c r="C172" s="465"/>
      <c r="D172" s="465"/>
      <c r="E172" s="465"/>
      <c r="F172" s="465"/>
      <c r="G172" s="465"/>
      <c r="H172" s="465"/>
    </row>
    <row r="173" spans="1:8" x14ac:dyDescent="0.45">
      <c r="A173" s="465"/>
      <c r="B173" s="465"/>
      <c r="C173" s="465"/>
      <c r="D173" s="465"/>
      <c r="E173" s="465"/>
      <c r="F173" s="465"/>
      <c r="G173" s="465"/>
      <c r="H173" s="465"/>
    </row>
    <row r="174" spans="1:8" x14ac:dyDescent="0.45">
      <c r="A174" s="465"/>
      <c r="B174" s="465"/>
      <c r="C174" s="465"/>
      <c r="D174" s="465"/>
      <c r="E174" s="465"/>
      <c r="F174" s="465"/>
      <c r="G174" s="465"/>
      <c r="H174" s="465"/>
    </row>
    <row r="175" spans="1:8" x14ac:dyDescent="0.45">
      <c r="A175" s="465"/>
      <c r="B175" s="465"/>
      <c r="C175" s="465"/>
      <c r="D175" s="465"/>
      <c r="E175" s="465"/>
      <c r="F175" s="465"/>
      <c r="G175" s="465"/>
      <c r="H175" s="465"/>
    </row>
    <row r="176" spans="1:8" x14ac:dyDescent="0.45">
      <c r="A176" s="465"/>
      <c r="B176" s="465"/>
      <c r="C176" s="465"/>
      <c r="D176" s="465"/>
      <c r="E176" s="465"/>
      <c r="F176" s="465"/>
      <c r="G176" s="465"/>
      <c r="H176" s="465"/>
    </row>
    <row r="177" spans="1:8" x14ac:dyDescent="0.45">
      <c r="A177" s="465"/>
      <c r="B177" s="465"/>
      <c r="C177" s="465"/>
      <c r="D177" s="465"/>
      <c r="E177" s="465"/>
      <c r="F177" s="465"/>
      <c r="G177" s="465"/>
      <c r="H177" s="465"/>
    </row>
    <row r="178" spans="1:8" x14ac:dyDescent="0.45">
      <c r="A178" s="465"/>
      <c r="B178" s="465"/>
      <c r="C178" s="465"/>
      <c r="D178" s="465"/>
      <c r="E178" s="465"/>
      <c r="F178" s="465"/>
      <c r="G178" s="465"/>
      <c r="H178" s="465"/>
    </row>
    <row r="179" spans="1:8" x14ac:dyDescent="0.45">
      <c r="A179" s="465"/>
      <c r="B179" s="465"/>
      <c r="C179" s="465"/>
      <c r="D179" s="465"/>
      <c r="E179" s="465"/>
      <c r="F179" s="465"/>
      <c r="G179" s="465"/>
      <c r="H179" s="465"/>
    </row>
    <row r="180" spans="1:8" x14ac:dyDescent="0.45">
      <c r="A180" s="465"/>
      <c r="B180" s="465"/>
      <c r="C180" s="465"/>
      <c r="D180" s="465"/>
      <c r="E180" s="465"/>
      <c r="F180" s="465"/>
      <c r="G180" s="465"/>
      <c r="H180" s="465"/>
    </row>
    <row r="181" spans="1:8" x14ac:dyDescent="0.45">
      <c r="A181" s="465"/>
      <c r="B181" s="465"/>
      <c r="C181" s="465"/>
      <c r="D181" s="465"/>
      <c r="E181" s="465"/>
      <c r="F181" s="465"/>
      <c r="G181" s="465"/>
      <c r="H181" s="465"/>
    </row>
    <row r="182" spans="1:8" x14ac:dyDescent="0.45">
      <c r="A182" s="465"/>
      <c r="B182" s="465"/>
      <c r="C182" s="465"/>
      <c r="D182" s="465"/>
      <c r="E182" s="465"/>
      <c r="F182" s="465"/>
      <c r="G182" s="465"/>
      <c r="H182" s="465"/>
    </row>
    <row r="183" spans="1:8" x14ac:dyDescent="0.45">
      <c r="A183" s="465"/>
      <c r="B183" s="465"/>
      <c r="C183" s="465"/>
      <c r="D183" s="465"/>
      <c r="E183" s="465"/>
      <c r="F183" s="465"/>
      <c r="G183" s="465"/>
      <c r="H183" s="465"/>
    </row>
    <row r="184" spans="1:8" x14ac:dyDescent="0.45">
      <c r="A184" s="465"/>
      <c r="B184" s="465"/>
      <c r="C184" s="465"/>
      <c r="D184" s="465"/>
      <c r="E184" s="465"/>
      <c r="F184" s="465"/>
      <c r="G184" s="465"/>
      <c r="H184" s="465"/>
    </row>
    <row r="185" spans="1:8" x14ac:dyDescent="0.45">
      <c r="A185" s="465"/>
      <c r="B185" s="465"/>
      <c r="C185" s="465"/>
      <c r="D185" s="465"/>
      <c r="E185" s="465"/>
      <c r="F185" s="465"/>
      <c r="G185" s="465"/>
      <c r="H185" s="465"/>
    </row>
    <row r="186" spans="1:8" x14ac:dyDescent="0.45">
      <c r="A186" s="465"/>
      <c r="B186" s="462" t="s">
        <v>839</v>
      </c>
      <c r="C186" s="465"/>
      <c r="D186" s="465"/>
      <c r="E186" s="465"/>
      <c r="F186" s="465"/>
      <c r="G186" s="465"/>
      <c r="H186" s="465"/>
    </row>
    <row r="187" spans="1:8" ht="44.65" customHeight="1" x14ac:dyDescent="0.45">
      <c r="A187" s="465"/>
      <c r="B187" s="576" t="s">
        <v>846</v>
      </c>
      <c r="C187" s="576"/>
      <c r="D187" s="576"/>
      <c r="E187" s="576"/>
      <c r="F187" s="576"/>
      <c r="G187" s="576"/>
      <c r="H187" s="465"/>
    </row>
    <row r="188" spans="1:8" x14ac:dyDescent="0.45">
      <c r="A188" s="465"/>
      <c r="B188" s="465"/>
      <c r="C188" s="465"/>
      <c r="D188" s="465"/>
      <c r="E188" s="465"/>
      <c r="F188" s="465"/>
      <c r="G188" s="465"/>
      <c r="H188" s="465"/>
    </row>
    <row r="189" spans="1:8" x14ac:dyDescent="0.45">
      <c r="A189" s="465"/>
      <c r="B189" s="465"/>
      <c r="C189" s="465"/>
      <c r="D189" s="465"/>
      <c r="E189" s="465"/>
      <c r="F189" s="465"/>
      <c r="G189" s="465"/>
      <c r="H189" s="465"/>
    </row>
  </sheetData>
  <mergeCells count="12">
    <mergeCell ref="B187:G187"/>
    <mergeCell ref="B112:G112"/>
    <mergeCell ref="B137:G137"/>
    <mergeCell ref="B162:G162"/>
    <mergeCell ref="B4:G4"/>
    <mergeCell ref="B5:G5"/>
    <mergeCell ref="C81:F81"/>
    <mergeCell ref="C109:E109"/>
    <mergeCell ref="B7:G7"/>
    <mergeCell ref="B32:G32"/>
    <mergeCell ref="B56:G56"/>
    <mergeCell ref="B84:G84"/>
  </mergeCells>
  <dataValidations count="1">
    <dataValidation showInputMessage="1" showErrorMessage="1" sqref="D111" xr:uid="{00000000-0002-0000-04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400-000001000000}">
          <x14:formula1>
            <xm:f>'Charts data'!$D$311:$I$311</xm:f>
          </x14:formula1>
          <xm:sqref>D110 D112</xm:sqref>
        </x14:dataValidation>
        <x14:dataValidation type="list" showInputMessage="1" showErrorMessage="1" xr:uid="{00000000-0002-0000-0400-000002000000}">
          <x14:formula1>
            <xm:f>'Charts data'!$C$294:$C$295</xm:f>
          </x14:formula1>
          <xm:sqref>D82</xm:sqref>
        </x14:dataValidation>
        <x14:dataValidation type="list" allowBlank="1" showInputMessage="1" showErrorMessage="1" xr:uid="{00000000-0002-0000-0400-000003000000}">
          <x14:formula1>
            <xm:f>'Filters control'!$B$1:$B$6</xm:f>
          </x14:formula1>
          <xm:sqref>B5:G5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CC"/>
  </sheetPr>
  <dimension ref="A3:O537"/>
  <sheetViews>
    <sheetView topLeftCell="A34" workbookViewId="0">
      <selection activeCell="B59" sqref="B59"/>
    </sheetView>
  </sheetViews>
  <sheetFormatPr defaultRowHeight="14.25" x14ac:dyDescent="0.45"/>
  <cols>
    <col min="2" max="2" width="33.1328125" bestFit="1" customWidth="1"/>
    <col min="3" max="3" width="43" bestFit="1" customWidth="1"/>
    <col min="4" max="9" width="14.265625" bestFit="1" customWidth="1"/>
  </cols>
  <sheetData>
    <row r="3" spans="2:15" ht="18" x14ac:dyDescent="0.55000000000000004">
      <c r="B3" s="415" t="s">
        <v>499</v>
      </c>
      <c r="C3" s="415" t="s">
        <v>500</v>
      </c>
      <c r="D3" s="415"/>
      <c r="E3" s="415"/>
      <c r="F3" s="415"/>
      <c r="G3" s="415"/>
      <c r="H3" s="415"/>
      <c r="I3" s="415"/>
      <c r="J3" s="415"/>
      <c r="K3" s="416"/>
      <c r="L3" s="416"/>
      <c r="M3" s="416"/>
      <c r="N3" s="416"/>
      <c r="O3" s="416"/>
    </row>
    <row r="4" spans="2:15" x14ac:dyDescent="0.45">
      <c r="B4" s="417" t="s">
        <v>245</v>
      </c>
      <c r="D4" s="206" t="str">
        <f>+'Table 1'!C3</f>
        <v>Jun 2015</v>
      </c>
      <c r="E4" s="206" t="str">
        <f>+'Table 1'!D3</f>
        <v>Jun 2016</v>
      </c>
      <c r="F4" s="206" t="str">
        <f>+'Table 1'!E3</f>
        <v>Jun 2017</v>
      </c>
      <c r="G4" s="206" t="str">
        <f>+'Table 1'!F3</f>
        <v>Jun 2018</v>
      </c>
      <c r="H4" s="206" t="str">
        <f>+'Table 1'!G3</f>
        <v>Jun 2019</v>
      </c>
      <c r="I4" s="206" t="str">
        <f>+'Table 1'!H3</f>
        <v>Jun 2020</v>
      </c>
      <c r="J4" s="206">
        <f>+'Table 1'!I3</f>
        <v>0</v>
      </c>
      <c r="K4" s="206">
        <f>+'Table 1'!J3</f>
        <v>0</v>
      </c>
      <c r="L4" s="206">
        <f>+'Table 1'!K3</f>
        <v>0</v>
      </c>
      <c r="M4" s="206"/>
      <c r="N4" s="206"/>
      <c r="O4" s="206"/>
    </row>
    <row r="5" spans="2:15" ht="15" x14ac:dyDescent="0.45">
      <c r="B5" t="s">
        <v>501</v>
      </c>
      <c r="C5" t="s">
        <v>15</v>
      </c>
      <c r="D5">
        <f>VLOOKUP(C5,'Table 1'!$A$8:$Q$32,3,FALSE)</f>
        <v>1237.0999999999999</v>
      </c>
      <c r="E5">
        <f>VLOOKUP(C5,'Table 1'!$A$8:$Q$32,4,FALSE)</f>
        <v>1292.2</v>
      </c>
      <c r="F5">
        <f>VLOOKUP(C5,'Table 1'!$A$8:$Q$32,5,FALSE)</f>
        <v>1617.5</v>
      </c>
      <c r="G5">
        <f>VLOOKUP(C5,'Table 1'!$A$8:$Q$32,6,FALSE)</f>
        <v>1774</v>
      </c>
      <c r="H5">
        <f>VLOOKUP(C5,'Table 1'!$A$8:$Q$32,7,FALSE)</f>
        <v>1924.8</v>
      </c>
      <c r="I5">
        <f>VLOOKUP(C5,'Table 1'!$A$8:$Q$32,8,FALSE)</f>
        <v>1930.8</v>
      </c>
      <c r="J5">
        <f>VLOOKUP(C5,'Table 1'!$A$8:$Q$32,9,FALSE)</f>
        <v>0</v>
      </c>
      <c r="K5">
        <f>VLOOKUP(C5,'Table 1'!$A$8:$Q$32,9,FALSE)</f>
        <v>0</v>
      </c>
      <c r="L5">
        <f>VLOOKUP(C5,'Table 1'!$A$8:$Q$32,9,FALSE)</f>
        <v>0</v>
      </c>
    </row>
    <row r="6" spans="2:15" x14ac:dyDescent="0.45">
      <c r="B6" s="498" t="s">
        <v>558</v>
      </c>
      <c r="C6" t="s">
        <v>558</v>
      </c>
      <c r="D6">
        <f>VLOOKUP(C6,'Table 1'!$A$8:$Q$32,3,FALSE)</f>
        <v>53.9</v>
      </c>
      <c r="E6">
        <f>VLOOKUP(C6,'Table 1'!$A$8:$Q$32,4,FALSE)</f>
        <v>54.6</v>
      </c>
      <c r="F6">
        <f>VLOOKUP(C6,'Table 1'!$A$8:$Q$32,5,FALSE)</f>
        <v>58.6</v>
      </c>
      <c r="G6">
        <f>VLOOKUP(C6,'Table 1'!$A$8:$Q$32,6,FALSE)</f>
        <v>56</v>
      </c>
      <c r="H6">
        <f>VLOOKUP(C6,'Table 1'!$A$8:$Q$32,7,FALSE)</f>
        <v>58.1</v>
      </c>
      <c r="I6">
        <f>VLOOKUP(C6,'Table 1'!$A$8:$Q$32,8,FALSE)</f>
        <v>57.4</v>
      </c>
      <c r="J6">
        <f>VLOOKUP(C6,'Table 1'!$A$8:$Q$32,9,FALSE)</f>
        <v>0</v>
      </c>
      <c r="K6">
        <f>VLOOKUP(C6,'Table 1'!$A$8:$Q$32,9,FALSE)</f>
        <v>0</v>
      </c>
      <c r="L6">
        <f>VLOOKUP(C6,'Table 1'!$A$8:$Q$32,9,FALSE)</f>
        <v>0</v>
      </c>
    </row>
    <row r="7" spans="2:15" x14ac:dyDescent="0.45">
      <c r="B7" s="498" t="s">
        <v>559</v>
      </c>
      <c r="C7" t="s">
        <v>559</v>
      </c>
      <c r="D7">
        <f>VLOOKUP(C7,'Table 1'!$A$8:$Q$32,3,FALSE)</f>
        <v>434.1</v>
      </c>
      <c r="E7">
        <f>VLOOKUP(C7,'Table 1'!$A$8:$Q$32,4,FALSE)</f>
        <v>466.4</v>
      </c>
      <c r="F7">
        <f>VLOOKUP(C7,'Table 1'!$A$8:$Q$32,5,FALSE)</f>
        <v>543.1</v>
      </c>
      <c r="G7">
        <f>VLOOKUP(C7,'Table 1'!$A$8:$Q$32,6,FALSE)</f>
        <v>631.4</v>
      </c>
      <c r="H7">
        <f>VLOOKUP(C7,'Table 1'!$A$8:$Q$32,7,FALSE)</f>
        <v>718.6</v>
      </c>
      <c r="I7">
        <f>VLOOKUP(C7,'Table 1'!$A$8:$Q$32,8,FALSE)</f>
        <v>747.5</v>
      </c>
      <c r="J7">
        <f>VLOOKUP(C7,'Table 1'!$A$8:$Q$32,9,FALSE)</f>
        <v>0</v>
      </c>
      <c r="K7">
        <f>VLOOKUP(C7,'Table 1'!$A$8:$Q$32,9,FALSE)</f>
        <v>0</v>
      </c>
      <c r="L7">
        <f>VLOOKUP(C7,'Table 1'!$A$8:$Q$32,9,FALSE)</f>
        <v>0</v>
      </c>
    </row>
    <row r="8" spans="2:15" x14ac:dyDescent="0.45">
      <c r="B8" s="498" t="s">
        <v>560</v>
      </c>
      <c r="C8" t="s">
        <v>568</v>
      </c>
      <c r="D8">
        <f>VLOOKUP(C8,'Table 1'!$A$8:$Q$32,3,FALSE)</f>
        <v>341.7</v>
      </c>
      <c r="E8">
        <f>VLOOKUP(C8,'Table 1'!$A$8:$Q$32,4,FALSE)</f>
        <v>356.1</v>
      </c>
      <c r="F8">
        <f>VLOOKUP(C8,'Table 1'!$A$8:$Q$32,5,FALSE)</f>
        <v>560.5</v>
      </c>
      <c r="G8">
        <f>VLOOKUP(C8,'Table 1'!$A$8:$Q$32,6,FALSE)</f>
        <v>604.20000000000005</v>
      </c>
      <c r="H8">
        <f>VLOOKUP(C8,'Table 1'!$A$8:$Q$32,7,FALSE)</f>
        <v>668.5</v>
      </c>
      <c r="I8">
        <f>VLOOKUP(C8,'Table 1'!$A$8:$Q$32,8,FALSE)</f>
        <v>677.5</v>
      </c>
      <c r="J8">
        <f>VLOOKUP(C8,'Table 1'!$A$8:$Q$32,9,FALSE)</f>
        <v>0</v>
      </c>
      <c r="K8">
        <f>VLOOKUP(C8,'Table 1'!$A$8:$Q$32,9,FALSE)</f>
        <v>0</v>
      </c>
      <c r="L8">
        <f>VLOOKUP(C8,'Table 1'!$A$8:$Q$32,9,FALSE)</f>
        <v>0</v>
      </c>
    </row>
    <row r="9" spans="2:15" x14ac:dyDescent="0.45">
      <c r="B9" s="498" t="s">
        <v>561</v>
      </c>
      <c r="C9" t="s">
        <v>561</v>
      </c>
      <c r="D9">
        <f>VLOOKUP(C9,'Table 1'!$A$8:$Q$32,3,FALSE)</f>
        <v>536.5</v>
      </c>
      <c r="E9">
        <f>VLOOKUP(C9,'Table 1'!$A$8:$Q$32,4,FALSE)</f>
        <v>545.29999999999995</v>
      </c>
      <c r="F9">
        <f>VLOOKUP(C9,'Table 1'!$A$8:$Q$32,5,FALSE)</f>
        <v>588.70000000000005</v>
      </c>
      <c r="G9">
        <f>VLOOKUP(C9,'Table 1'!$A$8:$Q$32,6,FALSE)</f>
        <v>622.5</v>
      </c>
      <c r="H9">
        <f>VLOOKUP(C9,'Table 1'!$A$8:$Q$32,7,FALSE)</f>
        <v>625.9</v>
      </c>
      <c r="I9">
        <f>VLOOKUP(C9,'Table 1'!$A$8:$Q$32,8,FALSE)</f>
        <v>593.4</v>
      </c>
      <c r="J9">
        <f>VLOOKUP(C9,'Table 1'!$A$8:$Q$32,9,FALSE)</f>
        <v>0</v>
      </c>
      <c r="K9">
        <f>VLOOKUP(C9,'Table 1'!$A$8:$Q$32,9,FALSE)</f>
        <v>0</v>
      </c>
      <c r="L9">
        <f>VLOOKUP(C9,'Table 1'!$A$8:$Q$32,9,FALSE)</f>
        <v>0</v>
      </c>
    </row>
    <row r="10" spans="2:15" ht="15" x14ac:dyDescent="0.45">
      <c r="B10" s="194" t="s">
        <v>562</v>
      </c>
      <c r="C10" t="s">
        <v>594</v>
      </c>
      <c r="D10">
        <f>VLOOKUP(C10,'Table 1'!$A$8:$Q$32,3,FALSE)</f>
        <v>1995.5</v>
      </c>
      <c r="E10">
        <f>VLOOKUP(C10,'Table 1'!$A$8:$Q$32,4,FALSE)</f>
        <v>2076.6999999999998</v>
      </c>
      <c r="F10">
        <f>VLOOKUP(C10,'Table 1'!$A$8:$Q$32,5,FALSE)</f>
        <v>2477.6999999999998</v>
      </c>
      <c r="G10">
        <f>VLOOKUP(C10,'Table 1'!$A$8:$Q$32,6,FALSE)</f>
        <v>2673.5</v>
      </c>
      <c r="H10">
        <f>VLOOKUP(C10,'Table 1'!$A$8:$Q$32,7,FALSE)</f>
        <v>2880.1</v>
      </c>
      <c r="I10">
        <f>VLOOKUP(C10,'Table 1'!$A$8:$Q$32,8,FALSE)</f>
        <v>2873.6</v>
      </c>
      <c r="J10">
        <f>VLOOKUP(C10,'Table 1'!$A$8:$Q$32,9,FALSE)</f>
        <v>0</v>
      </c>
      <c r="K10">
        <f>VLOOKUP(C10,'Table 1'!$A$8:$Q$32,9,FALSE)</f>
        <v>0</v>
      </c>
      <c r="L10">
        <f>VLOOKUP(C10,'Table 1'!$A$8:$Q$32,9,FALSE)</f>
        <v>0</v>
      </c>
    </row>
    <row r="11" spans="2:15" x14ac:dyDescent="0.45">
      <c r="B11" s="418" t="s">
        <v>48</v>
      </c>
      <c r="C11" s="418" t="s">
        <v>48</v>
      </c>
      <c r="D11" s="418">
        <f>SUM(D6:D9)</f>
        <v>1366.2</v>
      </c>
      <c r="E11" s="418">
        <f t="shared" ref="E11:L11" si="0">SUM(E6:E9)</f>
        <v>1422.4</v>
      </c>
      <c r="F11" s="418">
        <f t="shared" si="0"/>
        <v>1750.9</v>
      </c>
      <c r="G11" s="418">
        <f t="shared" si="0"/>
        <v>1914.1</v>
      </c>
      <c r="H11" s="418">
        <f t="shared" si="0"/>
        <v>2071.1</v>
      </c>
      <c r="I11" s="418">
        <f t="shared" si="0"/>
        <v>2075.8000000000002</v>
      </c>
      <c r="J11" s="418">
        <f t="shared" si="0"/>
        <v>0</v>
      </c>
      <c r="K11" s="418">
        <f t="shared" si="0"/>
        <v>0</v>
      </c>
      <c r="L11" s="418">
        <f t="shared" si="0"/>
        <v>0</v>
      </c>
      <c r="M11" s="418"/>
      <c r="N11" s="418"/>
      <c r="O11" s="418"/>
    </row>
    <row r="13" spans="2:15" x14ac:dyDescent="0.45">
      <c r="B13" s="206"/>
    </row>
    <row r="16" spans="2:15" x14ac:dyDescent="0.45">
      <c r="B16" s="417" t="s">
        <v>23</v>
      </c>
    </row>
    <row r="17" spans="2:15" ht="15" x14ac:dyDescent="0.45">
      <c r="B17" t="s">
        <v>501</v>
      </c>
      <c r="C17" t="s">
        <v>15</v>
      </c>
      <c r="D17">
        <f>VLOOKUP(C17,'Table 1a'!$A$7:$N$27,3,FALSE)</f>
        <v>2517</v>
      </c>
      <c r="E17">
        <f>VLOOKUP(C17,'Table 1a'!$A$7:$N$27,4,FALSE)</f>
        <v>2321</v>
      </c>
      <c r="F17">
        <f>VLOOKUP(C17,'Table 1a'!$A$7:$N$27,5,FALSE)</f>
        <v>2167</v>
      </c>
      <c r="G17">
        <f>VLOOKUP(C17,'Table 1a'!$A$7:$N$27,6,FALSE)</f>
        <v>1998</v>
      </c>
      <c r="H17">
        <f>VLOOKUP(C17,'Table 1a'!$A$7:$N$27,7,FALSE)</f>
        <v>1802</v>
      </c>
      <c r="I17">
        <f>VLOOKUP(C17,'Table 1a'!$A$7:$N$27,8,FALSE)</f>
        <v>1800</v>
      </c>
      <c r="J17">
        <f>VLOOKUP(C17,'Table 1a'!$A$7:$N$27,9,FALSE)</f>
        <v>0</v>
      </c>
      <c r="K17">
        <f>VLOOKUP(C17,'Table 1a'!$A$7:$N$27,9,FALSE)</f>
        <v>0</v>
      </c>
      <c r="L17">
        <f>VLOOKUP(C17,'Table 1a'!$A$7:$N$27,9,FALSE)</f>
        <v>0</v>
      </c>
    </row>
    <row r="18" spans="2:15" x14ac:dyDescent="0.45">
      <c r="B18" s="194" t="s">
        <v>558</v>
      </c>
      <c r="C18" t="s">
        <v>558</v>
      </c>
      <c r="D18">
        <f>VLOOKUP(C18,'Table 1a'!$A$7:$N$27,3,FALSE)</f>
        <v>34</v>
      </c>
      <c r="E18">
        <f>VLOOKUP(C18,'Table 1a'!$A$7:$N$27,4,FALSE)</f>
        <v>29</v>
      </c>
      <c r="F18">
        <f>VLOOKUP(C18,'Table 1a'!$A$7:$N$27,5,FALSE)</f>
        <v>25</v>
      </c>
      <c r="G18">
        <f>VLOOKUP(C18,'Table 1a'!$A$7:$N$27,6,FALSE)</f>
        <v>21</v>
      </c>
      <c r="H18">
        <f>VLOOKUP(C18,'Table 1a'!$A$7:$N$27,7,FALSE)</f>
        <v>19</v>
      </c>
      <c r="I18">
        <f>VLOOKUP(C18,'Table 1a'!$A$7:$N$27,8,FALSE)</f>
        <v>17</v>
      </c>
      <c r="J18">
        <f>VLOOKUP(C18,'Table 1a'!$A$7:$N$27,9,FALSE)</f>
        <v>0</v>
      </c>
      <c r="K18">
        <f>VLOOKUP(C18,'Table 1a'!$A$7:$N$27,9,FALSE)</f>
        <v>0</v>
      </c>
      <c r="L18">
        <f>VLOOKUP(C18,'Table 1a'!$A$7:$N$27,9,FALSE)</f>
        <v>0</v>
      </c>
    </row>
    <row r="19" spans="2:15" x14ac:dyDescent="0.45">
      <c r="B19" s="194" t="s">
        <v>559</v>
      </c>
      <c r="C19" t="s">
        <v>559</v>
      </c>
      <c r="D19">
        <f>VLOOKUP(C19,'Table 1a'!$A$7:$N$27,3,FALSE)</f>
        <v>42</v>
      </c>
      <c r="E19">
        <f>VLOOKUP(C19,'Table 1a'!$A$7:$N$27,4,FALSE)</f>
        <v>41</v>
      </c>
      <c r="F19">
        <f>VLOOKUP(C19,'Table 1a'!$A$7:$N$27,5,FALSE)</f>
        <v>40</v>
      </c>
      <c r="G19">
        <f>VLOOKUP(C19,'Table 1a'!$A$7:$N$27,6,FALSE)</f>
        <v>38</v>
      </c>
      <c r="H19">
        <f>VLOOKUP(C19,'Table 1a'!$A$7:$N$27,7,FALSE)</f>
        <v>35</v>
      </c>
      <c r="I19">
        <f>VLOOKUP(C19,'Table 1a'!$A$7:$N$27,8,FALSE)</f>
        <v>35</v>
      </c>
      <c r="J19">
        <f>VLOOKUP(C19,'Table 1a'!$A$7:$N$27,9,FALSE)</f>
        <v>0</v>
      </c>
      <c r="K19">
        <f>VLOOKUP(C19,'Table 1a'!$A$7:$N$27,9,FALSE)</f>
        <v>0</v>
      </c>
      <c r="L19">
        <f>VLOOKUP(C19,'Table 1a'!$A$7:$N$27,9,FALSE)</f>
        <v>0</v>
      </c>
    </row>
    <row r="20" spans="2:15" x14ac:dyDescent="0.45">
      <c r="B20" s="194" t="s">
        <v>560</v>
      </c>
      <c r="C20" t="s">
        <v>568</v>
      </c>
      <c r="D20">
        <f>VLOOKUP(C20,'Table 1a'!$A$7:$N$27,3,FALSE)</f>
        <v>38</v>
      </c>
      <c r="E20">
        <f>VLOOKUP(C20,'Table 1a'!$A$7:$N$27,4,FALSE)</f>
        <v>38</v>
      </c>
      <c r="F20">
        <f>VLOOKUP(C20,'Table 1a'!$A$7:$N$27,5,FALSE)</f>
        <v>37</v>
      </c>
      <c r="G20">
        <f>VLOOKUP(C20,'Table 1a'!$A$7:$N$27,6,FALSE)</f>
        <v>37</v>
      </c>
      <c r="H20">
        <f>VLOOKUP(C20,'Table 1a'!$A$7:$N$27,7,FALSE)</f>
        <v>37</v>
      </c>
      <c r="I20">
        <f>VLOOKUP(C20,'Table 1a'!$A$7:$N$27,8,FALSE)</f>
        <v>36</v>
      </c>
      <c r="J20">
        <f>VLOOKUP(C20,'Table 1a'!$A$7:$N$27,9,FALSE)</f>
        <v>0</v>
      </c>
      <c r="K20">
        <f>VLOOKUP(C20,'Table 1a'!$A$7:$N$27,9,FALSE)</f>
        <v>0</v>
      </c>
      <c r="L20">
        <f>VLOOKUP(C20,'Table 1a'!$A$7:$N$27,9,FALSE)</f>
        <v>0</v>
      </c>
    </row>
    <row r="21" spans="2:15" x14ac:dyDescent="0.45">
      <c r="B21" s="194" t="s">
        <v>561</v>
      </c>
      <c r="C21" t="s">
        <v>561</v>
      </c>
      <c r="D21">
        <f>VLOOKUP(C21,'Table 1a'!$A$7:$N$27,3,FALSE)</f>
        <v>141</v>
      </c>
      <c r="E21">
        <f>VLOOKUP(C21,'Table 1a'!$A$7:$N$27,4,FALSE)</f>
        <v>133</v>
      </c>
      <c r="F21">
        <f>VLOOKUP(C21,'Table 1a'!$A$7:$N$27,5,FALSE)</f>
        <v>120</v>
      </c>
      <c r="G21">
        <f>VLOOKUP(C21,'Table 1a'!$A$7:$N$27,6,FALSE)</f>
        <v>115</v>
      </c>
      <c r="H21">
        <f>VLOOKUP(C21,'Table 1a'!$A$7:$N$27,7,FALSE)</f>
        <v>108</v>
      </c>
      <c r="I21">
        <f>VLOOKUP(C21,'Table 1a'!$A$7:$N$27,8,FALSE)</f>
        <v>101</v>
      </c>
      <c r="J21">
        <f>VLOOKUP(C21,'Table 1a'!$A$7:$N$27,9,FALSE)</f>
        <v>0</v>
      </c>
      <c r="K21">
        <f>VLOOKUP(C21,'Table 1a'!$A$7:$N$27,9,FALSE)</f>
        <v>0</v>
      </c>
      <c r="L21">
        <f>VLOOKUP(C21,'Table 1a'!$A$7:$N$27,9,FALSE)</f>
        <v>0</v>
      </c>
    </row>
    <row r="22" spans="2:15" ht="15" x14ac:dyDescent="0.45">
      <c r="B22" s="194" t="s">
        <v>562</v>
      </c>
      <c r="C22" t="s">
        <v>594</v>
      </c>
      <c r="D22">
        <f>VLOOKUP(C22,'Table 1a'!$A$7:$N$286,3,FALSE)</f>
        <v>536385</v>
      </c>
      <c r="E22">
        <f>VLOOKUP(C22,'Table 1a'!$A$7:$N$286,4,FALSE)</f>
        <v>555514</v>
      </c>
      <c r="F22">
        <f>VLOOKUP(C22,'Table 1a'!$A$7:$N$286,5,FALSE)</f>
        <v>571061</v>
      </c>
      <c r="G22">
        <f>VLOOKUP(C22,'Table 1a'!$A$7:$N$286,6,FALSE)</f>
        <v>572158</v>
      </c>
      <c r="H22">
        <f>VLOOKUP(C22,'Table 1a'!$A$7:$N$286,7,FALSE)</f>
        <v>576656</v>
      </c>
      <c r="I22">
        <f>VLOOKUP(C22,'Table 1a'!$A$7:$N$286,8,FALSE)</f>
        <v>595194</v>
      </c>
      <c r="J22">
        <f>VLOOKUP(C22,'Table 1a'!$A$7:$N$286,9,FALSE)</f>
        <v>0</v>
      </c>
      <c r="K22">
        <f>VLOOKUP(C22,'Table 1a'!$A$7:$N$286,9,FALSE)</f>
        <v>0</v>
      </c>
      <c r="L22">
        <f>VLOOKUP(C22,'Table 1a'!$A$7:$N$286,9,FALSE)</f>
        <v>0</v>
      </c>
    </row>
    <row r="23" spans="2:15" x14ac:dyDescent="0.45">
      <c r="B23" s="418" t="s">
        <v>48</v>
      </c>
      <c r="C23" s="418" t="s">
        <v>48</v>
      </c>
      <c r="D23" s="418">
        <f>SUM(D18:D21)</f>
        <v>255</v>
      </c>
      <c r="E23" s="418">
        <f t="shared" ref="E23:L23" si="1">SUM(E18:E21)</f>
        <v>241</v>
      </c>
      <c r="F23" s="418">
        <f t="shared" si="1"/>
        <v>222</v>
      </c>
      <c r="G23" s="418">
        <f t="shared" si="1"/>
        <v>211</v>
      </c>
      <c r="H23" s="418">
        <f t="shared" si="1"/>
        <v>199</v>
      </c>
      <c r="I23" s="418">
        <f>SUM(I18:I21)</f>
        <v>189</v>
      </c>
      <c r="J23" s="418">
        <f t="shared" si="1"/>
        <v>0</v>
      </c>
      <c r="K23" s="418">
        <f t="shared" si="1"/>
        <v>0</v>
      </c>
      <c r="L23" s="418">
        <f t="shared" si="1"/>
        <v>0</v>
      </c>
      <c r="M23" s="418"/>
      <c r="N23" s="418"/>
      <c r="O23" s="418"/>
    </row>
    <row r="25" spans="2:15" x14ac:dyDescent="0.45">
      <c r="B25" s="206"/>
    </row>
    <row r="27" spans="2:15" x14ac:dyDescent="0.45">
      <c r="B27" s="419" t="s">
        <v>502</v>
      </c>
      <c r="D27" s="206" t="str">
        <f>+D4</f>
        <v>Jun 2015</v>
      </c>
      <c r="E27" s="206" t="str">
        <f t="shared" ref="E27:L27" si="2">+E4</f>
        <v>Jun 2016</v>
      </c>
      <c r="F27" s="206" t="str">
        <f t="shared" si="2"/>
        <v>Jun 2017</v>
      </c>
      <c r="G27" s="206" t="str">
        <f t="shared" si="2"/>
        <v>Jun 2018</v>
      </c>
      <c r="H27" s="206" t="str">
        <f t="shared" si="2"/>
        <v>Jun 2019</v>
      </c>
      <c r="I27" s="206" t="str">
        <f t="shared" si="2"/>
        <v>Jun 2020</v>
      </c>
      <c r="J27" s="206">
        <f t="shared" si="2"/>
        <v>0</v>
      </c>
      <c r="K27" s="206">
        <f t="shared" si="2"/>
        <v>0</v>
      </c>
      <c r="L27" s="206">
        <f t="shared" si="2"/>
        <v>0</v>
      </c>
    </row>
    <row r="29" spans="2:15" x14ac:dyDescent="0.45">
      <c r="B29" s="420" t="str">
        <f>+Charts!$B$5</f>
        <v>Total industry</v>
      </c>
      <c r="C29" s="420" t="s">
        <v>245</v>
      </c>
      <c r="D29" s="420">
        <f>VLOOKUP($B$29,$B$5:$O$13,3,FALSE)</f>
        <v>1995.5</v>
      </c>
      <c r="E29" s="420">
        <f>VLOOKUP($B$29,$B$5:$O$13,4,FALSE)</f>
        <v>2076.6999999999998</v>
      </c>
      <c r="F29" s="420">
        <f>VLOOKUP($B$29,$B$5:$O$13,5,FALSE)</f>
        <v>2477.6999999999998</v>
      </c>
      <c r="G29" s="420">
        <f>VLOOKUP($B$29,$B$5:$O$13,6,FALSE)</f>
        <v>2673.5</v>
      </c>
      <c r="H29" s="420">
        <f>VLOOKUP($B$29,$B$5:$O$13,7,FALSE)</f>
        <v>2880.1</v>
      </c>
      <c r="I29" s="420">
        <f>VLOOKUP($B$29,$B$5:$O$13,8,FALSE)</f>
        <v>2873.6</v>
      </c>
      <c r="J29" s="420">
        <f>VLOOKUP($B$29,$B$5:$O$13,9,FALSE)</f>
        <v>0</v>
      </c>
      <c r="K29" s="420">
        <f>VLOOKUP($B$29,$B$5:$O$13,10,FALSE)</f>
        <v>0</v>
      </c>
      <c r="L29" s="420">
        <f>VLOOKUP($B$29,$B$5:$O$13,11,FALSE)</f>
        <v>0</v>
      </c>
      <c r="M29" s="420"/>
      <c r="N29" s="420"/>
      <c r="O29" s="420"/>
    </row>
    <row r="30" spans="2:15" x14ac:dyDescent="0.45">
      <c r="B30" s="420" t="str">
        <f>+Charts!$B$5</f>
        <v>Total industry</v>
      </c>
      <c r="C30" s="420" t="s">
        <v>551</v>
      </c>
      <c r="D30" s="420">
        <f>VLOOKUP($B$30,$B$17:$J$26,3,FALSE)</f>
        <v>536385</v>
      </c>
      <c r="E30" s="420">
        <f>VLOOKUP($B$30,$B$17:$J$26,4,FALSE)</f>
        <v>555514</v>
      </c>
      <c r="F30" s="420">
        <f>VLOOKUP($B$30,$B$17:$J$26,5,FALSE)</f>
        <v>571061</v>
      </c>
      <c r="G30" s="420">
        <f>VLOOKUP($B$30,$B$17:$J$26,6,FALSE)</f>
        <v>572158</v>
      </c>
      <c r="H30" s="420">
        <f>VLOOKUP($B$30,$B$17:$J$26,7,FALSE)</f>
        <v>576656</v>
      </c>
      <c r="I30" s="420">
        <f>VLOOKUP($B$30,$B$17:$J$26,8,FALSE)</f>
        <v>595194</v>
      </c>
      <c r="J30" s="420">
        <f>VLOOKUP($B$30,$B$17:$J$26,9,FALSE)</f>
        <v>0</v>
      </c>
      <c r="K30" s="420">
        <f>VLOOKUP($B$30,$B$17:$O$26,10,FALSE)</f>
        <v>0</v>
      </c>
      <c r="L30" s="420">
        <f>VLOOKUP($B$30,$B$17:$O$26,11,FALSE)</f>
        <v>0</v>
      </c>
      <c r="M30" s="420"/>
      <c r="N30" s="420"/>
      <c r="O30" s="420"/>
    </row>
    <row r="33" spans="2:15" ht="18" x14ac:dyDescent="0.55000000000000004">
      <c r="B33" s="415" t="s">
        <v>503</v>
      </c>
      <c r="C33" s="415" t="s">
        <v>504</v>
      </c>
      <c r="D33" s="415"/>
      <c r="E33" s="415"/>
      <c r="F33" s="415"/>
      <c r="G33" s="415"/>
      <c r="H33" s="415"/>
      <c r="I33" s="415"/>
      <c r="J33" s="415"/>
    </row>
    <row r="34" spans="2:15" x14ac:dyDescent="0.45">
      <c r="B34" s="421" t="s">
        <v>505</v>
      </c>
      <c r="D34" t="str">
        <f>+D4</f>
        <v>Jun 2015</v>
      </c>
      <c r="E34" t="str">
        <f t="shared" ref="E34:J34" si="3">+E4</f>
        <v>Jun 2016</v>
      </c>
      <c r="F34" t="str">
        <f t="shared" si="3"/>
        <v>Jun 2017</v>
      </c>
      <c r="G34" t="str">
        <f t="shared" si="3"/>
        <v>Jun 2018</v>
      </c>
      <c r="H34" t="str">
        <f t="shared" si="3"/>
        <v>Jun 2019</v>
      </c>
      <c r="I34" t="str">
        <f t="shared" si="3"/>
        <v>Jun 2020</v>
      </c>
      <c r="J34">
        <f t="shared" si="3"/>
        <v>0</v>
      </c>
    </row>
    <row r="35" spans="2:15" ht="15" x14ac:dyDescent="0.45">
      <c r="B35" t="s">
        <v>501</v>
      </c>
      <c r="C35" t="s">
        <v>15</v>
      </c>
      <c r="D35">
        <f>VLOOKUP(C35,'Table 1'!$A$64:$Q$88,3,FALSE)</f>
        <v>1341.9</v>
      </c>
      <c r="E35">
        <f>VLOOKUP(C35,'Table 1'!$A$64:$Q$88,4,FALSE)</f>
        <v>1397.4</v>
      </c>
      <c r="F35">
        <f>VLOOKUP(C35,'Table 1'!$A$64:$Q$88,5,FALSE)</f>
        <v>1561.9</v>
      </c>
      <c r="G35">
        <f>VLOOKUP(C35,'Table 1'!$A$64:$Q$88,6,FALSE)</f>
        <v>1707</v>
      </c>
      <c r="H35">
        <f>VLOOKUP(C35,'Table 1'!$A$64:$Q$88,7,FALSE)</f>
        <v>1846.1</v>
      </c>
      <c r="I35">
        <f>VLOOKUP(C35,'Table 1'!$A$64:$Q$88,8,FALSE)</f>
        <v>1851.2</v>
      </c>
      <c r="J35">
        <f>VLOOKUP(C35,'Table 1'!$A$64:$Q$88,9,FALSE)</f>
        <v>0</v>
      </c>
    </row>
    <row r="36" spans="2:15" x14ac:dyDescent="0.45">
      <c r="B36" s="194" t="s">
        <v>558</v>
      </c>
      <c r="C36" t="s">
        <v>558</v>
      </c>
      <c r="D36">
        <f>VLOOKUP(C36,'Table 1'!$A$64:$Q$88,3,FALSE)</f>
        <v>50.7</v>
      </c>
      <c r="E36">
        <f>VLOOKUP(C36,'Table 1'!$A$64:$Q$88,4,FALSE)</f>
        <v>51.8</v>
      </c>
      <c r="F36">
        <f>VLOOKUP(C36,'Table 1'!$A$64:$Q$88,5,FALSE)</f>
        <v>55.2</v>
      </c>
      <c r="G36">
        <f>VLOOKUP(C36,'Table 1'!$A$64:$Q$88,6,FALSE)</f>
        <v>52.5</v>
      </c>
      <c r="H36">
        <f>VLOOKUP(C36,'Table 1'!$A$64:$Q$88,7,FALSE)</f>
        <v>54.6</v>
      </c>
      <c r="I36">
        <f>VLOOKUP(C36,'Table 1'!$A$64:$Q$88,8,FALSE)</f>
        <v>54.5</v>
      </c>
      <c r="J36">
        <f>VLOOKUP(C36,'Table 1'!$A$64:$Q$88,9,FALSE)</f>
        <v>0</v>
      </c>
    </row>
    <row r="37" spans="2:15" x14ac:dyDescent="0.45">
      <c r="B37" s="194" t="s">
        <v>559</v>
      </c>
      <c r="C37" t="s">
        <v>559</v>
      </c>
      <c r="D37">
        <f>VLOOKUP(C37,'Table 1'!$A$64:$Q$88,3,FALSE)</f>
        <v>404.5</v>
      </c>
      <c r="E37">
        <f>VLOOKUP(C37,'Table 1'!$A$64:$Q$88,4,FALSE)</f>
        <v>437</v>
      </c>
      <c r="F37">
        <f>VLOOKUP(C37,'Table 1'!$A$64:$Q$88,5,FALSE)</f>
        <v>511.3</v>
      </c>
      <c r="G37">
        <f>VLOOKUP(C37,'Table 1'!$A$64:$Q$88,6,FALSE)</f>
        <v>592.5</v>
      </c>
      <c r="H37">
        <f>VLOOKUP(C37,'Table 1'!$A$64:$Q$88,7,FALSE)</f>
        <v>675.6</v>
      </c>
      <c r="I37">
        <f>VLOOKUP(C37,'Table 1'!$A$64:$Q$88,8,FALSE)</f>
        <v>699.9</v>
      </c>
      <c r="J37">
        <f>VLOOKUP(C37,'Table 1'!$A$64:$Q$88,9,FALSE)</f>
        <v>0</v>
      </c>
    </row>
    <row r="38" spans="2:15" x14ac:dyDescent="0.45">
      <c r="B38" s="194" t="s">
        <v>560</v>
      </c>
      <c r="C38" t="s">
        <v>568</v>
      </c>
      <c r="D38">
        <f>VLOOKUP(C38,'Table 1'!$A$64:$Q$88,3,FALSE)</f>
        <v>505.2</v>
      </c>
      <c r="E38">
        <f>VLOOKUP(C38,'Table 1'!$A$64:$Q$88,4,FALSE)</f>
        <v>530.29999999999995</v>
      </c>
      <c r="F38">
        <f>VLOOKUP(C38,'Table 1'!$A$64:$Q$88,5,FALSE)</f>
        <v>578.20000000000005</v>
      </c>
      <c r="G38">
        <f>VLOOKUP(C38,'Table 1'!$A$64:$Q$88,6,FALSE)</f>
        <v>612.29999999999995</v>
      </c>
      <c r="H38">
        <f>VLOOKUP(C38,'Table 1'!$A$64:$Q$88,7,FALSE)</f>
        <v>668.1</v>
      </c>
      <c r="I38">
        <f>VLOOKUP(C38,'Table 1'!$A$64:$Q$88,8,FALSE)</f>
        <v>681.9</v>
      </c>
      <c r="J38">
        <f>VLOOKUP(C38,'Table 1'!$A$64:$Q$88,9,FALSE)</f>
        <v>0</v>
      </c>
    </row>
    <row r="39" spans="2:15" x14ac:dyDescent="0.45">
      <c r="B39" s="194" t="s">
        <v>561</v>
      </c>
      <c r="C39" t="s">
        <v>561</v>
      </c>
      <c r="D39">
        <f>VLOOKUP(C39,'Table 1'!$A$64:$Q$88,3,FALSE)</f>
        <v>531.1</v>
      </c>
      <c r="E39">
        <f>VLOOKUP(C39,'Table 1'!$A$64:$Q$88,4,FALSE)</f>
        <v>540.79999999999995</v>
      </c>
      <c r="F39">
        <f>VLOOKUP(C39,'Table 1'!$A$64:$Q$88,5,FALSE)</f>
        <v>582.9</v>
      </c>
      <c r="G39">
        <f>VLOOKUP(C39,'Table 1'!$A$64:$Q$88,6,FALSE)</f>
        <v>616.79999999999995</v>
      </c>
      <c r="H39">
        <f>VLOOKUP(C39,'Table 1'!$A$64:$Q$88,7,FALSE)</f>
        <v>620</v>
      </c>
      <c r="I39">
        <f>VLOOKUP(C39,'Table 1'!$A$64:$Q$88,8,FALSE)</f>
        <v>587.6</v>
      </c>
      <c r="J39">
        <f>VLOOKUP(C39,'Table 1'!$A$64:$Q$88,9,FALSE)</f>
        <v>0</v>
      </c>
    </row>
    <row r="40" spans="2:15" ht="15" x14ac:dyDescent="0.45">
      <c r="B40" s="194" t="s">
        <v>562</v>
      </c>
      <c r="C40" t="s">
        <v>594</v>
      </c>
      <c r="D40">
        <f>VLOOKUP(C40,'Table 1'!$A$64:$Q$89,3,FALSE)</f>
        <v>2038.7</v>
      </c>
      <c r="E40">
        <f>VLOOKUP(C40,'Table 1'!$A$64:$Q$88,4,FALSE)</f>
        <v>2133.1</v>
      </c>
      <c r="F40">
        <f>VLOOKUP(C40,'Table 1'!$A$64:$Q$88,5,FALSE)</f>
        <v>2370.6999999999998</v>
      </c>
      <c r="G40">
        <f>VLOOKUP(C40,'Table 1'!$A$64:$Q$88,6,FALSE)</f>
        <v>2550.3000000000002</v>
      </c>
      <c r="H40">
        <f>VLOOKUP(C40,'Table 1'!$A$64:$Q$88,7,FALSE)</f>
        <v>2741.1</v>
      </c>
      <c r="I40">
        <f>VLOOKUP(C40,'Table 1'!$A$64:$Q$88,8,FALSE)</f>
        <v>2731.2</v>
      </c>
      <c r="J40">
        <f>VLOOKUP(C40,'Table 1'!$A$64:$Q$88,9,FALSE)</f>
        <v>0</v>
      </c>
    </row>
    <row r="41" spans="2:15" x14ac:dyDescent="0.45">
      <c r="B41" s="418" t="s">
        <v>48</v>
      </c>
      <c r="C41" s="418" t="s">
        <v>48</v>
      </c>
      <c r="D41" s="418">
        <f>SUM(D36:D39)</f>
        <v>1491.5</v>
      </c>
      <c r="E41" s="418">
        <f t="shared" ref="E41:O41" si="4">SUM(E36:E39)</f>
        <v>1559.8999999999999</v>
      </c>
      <c r="F41" s="418">
        <f t="shared" si="4"/>
        <v>1727.6</v>
      </c>
      <c r="G41" s="418">
        <f t="shared" si="4"/>
        <v>1874.1</v>
      </c>
      <c r="H41" s="418">
        <f t="shared" si="4"/>
        <v>2018.3000000000002</v>
      </c>
      <c r="I41" s="418">
        <f t="shared" si="4"/>
        <v>2023.9</v>
      </c>
      <c r="J41" s="418">
        <f t="shared" si="4"/>
        <v>0</v>
      </c>
      <c r="K41" s="418">
        <f t="shared" si="4"/>
        <v>0</v>
      </c>
      <c r="L41" s="418">
        <f t="shared" si="4"/>
        <v>0</v>
      </c>
      <c r="M41" s="418">
        <f t="shared" si="4"/>
        <v>0</v>
      </c>
      <c r="N41" s="418">
        <f t="shared" si="4"/>
        <v>0</v>
      </c>
      <c r="O41" s="418">
        <f t="shared" si="4"/>
        <v>0</v>
      </c>
    </row>
    <row r="46" spans="2:15" x14ac:dyDescent="0.45">
      <c r="B46" t="s">
        <v>387</v>
      </c>
    </row>
    <row r="47" spans="2:15" ht="15" x14ac:dyDescent="0.45">
      <c r="B47" t="s">
        <v>501</v>
      </c>
      <c r="C47" s="422" t="s">
        <v>15</v>
      </c>
      <c r="D47">
        <f>VLOOKUP(C47,'Table 1'!$A$35:$N$60,3,FALSE)</f>
        <v>28007</v>
      </c>
      <c r="E47">
        <f>VLOOKUP(C47,'Table 1'!$A$35:$N$60,4,FALSE)</f>
        <v>27011</v>
      </c>
      <c r="F47">
        <f>VLOOKUP(C47,'Table 1'!$A$35:$N$60,5,FALSE)</f>
        <v>26448</v>
      </c>
      <c r="G47">
        <f>VLOOKUP(C47,'Table 1'!$A$35:$N$60,6,FALSE)</f>
        <v>25813</v>
      </c>
      <c r="H47">
        <f>VLOOKUP(C47,'Table 1'!$A$35:$N$60,7,FALSE)</f>
        <v>25527</v>
      </c>
      <c r="I47">
        <f>VLOOKUP(C47,'Table 1'!$A$35:$N$60,8,FALSE)</f>
        <v>22468</v>
      </c>
      <c r="J47">
        <f>VLOOKUP(C47,'Table 1'!$A$35:$N$60,9,FALSE)</f>
        <v>0</v>
      </c>
    </row>
    <row r="48" spans="2:15" x14ac:dyDescent="0.45">
      <c r="B48" s="194" t="s">
        <v>558</v>
      </c>
      <c r="C48" t="s">
        <v>558</v>
      </c>
      <c r="D48">
        <f>VLOOKUP(C48,'Table 1'!$A$35:$N$60,3,FALSE)</f>
        <v>346</v>
      </c>
      <c r="E48">
        <f>VLOOKUP(C48,'Table 1'!$A$35:$N$60,4,FALSE)</f>
        <v>340</v>
      </c>
      <c r="F48">
        <f>VLOOKUP(C48,'Table 1'!$A$35:$N$60,5,FALSE)</f>
        <v>329</v>
      </c>
      <c r="G48">
        <f>VLOOKUP(C48,'Table 1'!$A$35:$N$60,6,FALSE)</f>
        <v>294</v>
      </c>
      <c r="H48">
        <f>VLOOKUP(C48,'Table 1'!$A$35:$N$60,7,FALSE)</f>
        <v>286</v>
      </c>
      <c r="I48">
        <f>VLOOKUP(C48,'Table 1'!$A$35:$N$60,8,FALSE)</f>
        <v>276</v>
      </c>
      <c r="J48">
        <f>VLOOKUP(C48,'Table 1'!$A$35:$N$60,9,FALSE)</f>
        <v>0</v>
      </c>
    </row>
    <row r="49" spans="2:15" x14ac:dyDescent="0.45">
      <c r="B49" s="194" t="s">
        <v>559</v>
      </c>
      <c r="C49" t="s">
        <v>559</v>
      </c>
      <c r="D49">
        <f>VLOOKUP(C49,'Table 1'!$A$35:$N$60,3,FALSE)</f>
        <v>11303</v>
      </c>
      <c r="E49">
        <f>VLOOKUP(C49,'Table 1'!$A$35:$N$60,4,FALSE)</f>
        <v>11082</v>
      </c>
      <c r="F49">
        <f>VLOOKUP(C49,'Table 1'!$A$35:$N$60,5,FALSE)</f>
        <v>11148</v>
      </c>
      <c r="G49">
        <f>VLOOKUP(C49,'Table 1'!$A$35:$N$60,6,FALSE)</f>
        <v>11430</v>
      </c>
      <c r="H49">
        <f>VLOOKUP(C49,'Table 1'!$A$35:$N$60,7,FALSE)</f>
        <v>11348</v>
      </c>
      <c r="I49">
        <f>VLOOKUP(C49,'Table 1'!$A$35:$N$60,8,FALSE)</f>
        <v>11326</v>
      </c>
      <c r="J49">
        <f>VLOOKUP(C49,'Table 1'!$A$35:$N$60,9,FALSE)</f>
        <v>0</v>
      </c>
    </row>
    <row r="50" spans="2:15" x14ac:dyDescent="0.45">
      <c r="B50" s="194" t="s">
        <v>560</v>
      </c>
      <c r="C50" t="s">
        <v>568</v>
      </c>
      <c r="D50">
        <f>VLOOKUP(C50,'Table 1'!$A$35:$N$60,3,FALSE)</f>
        <v>3524</v>
      </c>
      <c r="E50">
        <f>VLOOKUP(C50,'Table 1'!$A$35:$N$60,4,FALSE)</f>
        <v>3533</v>
      </c>
      <c r="F50">
        <f>VLOOKUP(C50,'Table 1'!$A$35:$N$60,5,FALSE)</f>
        <v>3570</v>
      </c>
      <c r="G50">
        <f>VLOOKUP(C50,'Table 1'!$A$35:$N$60,6,FALSE)</f>
        <v>3537</v>
      </c>
      <c r="H50">
        <f>VLOOKUP(C50,'Table 1'!$A$35:$N$60,7,FALSE)</f>
        <v>3601</v>
      </c>
      <c r="I50">
        <f>VLOOKUP(C50,'Table 1'!$A$35:$N$60,8,FALSE)</f>
        <v>3538</v>
      </c>
      <c r="J50">
        <f>VLOOKUP(C50,'Table 1'!$A$35:$N$60,9,FALSE)</f>
        <v>0</v>
      </c>
    </row>
    <row r="51" spans="2:15" x14ac:dyDescent="0.45">
      <c r="B51" s="194" t="s">
        <v>561</v>
      </c>
      <c r="C51" t="s">
        <v>561</v>
      </c>
      <c r="D51">
        <f>VLOOKUP(C51,'Table 1'!$A$35:$N$60,3,FALSE)</f>
        <v>13751</v>
      </c>
      <c r="E51">
        <f>VLOOKUP(C51,'Table 1'!$A$35:$N$60,4,FALSE)</f>
        <v>12978</v>
      </c>
      <c r="F51">
        <f>VLOOKUP(C51,'Table 1'!$A$35:$N$60,5,FALSE)</f>
        <v>12311</v>
      </c>
      <c r="G51">
        <f>VLOOKUP(C51,'Table 1'!$A$35:$N$60,6,FALSE)</f>
        <v>11398</v>
      </c>
      <c r="H51">
        <f>VLOOKUP(C51,'Table 1'!$A$35:$N$60,7,FALSE)</f>
        <v>11125</v>
      </c>
      <c r="I51">
        <f>VLOOKUP(C51,'Table 1'!$A$35:$N$60,8,FALSE)</f>
        <v>8149</v>
      </c>
      <c r="J51">
        <f>VLOOKUP(C51,'Table 1'!$A$35:$N$60,9,FALSE)</f>
        <v>0</v>
      </c>
    </row>
    <row r="52" spans="2:15" ht="15" x14ac:dyDescent="0.45">
      <c r="B52" s="194" t="s">
        <v>562</v>
      </c>
      <c r="C52" t="s">
        <v>594</v>
      </c>
      <c r="D52">
        <f>VLOOKUP(C52,'Table 1'!$A$35:$N$60,3,FALSE)</f>
        <v>29939</v>
      </c>
      <c r="E52">
        <f>VLOOKUP(C52,'Table 1'!$A$35:$N$60,4,FALSE)</f>
        <v>28979</v>
      </c>
      <c r="F52">
        <f>VLOOKUP(C52,'Table 1'!$A$35:$N$60,5,FALSE)</f>
        <v>28434</v>
      </c>
      <c r="G52">
        <f>VLOOKUP(C52,'Table 1'!$A$35:$N$60,6,FALSE)</f>
        <v>27732</v>
      </c>
      <c r="H52">
        <f>VLOOKUP(C52,'Table 1'!$A$35:$N$60,7,FALSE)</f>
        <v>27436</v>
      </c>
      <c r="I52">
        <f>VLOOKUP(C52,'Table 1'!$A$35:$N$60,8,FALSE)</f>
        <v>24400</v>
      </c>
      <c r="J52">
        <f>VLOOKUP(C52,'Table 1'!$A$35:$N$60,9,FALSE)</f>
        <v>0</v>
      </c>
    </row>
    <row r="53" spans="2:15" x14ac:dyDescent="0.45">
      <c r="B53" s="418" t="s">
        <v>48</v>
      </c>
      <c r="C53" s="418" t="s">
        <v>48</v>
      </c>
      <c r="D53" s="418">
        <f>SUM(D48:D51)</f>
        <v>28924</v>
      </c>
      <c r="E53" s="418">
        <f t="shared" ref="E53:O53" si="5">SUM(E48:E51)</f>
        <v>27933</v>
      </c>
      <c r="F53" s="418">
        <f t="shared" si="5"/>
        <v>27358</v>
      </c>
      <c r="G53" s="418">
        <f t="shared" si="5"/>
        <v>26659</v>
      </c>
      <c r="H53" s="418">
        <f t="shared" si="5"/>
        <v>26360</v>
      </c>
      <c r="I53" s="418">
        <f t="shared" si="5"/>
        <v>23289</v>
      </c>
      <c r="J53" s="418">
        <f t="shared" si="5"/>
        <v>0</v>
      </c>
      <c r="K53" s="418">
        <f t="shared" si="5"/>
        <v>0</v>
      </c>
      <c r="L53" s="418">
        <f t="shared" si="5"/>
        <v>0</v>
      </c>
      <c r="M53" s="418">
        <f t="shared" si="5"/>
        <v>0</v>
      </c>
      <c r="N53" s="418">
        <f t="shared" si="5"/>
        <v>0</v>
      </c>
      <c r="O53" s="418">
        <f t="shared" si="5"/>
        <v>0</v>
      </c>
    </row>
    <row r="58" spans="2:15" x14ac:dyDescent="0.45">
      <c r="B58" s="420" t="s">
        <v>502</v>
      </c>
      <c r="D58" t="str">
        <f>+D34</f>
        <v>Jun 2015</v>
      </c>
      <c r="E58" t="str">
        <f t="shared" ref="E58:L58" si="6">+E34</f>
        <v>Jun 2016</v>
      </c>
      <c r="F58" t="str">
        <f t="shared" si="6"/>
        <v>Jun 2017</v>
      </c>
      <c r="G58" t="str">
        <f t="shared" si="6"/>
        <v>Jun 2018</v>
      </c>
      <c r="H58" t="str">
        <f t="shared" si="6"/>
        <v>Jun 2019</v>
      </c>
      <c r="I58" t="str">
        <f t="shared" si="6"/>
        <v>Jun 2020</v>
      </c>
      <c r="J58">
        <f t="shared" si="6"/>
        <v>0</v>
      </c>
      <c r="K58">
        <f t="shared" si="6"/>
        <v>0</v>
      </c>
      <c r="L58">
        <f t="shared" si="6"/>
        <v>0</v>
      </c>
    </row>
    <row r="59" spans="2:15" x14ac:dyDescent="0.45">
      <c r="B59" s="420" t="str">
        <f>+Charts!$B$5</f>
        <v>Total industry</v>
      </c>
      <c r="C59" s="420" t="s">
        <v>419</v>
      </c>
      <c r="D59" s="420">
        <f>VLOOKUP($B$60,$B$34:$J$43,3,FALSE)</f>
        <v>2038.7</v>
      </c>
      <c r="E59" s="420">
        <f>VLOOKUP($B$60,$B$34:$J$43,4,FALSE)</f>
        <v>2133.1</v>
      </c>
      <c r="F59" s="420">
        <f>VLOOKUP($B$60,$B$34:$J$43,5,FALSE)</f>
        <v>2370.6999999999998</v>
      </c>
      <c r="G59" s="420">
        <f>VLOOKUP($B$60,$B$34:$J$43,6,FALSE)</f>
        <v>2550.3000000000002</v>
      </c>
      <c r="H59" s="420">
        <f>VLOOKUP($B$60,$B$34:$J$43,7,FALSE)</f>
        <v>2741.1</v>
      </c>
      <c r="I59" s="420">
        <f>VLOOKUP($B$60,$B$34:$J$43,8,FALSE)</f>
        <v>2731.2</v>
      </c>
      <c r="J59" s="420">
        <f>VLOOKUP($B$60,$B$34:$J$43,9,FALSE)</f>
        <v>0</v>
      </c>
      <c r="K59" s="420">
        <f t="shared" ref="K59:L59" si="7">+K35</f>
        <v>0</v>
      </c>
      <c r="L59" s="420">
        <f t="shared" si="7"/>
        <v>0</v>
      </c>
      <c r="M59" s="420"/>
      <c r="N59" s="420"/>
      <c r="O59" s="420"/>
    </row>
    <row r="60" spans="2:15" x14ac:dyDescent="0.45">
      <c r="B60" s="420" t="str">
        <f>+Charts!$B$5</f>
        <v>Total industry</v>
      </c>
      <c r="C60" s="420" t="s">
        <v>506</v>
      </c>
      <c r="D60" s="420">
        <f>VLOOKUP($B$60,$B$47:$J$55,3,FALSE)</f>
        <v>29939</v>
      </c>
      <c r="E60" s="420">
        <f>VLOOKUP($B$60,$B$47:$J$55,4,FALSE)</f>
        <v>28979</v>
      </c>
      <c r="F60" s="420">
        <f>VLOOKUP($B$60,$B$47:$J$55,5,FALSE)</f>
        <v>28434</v>
      </c>
      <c r="G60" s="420">
        <f>VLOOKUP($B$60,$B$47:$J$55,6,FALSE)</f>
        <v>27732</v>
      </c>
      <c r="H60" s="420">
        <f>VLOOKUP($B$60,$B$47:$J$55,7,FALSE)</f>
        <v>27436</v>
      </c>
      <c r="I60" s="420">
        <f>VLOOKUP($B$60,$B$47:$J$55,8,FALSE)</f>
        <v>24400</v>
      </c>
      <c r="J60" s="420">
        <f>VLOOKUP($B$60,$B$47:$J$55,9,FALSE)</f>
        <v>0</v>
      </c>
      <c r="K60" s="420">
        <f t="shared" ref="K60:L60" si="8">+K36</f>
        <v>0</v>
      </c>
      <c r="L60" s="420">
        <f t="shared" si="8"/>
        <v>0</v>
      </c>
      <c r="M60" s="420"/>
      <c r="N60" s="420"/>
      <c r="O60" s="420"/>
    </row>
    <row r="62" spans="2:15" hidden="1" x14ac:dyDescent="0.45"/>
    <row r="63" spans="2:15" hidden="1" x14ac:dyDescent="0.45"/>
    <row r="64" spans="2:15" hidden="1" x14ac:dyDescent="0.45"/>
    <row r="65" spans="2:10" hidden="1" x14ac:dyDescent="0.45"/>
    <row r="67" spans="2:10" ht="18" x14ac:dyDescent="0.55000000000000004">
      <c r="B67" s="415" t="s">
        <v>507</v>
      </c>
      <c r="C67" s="415" t="s">
        <v>34</v>
      </c>
      <c r="D67" s="415"/>
      <c r="E67" s="415"/>
      <c r="F67" s="415"/>
      <c r="G67" s="415"/>
      <c r="H67" s="415"/>
      <c r="I67" s="415"/>
      <c r="J67" s="415"/>
    </row>
    <row r="70" spans="2:10" x14ac:dyDescent="0.45">
      <c r="B70" s="433" t="s">
        <v>566</v>
      </c>
      <c r="C70" t="s">
        <v>414</v>
      </c>
    </row>
    <row r="72" spans="2:10" x14ac:dyDescent="0.45">
      <c r="C72" s="433" t="s">
        <v>508</v>
      </c>
    </row>
    <row r="73" spans="2:10" x14ac:dyDescent="0.45">
      <c r="B73" s="433" t="s">
        <v>483</v>
      </c>
      <c r="C73" t="s">
        <v>509</v>
      </c>
      <c r="D73" t="s">
        <v>510</v>
      </c>
      <c r="E73" t="s">
        <v>511</v>
      </c>
      <c r="F73" t="s">
        <v>512</v>
      </c>
      <c r="G73" t="s">
        <v>513</v>
      </c>
      <c r="H73" t="s">
        <v>514</v>
      </c>
      <c r="I73" s="433"/>
      <c r="J73" s="433"/>
    </row>
    <row r="74" spans="2:10" x14ac:dyDescent="0.45">
      <c r="B74" t="s">
        <v>48</v>
      </c>
      <c r="C74" s="423">
        <v>31371</v>
      </c>
      <c r="D74" s="423">
        <v>32509</v>
      </c>
      <c r="E74" s="423">
        <v>39390</v>
      </c>
      <c r="F74" s="423">
        <v>33963</v>
      </c>
      <c r="G74" s="423">
        <v>37270</v>
      </c>
      <c r="H74" s="423">
        <v>58934</v>
      </c>
    </row>
    <row r="75" spans="2:10" x14ac:dyDescent="0.45">
      <c r="B75" t="s">
        <v>562</v>
      </c>
      <c r="C75" s="423">
        <v>35401</v>
      </c>
      <c r="D75" s="423">
        <v>36497</v>
      </c>
      <c r="E75" s="423">
        <v>45292</v>
      </c>
      <c r="F75" s="423">
        <v>44107</v>
      </c>
      <c r="G75" s="423">
        <v>48436</v>
      </c>
      <c r="H75" s="423">
        <v>70192</v>
      </c>
    </row>
    <row r="76" spans="2:10" x14ac:dyDescent="0.45">
      <c r="B76" t="s">
        <v>558</v>
      </c>
      <c r="C76" s="423">
        <v>704</v>
      </c>
      <c r="D76" s="423">
        <v>765</v>
      </c>
      <c r="E76" s="423">
        <v>1166</v>
      </c>
      <c r="F76" s="423">
        <v>831</v>
      </c>
      <c r="G76" s="423">
        <v>930</v>
      </c>
      <c r="H76" s="423">
        <v>1147</v>
      </c>
    </row>
    <row r="77" spans="2:10" x14ac:dyDescent="0.45">
      <c r="B77" t="s">
        <v>559</v>
      </c>
      <c r="C77" s="423">
        <v>7928</v>
      </c>
      <c r="D77" s="423">
        <v>8884</v>
      </c>
      <c r="E77" s="423">
        <v>11230</v>
      </c>
      <c r="F77" s="423">
        <v>10624</v>
      </c>
      <c r="G77" s="423">
        <v>11838</v>
      </c>
      <c r="H77" s="423">
        <v>25582</v>
      </c>
    </row>
    <row r="78" spans="2:10" x14ac:dyDescent="0.45">
      <c r="B78" t="s">
        <v>568</v>
      </c>
      <c r="C78" s="423">
        <v>7762</v>
      </c>
      <c r="D78" s="423">
        <v>8317</v>
      </c>
      <c r="E78" s="423">
        <v>8703</v>
      </c>
      <c r="F78" s="423">
        <v>7732</v>
      </c>
      <c r="G78" s="423">
        <v>8403</v>
      </c>
      <c r="H78" s="423">
        <v>9992</v>
      </c>
    </row>
    <row r="79" spans="2:10" x14ac:dyDescent="0.45">
      <c r="B79" t="s">
        <v>561</v>
      </c>
      <c r="C79" s="423">
        <v>14978</v>
      </c>
      <c r="D79" s="423">
        <v>14544</v>
      </c>
      <c r="E79" s="423">
        <v>18292</v>
      </c>
      <c r="F79" s="423">
        <v>14777</v>
      </c>
      <c r="G79" s="423">
        <v>16098</v>
      </c>
      <c r="H79" s="423">
        <v>22213</v>
      </c>
    </row>
    <row r="83" spans="2:12" x14ac:dyDescent="0.45">
      <c r="B83" s="433" t="s">
        <v>566</v>
      </c>
      <c r="C83" t="s">
        <v>415</v>
      </c>
    </row>
    <row r="85" spans="2:12" x14ac:dyDescent="0.45">
      <c r="C85" s="433" t="s">
        <v>508</v>
      </c>
    </row>
    <row r="86" spans="2:12" x14ac:dyDescent="0.45">
      <c r="B86" s="433" t="s">
        <v>483</v>
      </c>
      <c r="C86" t="s">
        <v>509</v>
      </c>
      <c r="D86" t="s">
        <v>510</v>
      </c>
      <c r="E86" t="s">
        <v>511</v>
      </c>
      <c r="F86" t="s">
        <v>512</v>
      </c>
      <c r="G86" t="s">
        <v>513</v>
      </c>
      <c r="H86" t="s">
        <v>514</v>
      </c>
      <c r="I86" s="433"/>
      <c r="J86" s="433"/>
      <c r="K86" s="433"/>
      <c r="L86" s="433"/>
    </row>
    <row r="87" spans="2:12" x14ac:dyDescent="0.45">
      <c r="B87" t="s">
        <v>48</v>
      </c>
      <c r="C87" s="423">
        <v>29607</v>
      </c>
      <c r="D87" s="423">
        <v>32101</v>
      </c>
      <c r="E87" s="423">
        <v>34529</v>
      </c>
      <c r="F87" s="423">
        <v>36407</v>
      </c>
      <c r="G87" s="423">
        <v>39239</v>
      </c>
      <c r="H87" s="423">
        <v>40946</v>
      </c>
    </row>
    <row r="88" spans="2:12" x14ac:dyDescent="0.45">
      <c r="B88" t="s">
        <v>562</v>
      </c>
      <c r="C88" s="423">
        <v>58269</v>
      </c>
      <c r="D88" s="423">
        <v>62377</v>
      </c>
      <c r="E88" s="423">
        <v>71590</v>
      </c>
      <c r="F88" s="423">
        <v>61585</v>
      </c>
      <c r="G88" s="423">
        <v>63864</v>
      </c>
      <c r="H88" s="423">
        <v>65774</v>
      </c>
    </row>
    <row r="89" spans="2:12" x14ac:dyDescent="0.45">
      <c r="B89" t="s">
        <v>558</v>
      </c>
      <c r="C89" s="423">
        <v>587</v>
      </c>
      <c r="D89" s="423">
        <v>627</v>
      </c>
      <c r="E89" s="423">
        <v>626</v>
      </c>
      <c r="F89" s="423">
        <v>572</v>
      </c>
      <c r="G89" s="423">
        <v>631</v>
      </c>
      <c r="H89" s="423">
        <v>654</v>
      </c>
    </row>
    <row r="90" spans="2:12" x14ac:dyDescent="0.45">
      <c r="B90" t="s">
        <v>559</v>
      </c>
      <c r="C90" s="423">
        <v>3012</v>
      </c>
      <c r="D90" s="423">
        <v>3310</v>
      </c>
      <c r="E90" s="423">
        <v>4101</v>
      </c>
      <c r="F90" s="423">
        <v>4498</v>
      </c>
      <c r="G90" s="423">
        <v>5405</v>
      </c>
      <c r="H90" s="423">
        <v>6112</v>
      </c>
    </row>
    <row r="91" spans="2:12" x14ac:dyDescent="0.45">
      <c r="B91" t="s">
        <v>568</v>
      </c>
      <c r="C91" s="423">
        <v>14596</v>
      </c>
      <c r="D91" s="423">
        <v>15600</v>
      </c>
      <c r="E91" s="423">
        <v>16480</v>
      </c>
      <c r="F91" s="423">
        <v>17292</v>
      </c>
      <c r="G91" s="423">
        <v>18427</v>
      </c>
      <c r="H91" s="423">
        <v>21023</v>
      </c>
    </row>
    <row r="92" spans="2:12" x14ac:dyDescent="0.45">
      <c r="B92" t="s">
        <v>561</v>
      </c>
      <c r="C92" s="423">
        <v>11413</v>
      </c>
      <c r="D92" s="423">
        <v>12563</v>
      </c>
      <c r="E92" s="423">
        <v>13322</v>
      </c>
      <c r="F92" s="423">
        <v>14045</v>
      </c>
      <c r="G92" s="423">
        <v>14776</v>
      </c>
      <c r="H92" s="423">
        <v>13157</v>
      </c>
    </row>
    <row r="97" spans="2:15" x14ac:dyDescent="0.45">
      <c r="B97" s="433" t="s">
        <v>566</v>
      </c>
      <c r="C97" t="s">
        <v>37</v>
      </c>
    </row>
    <row r="99" spans="2:15" x14ac:dyDescent="0.45">
      <c r="C99" s="433" t="s">
        <v>508</v>
      </c>
    </row>
    <row r="100" spans="2:15" x14ac:dyDescent="0.45">
      <c r="B100" s="433" t="s">
        <v>483</v>
      </c>
      <c r="C100" t="s">
        <v>509</v>
      </c>
      <c r="D100" t="s">
        <v>510</v>
      </c>
      <c r="E100" t="s">
        <v>511</v>
      </c>
      <c r="F100" t="s">
        <v>512</v>
      </c>
      <c r="G100" t="s">
        <v>513</v>
      </c>
      <c r="H100" t="s">
        <v>514</v>
      </c>
      <c r="I100" s="433"/>
      <c r="J100" s="433"/>
      <c r="K100" s="433"/>
      <c r="L100" s="433"/>
      <c r="M100" s="433"/>
      <c r="N100" s="433"/>
      <c r="O100" s="433"/>
    </row>
    <row r="101" spans="2:15" x14ac:dyDescent="0.45">
      <c r="B101" t="s">
        <v>48</v>
      </c>
      <c r="C101" s="423">
        <v>39484</v>
      </c>
      <c r="D101" s="423">
        <v>34093</v>
      </c>
      <c r="E101" s="423">
        <v>39953</v>
      </c>
      <c r="F101" s="423">
        <v>34084</v>
      </c>
      <c r="G101" s="423">
        <v>38110</v>
      </c>
      <c r="H101" s="423">
        <v>23702</v>
      </c>
    </row>
    <row r="102" spans="2:15" x14ac:dyDescent="0.45">
      <c r="B102" t="s">
        <v>562</v>
      </c>
      <c r="C102" s="423">
        <v>45769</v>
      </c>
      <c r="D102" s="423">
        <v>38229</v>
      </c>
      <c r="E102" s="423">
        <v>44099</v>
      </c>
      <c r="F102" s="423">
        <v>20805</v>
      </c>
      <c r="G102" s="423">
        <v>20576</v>
      </c>
      <c r="H102" s="423">
        <v>6312</v>
      </c>
    </row>
    <row r="103" spans="2:15" x14ac:dyDescent="0.45">
      <c r="B103" t="s">
        <v>558</v>
      </c>
      <c r="C103" s="423">
        <v>-1600</v>
      </c>
      <c r="D103" s="423">
        <v>349</v>
      </c>
      <c r="E103" s="423">
        <v>-746</v>
      </c>
      <c r="F103" s="423">
        <v>-6415</v>
      </c>
      <c r="G103" s="423">
        <v>-741</v>
      </c>
      <c r="H103" s="423">
        <v>-751</v>
      </c>
    </row>
    <row r="104" spans="2:15" x14ac:dyDescent="0.45">
      <c r="B104" t="s">
        <v>559</v>
      </c>
      <c r="C104" s="423">
        <v>22254</v>
      </c>
      <c r="D104" s="423">
        <v>22214</v>
      </c>
      <c r="E104" s="423">
        <v>34293</v>
      </c>
      <c r="F104" s="423">
        <v>36820</v>
      </c>
      <c r="G104" s="423">
        <v>45059</v>
      </c>
      <c r="H104" s="423">
        <v>33342</v>
      </c>
    </row>
    <row r="105" spans="2:15" x14ac:dyDescent="0.45">
      <c r="B105" t="s">
        <v>568</v>
      </c>
      <c r="C105" s="423">
        <v>5592</v>
      </c>
      <c r="D105" s="423">
        <v>5315</v>
      </c>
      <c r="E105" s="423">
        <v>1269</v>
      </c>
      <c r="F105" s="423">
        <v>6510</v>
      </c>
      <c r="G105" s="423">
        <v>24161</v>
      </c>
      <c r="H105" s="423">
        <v>5787</v>
      </c>
    </row>
    <row r="106" spans="2:15" x14ac:dyDescent="0.45">
      <c r="B106" t="s">
        <v>561</v>
      </c>
      <c r="C106" s="423">
        <v>13238</v>
      </c>
      <c r="D106" s="423">
        <v>6214</v>
      </c>
      <c r="E106" s="423">
        <v>5137</v>
      </c>
      <c r="F106" s="423">
        <v>-2831</v>
      </c>
      <c r="G106" s="423">
        <v>-30369</v>
      </c>
      <c r="H106" s="423">
        <v>-14676</v>
      </c>
    </row>
    <row r="111" spans="2:15" x14ac:dyDescent="0.45">
      <c r="B111" s="420" t="s">
        <v>515</v>
      </c>
      <c r="D111" t="str">
        <f>+D34</f>
        <v>Jun 2015</v>
      </c>
      <c r="E111" t="str">
        <f t="shared" ref="E111:J111" si="9">+E34</f>
        <v>Jun 2016</v>
      </c>
      <c r="F111" t="str">
        <f t="shared" si="9"/>
        <v>Jun 2017</v>
      </c>
      <c r="G111" t="str">
        <f t="shared" si="9"/>
        <v>Jun 2018</v>
      </c>
      <c r="H111" t="str">
        <f t="shared" si="9"/>
        <v>Jun 2019</v>
      </c>
      <c r="I111" t="str">
        <f t="shared" si="9"/>
        <v>Jun 2020</v>
      </c>
      <c r="J111">
        <f t="shared" si="9"/>
        <v>0</v>
      </c>
    </row>
    <row r="112" spans="2:15" x14ac:dyDescent="0.45">
      <c r="B112" s="420" t="str">
        <f>+Charts!$B$5</f>
        <v>Total industry</v>
      </c>
      <c r="C112" s="420" t="s">
        <v>35</v>
      </c>
      <c r="D112" s="420">
        <f>VLOOKUP($B$112,$B$74:$N$80,2,FALSE)</f>
        <v>35401</v>
      </c>
      <c r="E112" s="420">
        <f>VLOOKUP($B$112,$B$74:$N$80,3,FALSE)</f>
        <v>36497</v>
      </c>
      <c r="F112" s="420">
        <f>VLOOKUP($B$112,$B$74:$N$80,4,FALSE)</f>
        <v>45292</v>
      </c>
      <c r="G112" s="420">
        <f>VLOOKUP($B$112,$B$74:$N$80,5,FALSE)</f>
        <v>44107</v>
      </c>
      <c r="H112" s="420">
        <f>VLOOKUP($B$112,$B$74:$N$80,6,FALSE)</f>
        <v>48436</v>
      </c>
      <c r="I112" s="420">
        <f>VLOOKUP($B$112,$B$74:$N$80,7,FALSE)</f>
        <v>70192</v>
      </c>
      <c r="J112" s="420">
        <f>VLOOKUP($B$112,$B$74:$N$80,8,FALSE)</f>
        <v>0</v>
      </c>
      <c r="K112" s="420"/>
      <c r="L112" s="420"/>
      <c r="M112" s="420"/>
      <c r="N112" s="420"/>
      <c r="O112" s="420"/>
    </row>
    <row r="113" spans="2:15" x14ac:dyDescent="0.45">
      <c r="B113" s="420"/>
      <c r="C113" s="420" t="s">
        <v>36</v>
      </c>
      <c r="D113" s="420">
        <f>VLOOKUP($B$112,$B$87:$O$93,2,FALSE)</f>
        <v>58269</v>
      </c>
      <c r="E113" s="420">
        <f>VLOOKUP($B$112,$B$87:$O$93,3,FALSE)</f>
        <v>62377</v>
      </c>
      <c r="F113" s="420">
        <f>VLOOKUP($B$112,$B$87:$O$93,4,FALSE)</f>
        <v>71590</v>
      </c>
      <c r="G113" s="420">
        <f>VLOOKUP($B$112,$B$87:$O$93,5,FALSE)</f>
        <v>61585</v>
      </c>
      <c r="H113" s="420">
        <f>VLOOKUP($B$112,$B$87:$O$93,6,FALSE)</f>
        <v>63864</v>
      </c>
      <c r="I113" s="420">
        <f>VLOOKUP($B$112,$B$87:$O$93,7,FALSE)</f>
        <v>65774</v>
      </c>
      <c r="J113" s="420">
        <f>VLOOKUP($B$112,$B$87:$O$93,8,FALSE)</f>
        <v>0</v>
      </c>
      <c r="K113" s="420"/>
      <c r="L113" s="420"/>
      <c r="M113" s="420"/>
      <c r="N113" s="420"/>
      <c r="O113" s="420"/>
    </row>
    <row r="114" spans="2:15" x14ac:dyDescent="0.45">
      <c r="B114" s="420"/>
      <c r="C114" s="420" t="s">
        <v>516</v>
      </c>
      <c r="D114" s="420">
        <f>VLOOKUP($B$112,$B$101:$O$108,2,FALSE)</f>
        <v>45769</v>
      </c>
      <c r="E114" s="420">
        <f>VLOOKUP($B$112,$B$101:$O$108,3,FALSE)</f>
        <v>38229</v>
      </c>
      <c r="F114" s="420">
        <f>VLOOKUP($B$112,$B$101:$O$108,4,FALSE)</f>
        <v>44099</v>
      </c>
      <c r="G114" s="420">
        <f>VLOOKUP($B$112,$B$101:$O$108,5,FALSE)</f>
        <v>20805</v>
      </c>
      <c r="H114" s="420">
        <f>VLOOKUP($B$112,$B$101:$O$108,6,FALSE)</f>
        <v>20576</v>
      </c>
      <c r="I114" s="420">
        <f>VLOOKUP($B$112,$B$101:$O$108,7,FALSE)</f>
        <v>6312</v>
      </c>
      <c r="J114" s="420">
        <f>VLOOKUP($B$112,$B$101:$O$108,8,FALSE)</f>
        <v>0</v>
      </c>
      <c r="K114" s="420"/>
      <c r="L114" s="420"/>
      <c r="M114" s="420"/>
      <c r="N114" s="420"/>
      <c r="O114" s="420"/>
    </row>
    <row r="116" spans="2:15" ht="18" x14ac:dyDescent="0.55000000000000004">
      <c r="B116" s="415" t="s">
        <v>517</v>
      </c>
      <c r="C116" s="415"/>
      <c r="D116" s="415"/>
      <c r="E116" s="415"/>
      <c r="F116" s="415"/>
      <c r="G116" s="415"/>
      <c r="H116" s="415"/>
      <c r="I116" s="415"/>
      <c r="J116" s="415"/>
      <c r="K116" s="415"/>
      <c r="L116" s="415"/>
      <c r="M116" s="415"/>
    </row>
    <row r="118" spans="2:15" x14ac:dyDescent="0.45">
      <c r="B118" s="433" t="s">
        <v>566</v>
      </c>
      <c r="C118" t="s">
        <v>387</v>
      </c>
    </row>
    <row r="119" spans="2:15" x14ac:dyDescent="0.45">
      <c r="B119" s="433" t="s">
        <v>488</v>
      </c>
      <c r="C119" t="s">
        <v>290</v>
      </c>
    </row>
    <row r="121" spans="2:15" x14ac:dyDescent="0.45">
      <c r="D121" s="433" t="s">
        <v>508</v>
      </c>
    </row>
    <row r="122" spans="2:15" x14ac:dyDescent="0.45">
      <c r="B122" s="433" t="s">
        <v>483</v>
      </c>
      <c r="C122" s="433" t="s">
        <v>487</v>
      </c>
      <c r="D122" t="s">
        <v>509</v>
      </c>
      <c r="E122" t="s">
        <v>510</v>
      </c>
      <c r="F122" t="s">
        <v>511</v>
      </c>
      <c r="G122" t="s">
        <v>512</v>
      </c>
      <c r="H122" t="s">
        <v>513</v>
      </c>
      <c r="I122" t="s">
        <v>514</v>
      </c>
      <c r="J122" s="433"/>
      <c r="K122" s="433"/>
      <c r="L122" s="433"/>
      <c r="M122" s="433"/>
      <c r="N122" s="433"/>
      <c r="O122" s="433"/>
    </row>
    <row r="123" spans="2:15" x14ac:dyDescent="0.45">
      <c r="B123" t="s">
        <v>48</v>
      </c>
      <c r="C123" t="s">
        <v>386</v>
      </c>
      <c r="D123" s="423">
        <v>3107</v>
      </c>
      <c r="E123" s="423">
        <v>2927</v>
      </c>
      <c r="F123" s="423">
        <v>2895</v>
      </c>
      <c r="G123" s="423">
        <v>2899</v>
      </c>
      <c r="H123" s="423">
        <v>2894</v>
      </c>
      <c r="I123" s="423">
        <v>2706</v>
      </c>
    </row>
    <row r="124" spans="2:15" x14ac:dyDescent="0.45">
      <c r="B124" t="s">
        <v>48</v>
      </c>
      <c r="C124" t="s">
        <v>389</v>
      </c>
      <c r="D124" s="423">
        <v>7167</v>
      </c>
      <c r="E124" s="423">
        <v>6705</v>
      </c>
      <c r="F124" s="423">
        <v>6392</v>
      </c>
      <c r="G124" s="423">
        <v>6026</v>
      </c>
      <c r="H124" s="423">
        <v>5891</v>
      </c>
      <c r="I124" s="423">
        <v>5168</v>
      </c>
    </row>
    <row r="125" spans="2:15" x14ac:dyDescent="0.45">
      <c r="B125" t="s">
        <v>48</v>
      </c>
      <c r="C125" t="s">
        <v>390</v>
      </c>
      <c r="D125" s="423">
        <v>6966</v>
      </c>
      <c r="E125" s="423">
        <v>6569</v>
      </c>
      <c r="F125" s="423">
        <v>6286</v>
      </c>
      <c r="G125" s="423">
        <v>5960</v>
      </c>
      <c r="H125" s="423">
        <v>5771</v>
      </c>
      <c r="I125" s="423">
        <v>4770</v>
      </c>
    </row>
    <row r="126" spans="2:15" x14ac:dyDescent="0.45">
      <c r="B126" t="s">
        <v>48</v>
      </c>
      <c r="C126" t="s">
        <v>391</v>
      </c>
      <c r="D126" s="423">
        <v>3031</v>
      </c>
      <c r="E126" s="423">
        <v>3021</v>
      </c>
      <c r="F126" s="423">
        <v>3019</v>
      </c>
      <c r="G126" s="423">
        <v>2945</v>
      </c>
      <c r="H126" s="423">
        <v>2867</v>
      </c>
      <c r="I126" s="423">
        <v>2334</v>
      </c>
    </row>
    <row r="127" spans="2:15" x14ac:dyDescent="0.45">
      <c r="B127" t="s">
        <v>48</v>
      </c>
      <c r="C127" t="s">
        <v>392</v>
      </c>
      <c r="D127" s="423">
        <v>2728</v>
      </c>
      <c r="E127" s="423">
        <v>2643</v>
      </c>
      <c r="F127" s="423">
        <v>2569</v>
      </c>
      <c r="G127" s="423">
        <v>2479</v>
      </c>
      <c r="H127" s="423">
        <v>2443</v>
      </c>
      <c r="I127" s="423">
        <v>2103</v>
      </c>
    </row>
    <row r="128" spans="2:15" x14ac:dyDescent="0.45">
      <c r="B128" t="s">
        <v>48</v>
      </c>
      <c r="C128" t="s">
        <v>393</v>
      </c>
      <c r="D128" s="423">
        <v>2230</v>
      </c>
      <c r="E128" s="423">
        <v>2251</v>
      </c>
      <c r="F128" s="423">
        <v>2257</v>
      </c>
      <c r="G128" s="423">
        <v>2247</v>
      </c>
      <c r="H128" s="423">
        <v>2225</v>
      </c>
      <c r="I128" s="423">
        <v>1954</v>
      </c>
    </row>
    <row r="129" spans="2:9" x14ac:dyDescent="0.45">
      <c r="B129" t="s">
        <v>48</v>
      </c>
      <c r="C129" t="s">
        <v>394</v>
      </c>
      <c r="D129" s="423">
        <v>1690</v>
      </c>
      <c r="E129" s="423">
        <v>1722</v>
      </c>
      <c r="F129" s="423">
        <v>1741</v>
      </c>
      <c r="G129" s="423">
        <v>1756</v>
      </c>
      <c r="H129" s="423">
        <v>1784</v>
      </c>
      <c r="I129" s="423">
        <v>1668</v>
      </c>
    </row>
    <row r="130" spans="2:9" x14ac:dyDescent="0.45">
      <c r="B130" t="s">
        <v>48</v>
      </c>
      <c r="C130" t="s">
        <v>395</v>
      </c>
      <c r="D130" s="423">
        <v>1002</v>
      </c>
      <c r="E130" s="423">
        <v>1038</v>
      </c>
      <c r="F130" s="423">
        <v>1048</v>
      </c>
      <c r="G130" s="423">
        <v>1095</v>
      </c>
      <c r="H130" s="423">
        <v>1133</v>
      </c>
      <c r="I130" s="423">
        <v>1149</v>
      </c>
    </row>
    <row r="131" spans="2:9" x14ac:dyDescent="0.45">
      <c r="B131" t="s">
        <v>48</v>
      </c>
      <c r="C131" t="s">
        <v>396</v>
      </c>
      <c r="D131" s="423">
        <v>486</v>
      </c>
      <c r="E131" s="423">
        <v>520</v>
      </c>
      <c r="F131" s="423">
        <v>577</v>
      </c>
      <c r="G131" s="423">
        <v>633</v>
      </c>
      <c r="H131" s="423">
        <v>676</v>
      </c>
      <c r="I131" s="423">
        <v>720</v>
      </c>
    </row>
    <row r="132" spans="2:9" x14ac:dyDescent="0.45">
      <c r="B132" t="s">
        <v>48</v>
      </c>
      <c r="C132" t="s">
        <v>397</v>
      </c>
      <c r="D132" s="423">
        <v>323</v>
      </c>
      <c r="E132" s="423">
        <v>358</v>
      </c>
      <c r="F132" s="423">
        <v>398</v>
      </c>
      <c r="G132" s="423">
        <v>443</v>
      </c>
      <c r="H132" s="423">
        <v>496</v>
      </c>
      <c r="I132" s="423">
        <v>548</v>
      </c>
    </row>
    <row r="133" spans="2:9" x14ac:dyDescent="0.45">
      <c r="B133" t="s">
        <v>48</v>
      </c>
      <c r="C133" t="s">
        <v>398</v>
      </c>
      <c r="D133" s="423">
        <v>80</v>
      </c>
      <c r="E133" s="423">
        <v>83</v>
      </c>
      <c r="F133" s="423">
        <v>88</v>
      </c>
      <c r="G133" s="423">
        <v>94</v>
      </c>
      <c r="H133" s="423">
        <v>104</v>
      </c>
      <c r="I133" s="423">
        <v>113</v>
      </c>
    </row>
    <row r="134" spans="2:9" x14ac:dyDescent="0.45">
      <c r="B134" t="s">
        <v>48</v>
      </c>
      <c r="C134" t="s">
        <v>399</v>
      </c>
      <c r="D134" s="423">
        <v>115</v>
      </c>
      <c r="E134" s="423">
        <v>96</v>
      </c>
      <c r="F134" s="423">
        <v>87</v>
      </c>
      <c r="G134" s="423">
        <v>82</v>
      </c>
      <c r="H134" s="423">
        <v>76</v>
      </c>
      <c r="I134" s="423">
        <v>57</v>
      </c>
    </row>
    <row r="135" spans="2:9" x14ac:dyDescent="0.45">
      <c r="B135" t="s">
        <v>48</v>
      </c>
      <c r="C135" t="s">
        <v>290</v>
      </c>
      <c r="D135" s="423">
        <v>28924</v>
      </c>
      <c r="E135" s="423">
        <v>27932</v>
      </c>
      <c r="F135" s="423">
        <v>27358</v>
      </c>
      <c r="G135" s="423">
        <v>26660</v>
      </c>
      <c r="H135" s="423">
        <v>26360</v>
      </c>
      <c r="I135" s="423">
        <v>23289</v>
      </c>
    </row>
    <row r="136" spans="2:9" x14ac:dyDescent="0.45">
      <c r="B136" t="s">
        <v>562</v>
      </c>
      <c r="C136" t="s">
        <v>386</v>
      </c>
      <c r="D136" s="423">
        <v>3107</v>
      </c>
      <c r="E136" s="423">
        <v>2927</v>
      </c>
      <c r="F136" s="423">
        <v>2895</v>
      </c>
      <c r="G136" s="423">
        <v>2899</v>
      </c>
      <c r="H136" s="423">
        <v>2894</v>
      </c>
      <c r="I136" s="423">
        <v>2706</v>
      </c>
    </row>
    <row r="137" spans="2:9" x14ac:dyDescent="0.45">
      <c r="B137" t="s">
        <v>562</v>
      </c>
      <c r="C137" t="s">
        <v>389</v>
      </c>
      <c r="D137" s="423">
        <v>7167</v>
      </c>
      <c r="E137" s="423">
        <v>6705</v>
      </c>
      <c r="F137" s="423">
        <v>6392</v>
      </c>
      <c r="G137" s="423">
        <v>6026</v>
      </c>
      <c r="H137" s="423">
        <v>5891</v>
      </c>
      <c r="I137" s="423">
        <v>5168</v>
      </c>
    </row>
    <row r="138" spans="2:9" x14ac:dyDescent="0.45">
      <c r="B138" t="s">
        <v>562</v>
      </c>
      <c r="C138" t="s">
        <v>390</v>
      </c>
      <c r="D138" s="423">
        <v>6966</v>
      </c>
      <c r="E138" s="423">
        <v>6569</v>
      </c>
      <c r="F138" s="423">
        <v>6286</v>
      </c>
      <c r="G138" s="423">
        <v>5960</v>
      </c>
      <c r="H138" s="423">
        <v>5771</v>
      </c>
      <c r="I138" s="423">
        <v>4770</v>
      </c>
    </row>
    <row r="139" spans="2:9" x14ac:dyDescent="0.45">
      <c r="B139" t="s">
        <v>562</v>
      </c>
      <c r="C139" t="s">
        <v>391</v>
      </c>
      <c r="D139" s="423">
        <v>3031</v>
      </c>
      <c r="E139" s="423">
        <v>3021</v>
      </c>
      <c r="F139" s="423">
        <v>3019</v>
      </c>
      <c r="G139" s="423">
        <v>2945</v>
      </c>
      <c r="H139" s="423">
        <v>2867</v>
      </c>
      <c r="I139" s="423">
        <v>2334</v>
      </c>
    </row>
    <row r="140" spans="2:9" x14ac:dyDescent="0.45">
      <c r="B140" t="s">
        <v>562</v>
      </c>
      <c r="C140" t="s">
        <v>392</v>
      </c>
      <c r="D140" s="423">
        <v>2728</v>
      </c>
      <c r="E140" s="423">
        <v>2643</v>
      </c>
      <c r="F140" s="423">
        <v>2569</v>
      </c>
      <c r="G140" s="423">
        <v>2479</v>
      </c>
      <c r="H140" s="423">
        <v>2443</v>
      </c>
      <c r="I140" s="423">
        <v>2103</v>
      </c>
    </row>
    <row r="141" spans="2:9" x14ac:dyDescent="0.45">
      <c r="B141" t="s">
        <v>562</v>
      </c>
      <c r="C141" t="s">
        <v>393</v>
      </c>
      <c r="D141" s="423">
        <v>2230</v>
      </c>
      <c r="E141" s="423">
        <v>2251</v>
      </c>
      <c r="F141" s="423">
        <v>2257</v>
      </c>
      <c r="G141" s="423">
        <v>2247</v>
      </c>
      <c r="H141" s="423">
        <v>2225</v>
      </c>
      <c r="I141" s="423">
        <v>1954</v>
      </c>
    </row>
    <row r="142" spans="2:9" x14ac:dyDescent="0.45">
      <c r="B142" t="s">
        <v>562</v>
      </c>
      <c r="C142" t="s">
        <v>394</v>
      </c>
      <c r="D142" s="423">
        <v>1690</v>
      </c>
      <c r="E142" s="423">
        <v>1722</v>
      </c>
      <c r="F142" s="423">
        <v>1741</v>
      </c>
      <c r="G142" s="423">
        <v>1756</v>
      </c>
      <c r="H142" s="423">
        <v>1784</v>
      </c>
      <c r="I142" s="423">
        <v>1668</v>
      </c>
    </row>
    <row r="143" spans="2:9" x14ac:dyDescent="0.45">
      <c r="B143" t="s">
        <v>562</v>
      </c>
      <c r="C143" t="s">
        <v>395</v>
      </c>
      <c r="D143" s="423">
        <v>1002</v>
      </c>
      <c r="E143" s="423">
        <v>1038</v>
      </c>
      <c r="F143" s="423">
        <v>1048</v>
      </c>
      <c r="G143" s="423">
        <v>1095</v>
      </c>
      <c r="H143" s="423">
        <v>1133</v>
      </c>
      <c r="I143" s="423">
        <v>1149</v>
      </c>
    </row>
    <row r="144" spans="2:9" x14ac:dyDescent="0.45">
      <c r="B144" t="s">
        <v>562</v>
      </c>
      <c r="C144" t="s">
        <v>396</v>
      </c>
      <c r="D144" s="423">
        <v>486</v>
      </c>
      <c r="E144" s="423">
        <v>520</v>
      </c>
      <c r="F144" s="423">
        <v>577</v>
      </c>
      <c r="G144" s="423">
        <v>633</v>
      </c>
      <c r="H144" s="423">
        <v>676</v>
      </c>
      <c r="I144" s="423">
        <v>720</v>
      </c>
    </row>
    <row r="145" spans="2:9" x14ac:dyDescent="0.45">
      <c r="B145" t="s">
        <v>562</v>
      </c>
      <c r="C145" t="s">
        <v>397</v>
      </c>
      <c r="D145" s="423">
        <v>323</v>
      </c>
      <c r="E145" s="423">
        <v>358</v>
      </c>
      <c r="F145" s="423">
        <v>398</v>
      </c>
      <c r="G145" s="423">
        <v>443</v>
      </c>
      <c r="H145" s="423">
        <v>496</v>
      </c>
      <c r="I145" s="423">
        <v>548</v>
      </c>
    </row>
    <row r="146" spans="2:9" x14ac:dyDescent="0.45">
      <c r="B146" t="s">
        <v>562</v>
      </c>
      <c r="C146" t="s">
        <v>398</v>
      </c>
      <c r="D146" s="423">
        <v>80</v>
      </c>
      <c r="E146" s="423">
        <v>83</v>
      </c>
      <c r="F146" s="423">
        <v>88</v>
      </c>
      <c r="G146" s="423">
        <v>94</v>
      </c>
      <c r="H146" s="423">
        <v>104</v>
      </c>
      <c r="I146" s="423">
        <v>113</v>
      </c>
    </row>
    <row r="147" spans="2:9" x14ac:dyDescent="0.45">
      <c r="B147" t="s">
        <v>562</v>
      </c>
      <c r="C147" t="s">
        <v>399</v>
      </c>
      <c r="D147" s="423">
        <v>115</v>
      </c>
      <c r="E147" s="423">
        <v>96</v>
      </c>
      <c r="F147" s="423">
        <v>87</v>
      </c>
      <c r="G147" s="423">
        <v>82</v>
      </c>
      <c r="H147" s="423">
        <v>76</v>
      </c>
      <c r="I147" s="423">
        <v>57</v>
      </c>
    </row>
    <row r="148" spans="2:9" x14ac:dyDescent="0.45">
      <c r="B148" t="s">
        <v>562</v>
      </c>
      <c r="C148" t="s">
        <v>290</v>
      </c>
      <c r="D148" s="423">
        <v>28924</v>
      </c>
      <c r="E148" s="423">
        <v>27932</v>
      </c>
      <c r="F148" s="423">
        <v>27358</v>
      </c>
      <c r="G148" s="423">
        <v>26660</v>
      </c>
      <c r="H148" s="423">
        <v>26360</v>
      </c>
      <c r="I148" s="423">
        <v>23289</v>
      </c>
    </row>
    <row r="149" spans="2:9" x14ac:dyDescent="0.45">
      <c r="B149" t="s">
        <v>558</v>
      </c>
      <c r="C149" t="s">
        <v>386</v>
      </c>
      <c r="D149" s="423">
        <v>16</v>
      </c>
      <c r="E149" s="423">
        <v>14</v>
      </c>
      <c r="F149" s="423">
        <v>13</v>
      </c>
      <c r="G149" s="423">
        <v>11</v>
      </c>
      <c r="H149" s="423">
        <v>10</v>
      </c>
      <c r="I149" s="423">
        <v>10</v>
      </c>
    </row>
    <row r="150" spans="2:9" x14ac:dyDescent="0.45">
      <c r="B150" t="s">
        <v>558</v>
      </c>
      <c r="C150" t="s">
        <v>389</v>
      </c>
      <c r="D150" s="423">
        <v>79</v>
      </c>
      <c r="E150" s="423">
        <v>73</v>
      </c>
      <c r="F150" s="423">
        <v>67</v>
      </c>
      <c r="G150" s="423">
        <v>56</v>
      </c>
      <c r="H150" s="423">
        <v>51</v>
      </c>
      <c r="I150" s="423">
        <v>45</v>
      </c>
    </row>
    <row r="151" spans="2:9" x14ac:dyDescent="0.45">
      <c r="B151" t="s">
        <v>558</v>
      </c>
      <c r="C151" t="s">
        <v>390</v>
      </c>
      <c r="D151" s="423">
        <v>96</v>
      </c>
      <c r="E151" s="423">
        <v>92</v>
      </c>
      <c r="F151" s="423">
        <v>87</v>
      </c>
      <c r="G151" s="423">
        <v>76</v>
      </c>
      <c r="H151" s="423">
        <v>73</v>
      </c>
      <c r="I151" s="423">
        <v>69</v>
      </c>
    </row>
    <row r="152" spans="2:9" x14ac:dyDescent="0.45">
      <c r="B152" t="s">
        <v>558</v>
      </c>
      <c r="C152" t="s">
        <v>391</v>
      </c>
      <c r="D152" s="423">
        <v>45</v>
      </c>
      <c r="E152" s="423">
        <v>46</v>
      </c>
      <c r="F152" s="423">
        <v>46</v>
      </c>
      <c r="G152" s="423">
        <v>41</v>
      </c>
      <c r="H152" s="423">
        <v>39</v>
      </c>
      <c r="I152" s="423">
        <v>37</v>
      </c>
    </row>
    <row r="153" spans="2:9" x14ac:dyDescent="0.45">
      <c r="B153" t="s">
        <v>558</v>
      </c>
      <c r="C153" t="s">
        <v>392</v>
      </c>
      <c r="D153" s="423">
        <v>38</v>
      </c>
      <c r="E153" s="423">
        <v>38</v>
      </c>
      <c r="F153" s="423">
        <v>37</v>
      </c>
      <c r="G153" s="423">
        <v>33</v>
      </c>
      <c r="H153" s="423">
        <v>33</v>
      </c>
      <c r="I153" s="423">
        <v>34</v>
      </c>
    </row>
    <row r="154" spans="2:9" x14ac:dyDescent="0.45">
      <c r="B154" t="s">
        <v>558</v>
      </c>
      <c r="C154" t="s">
        <v>393</v>
      </c>
      <c r="D154" s="423">
        <v>30</v>
      </c>
      <c r="E154" s="423">
        <v>31</v>
      </c>
      <c r="F154" s="423">
        <v>31</v>
      </c>
      <c r="G154" s="423">
        <v>29</v>
      </c>
      <c r="H154" s="423">
        <v>29</v>
      </c>
      <c r="I154" s="423">
        <v>29</v>
      </c>
    </row>
    <row r="155" spans="2:9" x14ac:dyDescent="0.45">
      <c r="B155" t="s">
        <v>558</v>
      </c>
      <c r="C155" t="s">
        <v>394</v>
      </c>
      <c r="D155" s="423">
        <v>23</v>
      </c>
      <c r="E155" s="423">
        <v>24</v>
      </c>
      <c r="F155" s="423">
        <v>24</v>
      </c>
      <c r="G155" s="423">
        <v>23</v>
      </c>
      <c r="H155" s="423">
        <v>23</v>
      </c>
      <c r="I155" s="423">
        <v>24</v>
      </c>
    </row>
    <row r="156" spans="2:9" x14ac:dyDescent="0.45">
      <c r="B156" t="s">
        <v>558</v>
      </c>
      <c r="C156" t="s">
        <v>395</v>
      </c>
      <c r="D156" s="423">
        <v>11</v>
      </c>
      <c r="E156" s="423">
        <v>13</v>
      </c>
      <c r="F156" s="423">
        <v>14</v>
      </c>
      <c r="G156" s="423">
        <v>14</v>
      </c>
      <c r="H156" s="423">
        <v>15</v>
      </c>
      <c r="I156" s="423">
        <v>16</v>
      </c>
    </row>
    <row r="157" spans="2:9" x14ac:dyDescent="0.45">
      <c r="B157" t="s">
        <v>558</v>
      </c>
      <c r="C157" t="s">
        <v>396</v>
      </c>
      <c r="D157" s="423">
        <v>4</v>
      </c>
      <c r="E157" s="423">
        <v>5</v>
      </c>
      <c r="F157" s="423">
        <v>6</v>
      </c>
      <c r="G157" s="423">
        <v>6</v>
      </c>
      <c r="H157" s="423">
        <v>7</v>
      </c>
      <c r="I157" s="423">
        <v>8</v>
      </c>
    </row>
    <row r="158" spans="2:9" x14ac:dyDescent="0.45">
      <c r="B158" t="s">
        <v>558</v>
      </c>
      <c r="C158" t="s">
        <v>397</v>
      </c>
      <c r="D158" s="423">
        <v>2</v>
      </c>
      <c r="E158" s="423">
        <v>2</v>
      </c>
      <c r="F158" s="423">
        <v>2</v>
      </c>
      <c r="G158" s="423">
        <v>3</v>
      </c>
      <c r="H158" s="423">
        <v>3</v>
      </c>
      <c r="I158" s="423">
        <v>4</v>
      </c>
    </row>
    <row r="159" spans="2:9" x14ac:dyDescent="0.45">
      <c r="B159" t="s">
        <v>558</v>
      </c>
      <c r="C159" t="s">
        <v>398</v>
      </c>
      <c r="D159" s="423">
        <v>2</v>
      </c>
      <c r="E159" s="423">
        <v>2</v>
      </c>
      <c r="F159" s="423">
        <v>2</v>
      </c>
      <c r="G159" s="423">
        <v>2</v>
      </c>
      <c r="H159" s="423">
        <v>2</v>
      </c>
      <c r="I159" s="423">
        <v>2</v>
      </c>
    </row>
    <row r="160" spans="2:9" x14ac:dyDescent="0.45">
      <c r="B160" t="s">
        <v>558</v>
      </c>
      <c r="C160" t="s">
        <v>399</v>
      </c>
      <c r="D160" s="423">
        <v>0</v>
      </c>
      <c r="E160" s="423">
        <v>0</v>
      </c>
      <c r="F160" s="423">
        <v>0</v>
      </c>
      <c r="G160" s="423">
        <v>0</v>
      </c>
      <c r="H160" s="423">
        <v>0</v>
      </c>
      <c r="I160" s="423">
        <v>0</v>
      </c>
    </row>
    <row r="161" spans="2:9" x14ac:dyDescent="0.45">
      <c r="B161" t="s">
        <v>558</v>
      </c>
      <c r="C161" t="s">
        <v>290</v>
      </c>
      <c r="D161" s="423">
        <v>346</v>
      </c>
      <c r="E161" s="423">
        <v>340</v>
      </c>
      <c r="F161" s="423">
        <v>329</v>
      </c>
      <c r="G161" s="423">
        <v>294</v>
      </c>
      <c r="H161" s="423">
        <v>286</v>
      </c>
      <c r="I161" s="423">
        <v>276</v>
      </c>
    </row>
    <row r="162" spans="2:9" x14ac:dyDescent="0.45">
      <c r="B162" t="s">
        <v>559</v>
      </c>
      <c r="C162" t="s">
        <v>386</v>
      </c>
      <c r="D162" s="423">
        <v>2022</v>
      </c>
      <c r="E162" s="423">
        <v>1922</v>
      </c>
      <c r="F162" s="423">
        <v>1920</v>
      </c>
      <c r="G162" s="423">
        <v>1965</v>
      </c>
      <c r="H162" s="423">
        <v>1996</v>
      </c>
      <c r="I162" s="423">
        <v>1976</v>
      </c>
    </row>
    <row r="163" spans="2:9" x14ac:dyDescent="0.45">
      <c r="B163" t="s">
        <v>559</v>
      </c>
      <c r="C163" t="s">
        <v>389</v>
      </c>
      <c r="D163" s="423">
        <v>3278</v>
      </c>
      <c r="E163" s="423">
        <v>3163</v>
      </c>
      <c r="F163" s="423">
        <v>3114</v>
      </c>
      <c r="G163" s="423">
        <v>3151</v>
      </c>
      <c r="H163" s="423">
        <v>3090</v>
      </c>
      <c r="I163" s="423">
        <v>3021</v>
      </c>
    </row>
    <row r="164" spans="2:9" x14ac:dyDescent="0.45">
      <c r="B164" t="s">
        <v>559</v>
      </c>
      <c r="C164" t="s">
        <v>390</v>
      </c>
      <c r="D164" s="423">
        <v>2495</v>
      </c>
      <c r="E164" s="423">
        <v>2413</v>
      </c>
      <c r="F164" s="423">
        <v>2395</v>
      </c>
      <c r="G164" s="423">
        <v>2427</v>
      </c>
      <c r="H164" s="423">
        <v>2359</v>
      </c>
      <c r="I164" s="423">
        <v>2332</v>
      </c>
    </row>
    <row r="165" spans="2:9" x14ac:dyDescent="0.45">
      <c r="B165" t="s">
        <v>559</v>
      </c>
      <c r="C165" t="s">
        <v>391</v>
      </c>
      <c r="D165" s="423">
        <v>1025</v>
      </c>
      <c r="E165" s="423">
        <v>1042</v>
      </c>
      <c r="F165" s="423">
        <v>1066</v>
      </c>
      <c r="G165" s="423">
        <v>1094</v>
      </c>
      <c r="H165" s="423">
        <v>1054</v>
      </c>
      <c r="I165" s="423">
        <v>1030</v>
      </c>
    </row>
    <row r="166" spans="2:9" x14ac:dyDescent="0.45">
      <c r="B166" t="s">
        <v>559</v>
      </c>
      <c r="C166" t="s">
        <v>392</v>
      </c>
      <c r="D166" s="423">
        <v>914</v>
      </c>
      <c r="E166" s="423">
        <v>899</v>
      </c>
      <c r="F166" s="423">
        <v>896</v>
      </c>
      <c r="G166" s="423">
        <v>903</v>
      </c>
      <c r="H166" s="423">
        <v>883</v>
      </c>
      <c r="I166" s="423">
        <v>887</v>
      </c>
    </row>
    <row r="167" spans="2:9" x14ac:dyDescent="0.45">
      <c r="B167" t="s">
        <v>559</v>
      </c>
      <c r="C167" t="s">
        <v>393</v>
      </c>
      <c r="D167" s="423">
        <v>705</v>
      </c>
      <c r="E167" s="423">
        <v>728</v>
      </c>
      <c r="F167" s="423">
        <v>761</v>
      </c>
      <c r="G167" s="423">
        <v>795</v>
      </c>
      <c r="H167" s="423">
        <v>794</v>
      </c>
      <c r="I167" s="423">
        <v>801</v>
      </c>
    </row>
    <row r="168" spans="2:9" x14ac:dyDescent="0.45">
      <c r="B168" t="s">
        <v>559</v>
      </c>
      <c r="C168" t="s">
        <v>394</v>
      </c>
      <c r="D168" s="423">
        <v>486</v>
      </c>
      <c r="E168" s="423">
        <v>509</v>
      </c>
      <c r="F168" s="423">
        <v>540</v>
      </c>
      <c r="G168" s="423">
        <v>573</v>
      </c>
      <c r="H168" s="423">
        <v>596</v>
      </c>
      <c r="I168" s="423">
        <v>628</v>
      </c>
    </row>
    <row r="169" spans="2:9" x14ac:dyDescent="0.45">
      <c r="B169" t="s">
        <v>559</v>
      </c>
      <c r="C169" t="s">
        <v>395</v>
      </c>
      <c r="D169" s="423">
        <v>251</v>
      </c>
      <c r="E169" s="423">
        <v>270</v>
      </c>
      <c r="F169" s="423">
        <v>289</v>
      </c>
      <c r="G169" s="423">
        <v>320</v>
      </c>
      <c r="H169" s="423">
        <v>343</v>
      </c>
      <c r="I169" s="423">
        <v>376</v>
      </c>
    </row>
    <row r="170" spans="2:9" x14ac:dyDescent="0.45">
      <c r="B170" t="s">
        <v>559</v>
      </c>
      <c r="C170" t="s">
        <v>396</v>
      </c>
      <c r="D170" s="423">
        <v>84</v>
      </c>
      <c r="E170" s="423">
        <v>98</v>
      </c>
      <c r="F170" s="423">
        <v>121</v>
      </c>
      <c r="G170" s="423">
        <v>143</v>
      </c>
      <c r="H170" s="423">
        <v>161</v>
      </c>
      <c r="I170" s="423">
        <v>186</v>
      </c>
    </row>
    <row r="171" spans="2:9" x14ac:dyDescent="0.45">
      <c r="B171" t="s">
        <v>559</v>
      </c>
      <c r="C171" t="s">
        <v>397</v>
      </c>
      <c r="D171" s="423">
        <v>25</v>
      </c>
      <c r="E171" s="423">
        <v>31</v>
      </c>
      <c r="F171" s="423">
        <v>41</v>
      </c>
      <c r="G171" s="423">
        <v>53</v>
      </c>
      <c r="H171" s="423">
        <v>66</v>
      </c>
      <c r="I171" s="423">
        <v>83</v>
      </c>
    </row>
    <row r="172" spans="2:9" x14ac:dyDescent="0.45">
      <c r="B172" t="s">
        <v>559</v>
      </c>
      <c r="C172" t="s">
        <v>398</v>
      </c>
      <c r="D172" s="423">
        <v>2</v>
      </c>
      <c r="E172" s="423">
        <v>2</v>
      </c>
      <c r="F172" s="423">
        <v>3</v>
      </c>
      <c r="G172" s="423">
        <v>4</v>
      </c>
      <c r="H172" s="423">
        <v>5</v>
      </c>
      <c r="I172" s="423">
        <v>5</v>
      </c>
    </row>
    <row r="173" spans="2:9" x14ac:dyDescent="0.45">
      <c r="B173" t="s">
        <v>559</v>
      </c>
      <c r="C173" t="s">
        <v>399</v>
      </c>
      <c r="D173" s="423">
        <v>14</v>
      </c>
      <c r="E173" s="423">
        <v>4</v>
      </c>
      <c r="F173" s="423">
        <v>2</v>
      </c>
      <c r="G173" s="423">
        <v>2</v>
      </c>
      <c r="H173" s="423">
        <v>1</v>
      </c>
      <c r="I173" s="423">
        <v>1</v>
      </c>
    </row>
    <row r="174" spans="2:9" x14ac:dyDescent="0.45">
      <c r="B174" t="s">
        <v>559</v>
      </c>
      <c r="C174" t="s">
        <v>290</v>
      </c>
      <c r="D174" s="423">
        <v>11303</v>
      </c>
      <c r="E174" s="423">
        <v>11082</v>
      </c>
      <c r="F174" s="423">
        <v>11148</v>
      </c>
      <c r="G174" s="423">
        <v>11430</v>
      </c>
      <c r="H174" s="423">
        <v>11348</v>
      </c>
      <c r="I174" s="423">
        <v>11326</v>
      </c>
    </row>
    <row r="175" spans="2:9" x14ac:dyDescent="0.45">
      <c r="B175" t="s">
        <v>568</v>
      </c>
      <c r="C175" t="s">
        <v>386</v>
      </c>
      <c r="D175" s="423">
        <v>158</v>
      </c>
      <c r="E175" s="423">
        <v>146</v>
      </c>
      <c r="F175" s="423">
        <v>146</v>
      </c>
      <c r="G175" s="423">
        <v>149</v>
      </c>
      <c r="H175" s="423">
        <v>151</v>
      </c>
      <c r="I175" s="423">
        <v>149</v>
      </c>
    </row>
    <row r="176" spans="2:9" x14ac:dyDescent="0.45">
      <c r="B176" t="s">
        <v>568</v>
      </c>
      <c r="C176" t="s">
        <v>389</v>
      </c>
      <c r="D176" s="423">
        <v>577</v>
      </c>
      <c r="E176" s="423">
        <v>562</v>
      </c>
      <c r="F176" s="423">
        <v>563</v>
      </c>
      <c r="G176" s="423">
        <v>546</v>
      </c>
      <c r="H176" s="423">
        <v>533</v>
      </c>
      <c r="I176" s="423">
        <v>508</v>
      </c>
    </row>
    <row r="177" spans="1:14" x14ac:dyDescent="0.45">
      <c r="B177" t="s">
        <v>568</v>
      </c>
      <c r="C177" t="s">
        <v>390</v>
      </c>
      <c r="D177" s="423">
        <v>761</v>
      </c>
      <c r="E177" s="423">
        <v>733</v>
      </c>
      <c r="F177" s="423">
        <v>725</v>
      </c>
      <c r="G177" s="423">
        <v>696</v>
      </c>
      <c r="H177" s="423">
        <v>679</v>
      </c>
      <c r="I177" s="423">
        <v>648</v>
      </c>
    </row>
    <row r="178" spans="1:14" x14ac:dyDescent="0.45">
      <c r="B178" t="s">
        <v>568</v>
      </c>
      <c r="C178" t="s">
        <v>391</v>
      </c>
      <c r="D178" s="423">
        <v>420</v>
      </c>
      <c r="E178" s="423">
        <v>426</v>
      </c>
      <c r="F178" s="423">
        <v>435</v>
      </c>
      <c r="G178" s="423">
        <v>426</v>
      </c>
      <c r="H178" s="423">
        <v>414</v>
      </c>
      <c r="I178" s="423">
        <v>391</v>
      </c>
    </row>
    <row r="179" spans="1:14" x14ac:dyDescent="0.45">
      <c r="B179" t="s">
        <v>568</v>
      </c>
      <c r="C179" t="s">
        <v>392</v>
      </c>
      <c r="D179" s="423">
        <v>427</v>
      </c>
      <c r="E179" s="423">
        <v>425</v>
      </c>
      <c r="F179" s="423">
        <v>419</v>
      </c>
      <c r="G179" s="423">
        <v>404</v>
      </c>
      <c r="H179" s="423">
        <v>400</v>
      </c>
      <c r="I179" s="423">
        <v>390</v>
      </c>
    </row>
    <row r="180" spans="1:14" x14ac:dyDescent="0.45">
      <c r="B180" t="s">
        <v>568</v>
      </c>
      <c r="C180" t="s">
        <v>393</v>
      </c>
      <c r="D180" s="423">
        <v>396</v>
      </c>
      <c r="E180" s="423">
        <v>413</v>
      </c>
      <c r="F180" s="423">
        <v>414</v>
      </c>
      <c r="G180" s="423">
        <v>410</v>
      </c>
      <c r="H180" s="423">
        <v>408</v>
      </c>
      <c r="I180" s="423">
        <v>394</v>
      </c>
    </row>
    <row r="181" spans="1:14" x14ac:dyDescent="0.45">
      <c r="B181" t="s">
        <v>568</v>
      </c>
      <c r="C181" t="s">
        <v>394</v>
      </c>
      <c r="D181" s="423">
        <v>328</v>
      </c>
      <c r="E181" s="423">
        <v>345</v>
      </c>
      <c r="F181" s="423">
        <v>352</v>
      </c>
      <c r="G181" s="423">
        <v>355</v>
      </c>
      <c r="H181" s="423">
        <v>377</v>
      </c>
      <c r="I181" s="423">
        <v>376</v>
      </c>
    </row>
    <row r="182" spans="1:14" x14ac:dyDescent="0.45">
      <c r="B182" t="s">
        <v>568</v>
      </c>
      <c r="C182" t="s">
        <v>395</v>
      </c>
      <c r="D182" s="423">
        <v>209</v>
      </c>
      <c r="E182" s="423">
        <v>221</v>
      </c>
      <c r="F182" s="423">
        <v>229</v>
      </c>
      <c r="G182" s="423">
        <v>242</v>
      </c>
      <c r="H182" s="423">
        <v>276</v>
      </c>
      <c r="I182" s="423">
        <v>286</v>
      </c>
    </row>
    <row r="183" spans="1:14" x14ac:dyDescent="0.45">
      <c r="B183" t="s">
        <v>568</v>
      </c>
      <c r="C183" t="s">
        <v>396</v>
      </c>
      <c r="D183" s="423">
        <v>108</v>
      </c>
      <c r="E183" s="423">
        <v>114</v>
      </c>
      <c r="F183" s="423">
        <v>130</v>
      </c>
      <c r="G183" s="423">
        <v>145</v>
      </c>
      <c r="H183" s="423">
        <v>175</v>
      </c>
      <c r="I183" s="423">
        <v>189</v>
      </c>
    </row>
    <row r="184" spans="1:14" x14ac:dyDescent="0.45">
      <c r="B184" t="s">
        <v>568</v>
      </c>
      <c r="C184" t="s">
        <v>397</v>
      </c>
      <c r="D184" s="423">
        <v>85</v>
      </c>
      <c r="E184" s="423">
        <v>95</v>
      </c>
      <c r="F184" s="423">
        <v>103</v>
      </c>
      <c r="G184" s="423">
        <v>112</v>
      </c>
      <c r="H184" s="423">
        <v>137</v>
      </c>
      <c r="I184" s="423">
        <v>152</v>
      </c>
    </row>
    <row r="185" spans="1:14" x14ac:dyDescent="0.45">
      <c r="B185" t="s">
        <v>568</v>
      </c>
      <c r="C185" t="s">
        <v>398</v>
      </c>
      <c r="D185" s="423">
        <v>55</v>
      </c>
      <c r="E185" s="423">
        <v>53</v>
      </c>
      <c r="F185" s="423">
        <v>52</v>
      </c>
      <c r="G185" s="423">
        <v>50</v>
      </c>
      <c r="H185" s="423">
        <v>52</v>
      </c>
      <c r="I185" s="423">
        <v>53</v>
      </c>
    </row>
    <row r="186" spans="1:14" x14ac:dyDescent="0.45">
      <c r="B186" t="s">
        <v>568</v>
      </c>
      <c r="C186" t="s">
        <v>399</v>
      </c>
      <c r="D186" s="423">
        <v>0</v>
      </c>
      <c r="E186" s="423">
        <v>0</v>
      </c>
      <c r="F186" s="423">
        <v>0</v>
      </c>
      <c r="G186" s="423">
        <v>1</v>
      </c>
      <c r="H186" s="423">
        <v>0</v>
      </c>
      <c r="I186" s="423">
        <v>0</v>
      </c>
    </row>
    <row r="187" spans="1:14" x14ac:dyDescent="0.45">
      <c r="B187" t="s">
        <v>568</v>
      </c>
      <c r="C187" t="s">
        <v>290</v>
      </c>
      <c r="D187" s="423">
        <v>3524</v>
      </c>
      <c r="E187" s="423">
        <v>3533</v>
      </c>
      <c r="F187" s="423">
        <v>3570</v>
      </c>
      <c r="G187" s="423">
        <v>3537</v>
      </c>
      <c r="H187" s="423">
        <v>3601</v>
      </c>
      <c r="I187" s="423">
        <v>3538</v>
      </c>
    </row>
    <row r="188" spans="1:14" x14ac:dyDescent="0.45">
      <c r="B188" t="s">
        <v>561</v>
      </c>
      <c r="C188" t="s">
        <v>386</v>
      </c>
      <c r="D188" s="423">
        <v>911</v>
      </c>
      <c r="E188" s="423">
        <v>844</v>
      </c>
      <c r="F188" s="423">
        <v>816</v>
      </c>
      <c r="G188" s="423">
        <v>773</v>
      </c>
      <c r="H188" s="423">
        <v>737</v>
      </c>
      <c r="I188" s="423">
        <v>571</v>
      </c>
    </row>
    <row r="189" spans="1:14" x14ac:dyDescent="0.45">
      <c r="B189" t="s">
        <v>561</v>
      </c>
      <c r="C189" t="s">
        <v>389</v>
      </c>
      <c r="D189" s="423">
        <v>3232</v>
      </c>
      <c r="E189" s="423">
        <v>2906</v>
      </c>
      <c r="F189" s="423">
        <v>2647</v>
      </c>
      <c r="G189" s="423">
        <v>2273</v>
      </c>
      <c r="H189" s="423">
        <v>2217</v>
      </c>
      <c r="I189" s="423">
        <v>1595</v>
      </c>
    </row>
    <row r="190" spans="1:14" x14ac:dyDescent="0.45">
      <c r="B190" t="s">
        <v>561</v>
      </c>
      <c r="C190" t="s">
        <v>390</v>
      </c>
      <c r="D190" s="423">
        <v>3615</v>
      </c>
      <c r="E190" s="423">
        <v>3331</v>
      </c>
      <c r="F190" s="423">
        <v>3079</v>
      </c>
      <c r="G190" s="423">
        <v>2760</v>
      </c>
      <c r="H190" s="423">
        <v>2661</v>
      </c>
      <c r="I190" s="423">
        <v>1721</v>
      </c>
    </row>
    <row r="191" spans="1:14" x14ac:dyDescent="0.45">
      <c r="A191" s="424"/>
      <c r="B191" t="s">
        <v>561</v>
      </c>
      <c r="C191" t="s">
        <v>391</v>
      </c>
      <c r="D191" s="423">
        <v>1541</v>
      </c>
      <c r="E191" s="423">
        <v>1507</v>
      </c>
      <c r="F191" s="423">
        <v>1472</v>
      </c>
      <c r="G191" s="423">
        <v>1384</v>
      </c>
      <c r="H191" s="423">
        <v>1359</v>
      </c>
      <c r="I191" s="423">
        <v>876</v>
      </c>
      <c r="J191" s="499"/>
      <c r="K191" s="499"/>
      <c r="L191" s="499"/>
      <c r="M191" s="499"/>
      <c r="N191" s="499"/>
    </row>
    <row r="192" spans="1:14" x14ac:dyDescent="0.45">
      <c r="A192" s="424"/>
      <c r="B192" t="s">
        <v>561</v>
      </c>
      <c r="C192" t="s">
        <v>392</v>
      </c>
      <c r="D192" s="423">
        <v>1348</v>
      </c>
      <c r="E192" s="423">
        <v>1281</v>
      </c>
      <c r="F192" s="423">
        <v>1217</v>
      </c>
      <c r="G192" s="423">
        <v>1138</v>
      </c>
      <c r="H192" s="423">
        <v>1126</v>
      </c>
      <c r="I192" s="423">
        <v>792</v>
      </c>
      <c r="J192" s="499"/>
      <c r="K192" s="499"/>
      <c r="L192" s="499"/>
      <c r="M192" s="499"/>
      <c r="N192" s="499"/>
    </row>
    <row r="193" spans="1:14" x14ac:dyDescent="0.45">
      <c r="A193" s="424"/>
      <c r="B193" t="s">
        <v>561</v>
      </c>
      <c r="C193" t="s">
        <v>393</v>
      </c>
      <c r="D193" s="423">
        <v>1098</v>
      </c>
      <c r="E193" s="423">
        <v>1079</v>
      </c>
      <c r="F193" s="423">
        <v>1051</v>
      </c>
      <c r="G193" s="423">
        <v>1013</v>
      </c>
      <c r="H193" s="423">
        <v>994</v>
      </c>
      <c r="I193" s="423">
        <v>730</v>
      </c>
      <c r="J193" s="499"/>
      <c r="K193" s="499"/>
      <c r="L193" s="499"/>
      <c r="M193" s="499"/>
      <c r="N193" s="499"/>
    </row>
    <row r="194" spans="1:14" x14ac:dyDescent="0.45">
      <c r="A194" s="424"/>
      <c r="B194" t="s">
        <v>561</v>
      </c>
      <c r="C194" t="s">
        <v>394</v>
      </c>
      <c r="D194" s="423">
        <v>854</v>
      </c>
      <c r="E194" s="423">
        <v>844</v>
      </c>
      <c r="F194" s="423">
        <v>825</v>
      </c>
      <c r="G194" s="423">
        <v>805</v>
      </c>
      <c r="H194" s="423">
        <v>788</v>
      </c>
      <c r="I194" s="423">
        <v>639</v>
      </c>
      <c r="J194" s="499"/>
      <c r="K194" s="499"/>
      <c r="L194" s="499"/>
      <c r="M194" s="499"/>
      <c r="N194" s="499"/>
    </row>
    <row r="195" spans="1:14" x14ac:dyDescent="0.45">
      <c r="A195" s="424"/>
      <c r="B195" t="s">
        <v>561</v>
      </c>
      <c r="C195" t="s">
        <v>395</v>
      </c>
      <c r="D195" s="423">
        <v>530</v>
      </c>
      <c r="E195" s="423">
        <v>535</v>
      </c>
      <c r="F195" s="423">
        <v>516</v>
      </c>
      <c r="G195" s="423">
        <v>518</v>
      </c>
      <c r="H195" s="423">
        <v>499</v>
      </c>
      <c r="I195" s="423">
        <v>471</v>
      </c>
      <c r="J195" s="499"/>
      <c r="K195" s="499"/>
      <c r="L195" s="499"/>
      <c r="M195" s="499"/>
      <c r="N195" s="499"/>
    </row>
    <row r="196" spans="1:14" x14ac:dyDescent="0.45">
      <c r="A196" s="424"/>
      <c r="B196" t="s">
        <v>561</v>
      </c>
      <c r="C196" t="s">
        <v>396</v>
      </c>
      <c r="D196" s="423">
        <v>291</v>
      </c>
      <c r="E196" s="423">
        <v>303</v>
      </c>
      <c r="F196" s="423">
        <v>320</v>
      </c>
      <c r="G196" s="423">
        <v>339</v>
      </c>
      <c r="H196" s="423">
        <v>333</v>
      </c>
      <c r="I196" s="423">
        <v>336</v>
      </c>
      <c r="J196" s="499"/>
      <c r="K196" s="499"/>
      <c r="L196" s="499"/>
      <c r="M196" s="499"/>
      <c r="N196" s="499"/>
    </row>
    <row r="197" spans="1:14" x14ac:dyDescent="0.45">
      <c r="A197" s="424"/>
      <c r="B197" t="s">
        <v>561</v>
      </c>
      <c r="C197" t="s">
        <v>397</v>
      </c>
      <c r="D197" s="423">
        <v>211</v>
      </c>
      <c r="E197" s="423">
        <v>230</v>
      </c>
      <c r="F197" s="423">
        <v>252</v>
      </c>
      <c r="G197" s="423">
        <v>275</v>
      </c>
      <c r="H197" s="423">
        <v>290</v>
      </c>
      <c r="I197" s="423">
        <v>308</v>
      </c>
      <c r="J197" s="499"/>
      <c r="K197" s="499"/>
      <c r="L197" s="499"/>
      <c r="M197" s="499"/>
      <c r="N197" s="499"/>
    </row>
    <row r="198" spans="1:14" x14ac:dyDescent="0.45">
      <c r="A198" s="424"/>
      <c r="B198" t="s">
        <v>561</v>
      </c>
      <c r="C198" t="s">
        <v>398</v>
      </c>
      <c r="D198" s="423">
        <v>21</v>
      </c>
      <c r="E198" s="423">
        <v>26</v>
      </c>
      <c r="F198" s="423">
        <v>32</v>
      </c>
      <c r="G198" s="423">
        <v>39</v>
      </c>
      <c r="H198" s="423">
        <v>47</v>
      </c>
      <c r="I198" s="423">
        <v>54</v>
      </c>
      <c r="J198" s="499"/>
      <c r="K198" s="499"/>
      <c r="L198" s="499"/>
      <c r="M198" s="499"/>
      <c r="N198" s="499"/>
    </row>
    <row r="199" spans="1:14" x14ac:dyDescent="0.45">
      <c r="A199" s="424"/>
      <c r="B199" t="s">
        <v>561</v>
      </c>
      <c r="C199" t="s">
        <v>399</v>
      </c>
      <c r="D199" s="423">
        <v>100</v>
      </c>
      <c r="E199" s="423">
        <v>91</v>
      </c>
      <c r="F199" s="423">
        <v>85</v>
      </c>
      <c r="G199" s="423">
        <v>80</v>
      </c>
      <c r="H199" s="423">
        <v>74</v>
      </c>
      <c r="I199" s="423">
        <v>55</v>
      </c>
      <c r="J199" s="499"/>
      <c r="K199" s="499"/>
      <c r="L199" s="499"/>
      <c r="M199" s="499"/>
      <c r="N199" s="499"/>
    </row>
    <row r="200" spans="1:14" x14ac:dyDescent="0.45">
      <c r="A200" s="424"/>
      <c r="B200" t="s">
        <v>561</v>
      </c>
      <c r="C200" t="s">
        <v>290</v>
      </c>
      <c r="D200" s="423">
        <v>13751</v>
      </c>
      <c r="E200" s="423">
        <v>12977</v>
      </c>
      <c r="F200" s="423">
        <v>12311</v>
      </c>
      <c r="G200" s="423">
        <v>11398</v>
      </c>
      <c r="H200" s="423">
        <v>11125</v>
      </c>
      <c r="I200" s="423">
        <v>8149</v>
      </c>
      <c r="J200" s="499"/>
      <c r="K200" s="499"/>
      <c r="L200" s="499"/>
      <c r="M200" s="499"/>
      <c r="N200" s="499"/>
    </row>
    <row r="201" spans="1:14" x14ac:dyDescent="0.45">
      <c r="A201" s="424"/>
      <c r="B201" t="s">
        <v>518</v>
      </c>
      <c r="D201" s="423">
        <v>173545</v>
      </c>
      <c r="E201" s="423">
        <v>167593</v>
      </c>
      <c r="F201" s="423">
        <v>164145</v>
      </c>
      <c r="G201" s="423">
        <v>159954</v>
      </c>
      <c r="H201" s="423">
        <v>158160</v>
      </c>
      <c r="I201" s="423">
        <v>139735</v>
      </c>
      <c r="J201" s="499"/>
      <c r="K201" s="499"/>
      <c r="L201" s="499"/>
      <c r="M201" s="499"/>
      <c r="N201" s="499"/>
    </row>
    <row r="202" spans="1:14" x14ac:dyDescent="0.45">
      <c r="A202" s="424"/>
      <c r="B202" s="229"/>
      <c r="C202" s="229"/>
      <c r="D202" s="500"/>
      <c r="E202" s="500"/>
      <c r="F202" s="500"/>
      <c r="G202" s="500"/>
      <c r="H202" s="500"/>
      <c r="I202" s="500"/>
      <c r="J202" s="499"/>
      <c r="K202" s="499"/>
      <c r="L202" s="499"/>
      <c r="M202" s="499"/>
      <c r="N202" s="499"/>
    </row>
    <row r="203" spans="1:14" x14ac:dyDescent="0.45">
      <c r="A203" s="424"/>
      <c r="B203" s="229"/>
      <c r="C203" s="229"/>
      <c r="D203" s="500"/>
      <c r="E203" s="500"/>
      <c r="F203" s="500"/>
      <c r="G203" s="500"/>
      <c r="H203" s="500"/>
      <c r="I203" s="500"/>
      <c r="J203" s="499"/>
      <c r="K203" s="499"/>
      <c r="L203" s="499"/>
      <c r="M203" s="499"/>
      <c r="N203" s="499"/>
    </row>
    <row r="204" spans="1:14" x14ac:dyDescent="0.45">
      <c r="B204" s="229"/>
      <c r="C204" s="229"/>
      <c r="D204" s="229"/>
      <c r="E204" s="229"/>
      <c r="F204" s="229"/>
      <c r="G204" s="229"/>
      <c r="H204" s="229"/>
      <c r="I204" s="229"/>
    </row>
    <row r="206" spans="1:14" x14ac:dyDescent="0.45">
      <c r="B206" s="433" t="s">
        <v>566</v>
      </c>
      <c r="C206" t="s">
        <v>419</v>
      </c>
    </row>
    <row r="207" spans="1:14" x14ac:dyDescent="0.45">
      <c r="B207" s="433" t="s">
        <v>488</v>
      </c>
      <c r="C207" t="s">
        <v>290</v>
      </c>
    </row>
    <row r="209" spans="2:15" x14ac:dyDescent="0.45">
      <c r="D209" s="433" t="s">
        <v>508</v>
      </c>
    </row>
    <row r="210" spans="2:15" x14ac:dyDescent="0.45">
      <c r="B210" s="433" t="s">
        <v>483</v>
      </c>
      <c r="C210" s="433" t="s">
        <v>487</v>
      </c>
      <c r="D210" t="s">
        <v>509</v>
      </c>
      <c r="E210" t="s">
        <v>510</v>
      </c>
      <c r="F210" t="s">
        <v>511</v>
      </c>
      <c r="G210" t="s">
        <v>512</v>
      </c>
      <c r="H210" t="s">
        <v>513</v>
      </c>
      <c r="I210" t="s">
        <v>514</v>
      </c>
      <c r="J210" s="433"/>
      <c r="K210" s="433"/>
      <c r="L210" s="433"/>
      <c r="M210" s="433"/>
      <c r="N210" s="433"/>
      <c r="O210" s="433"/>
    </row>
    <row r="211" spans="2:15" x14ac:dyDescent="0.45">
      <c r="B211" t="s">
        <v>48</v>
      </c>
      <c r="C211" t="s">
        <v>386</v>
      </c>
      <c r="D211" s="423">
        <v>17219</v>
      </c>
      <c r="E211" s="423">
        <v>16430</v>
      </c>
      <c r="F211" s="423">
        <v>16332</v>
      </c>
      <c r="G211" s="423">
        <v>16836</v>
      </c>
      <c r="H211" s="423">
        <v>16772</v>
      </c>
      <c r="I211" s="423">
        <v>14436</v>
      </c>
    </row>
    <row r="212" spans="2:15" x14ac:dyDescent="0.45">
      <c r="B212" t="s">
        <v>48</v>
      </c>
      <c r="C212" t="s">
        <v>389</v>
      </c>
      <c r="D212" s="423">
        <v>105911</v>
      </c>
      <c r="E212" s="423">
        <v>108795</v>
      </c>
      <c r="F212" s="423">
        <v>125920</v>
      </c>
      <c r="G212" s="423">
        <v>133716</v>
      </c>
      <c r="H212" s="423">
        <v>139907</v>
      </c>
      <c r="I212" s="423">
        <v>129708</v>
      </c>
    </row>
    <row r="213" spans="2:15" x14ac:dyDescent="0.45">
      <c r="B213" t="s">
        <v>48</v>
      </c>
      <c r="C213" t="s">
        <v>390</v>
      </c>
      <c r="D213" s="423">
        <v>238139</v>
      </c>
      <c r="E213" s="423">
        <v>243625</v>
      </c>
      <c r="F213" s="423">
        <v>258270</v>
      </c>
      <c r="G213" s="423">
        <v>278286</v>
      </c>
      <c r="H213" s="423">
        <v>298573</v>
      </c>
      <c r="I213" s="423">
        <v>292142</v>
      </c>
    </row>
    <row r="214" spans="2:15" x14ac:dyDescent="0.45">
      <c r="B214" t="s">
        <v>48</v>
      </c>
      <c r="C214" t="s">
        <v>391</v>
      </c>
      <c r="D214" s="423">
        <v>157188</v>
      </c>
      <c r="E214" s="423">
        <v>166442</v>
      </c>
      <c r="F214" s="423">
        <v>189981</v>
      </c>
      <c r="G214" s="423">
        <v>205921</v>
      </c>
      <c r="H214" s="423">
        <v>219268</v>
      </c>
      <c r="I214" s="423">
        <v>214153</v>
      </c>
    </row>
    <row r="215" spans="2:15" x14ac:dyDescent="0.45">
      <c r="B215" t="s">
        <v>48</v>
      </c>
      <c r="C215" t="s">
        <v>392</v>
      </c>
      <c r="D215" s="423">
        <v>200729</v>
      </c>
      <c r="E215" s="423">
        <v>205283</v>
      </c>
      <c r="F215" s="423">
        <v>218251</v>
      </c>
      <c r="G215" s="423">
        <v>229249</v>
      </c>
      <c r="H215" s="423">
        <v>244587</v>
      </c>
      <c r="I215" s="423">
        <v>244843</v>
      </c>
    </row>
    <row r="216" spans="2:15" x14ac:dyDescent="0.45">
      <c r="B216" t="s">
        <v>48</v>
      </c>
      <c r="C216" t="s">
        <v>393</v>
      </c>
      <c r="D216" s="423">
        <v>226293</v>
      </c>
      <c r="E216" s="423">
        <v>239052</v>
      </c>
      <c r="F216" s="423">
        <v>263859</v>
      </c>
      <c r="G216" s="423">
        <v>283182</v>
      </c>
      <c r="H216" s="423">
        <v>300071</v>
      </c>
      <c r="I216" s="423">
        <v>296886</v>
      </c>
    </row>
    <row r="217" spans="2:15" x14ac:dyDescent="0.45">
      <c r="B217" t="s">
        <v>48</v>
      </c>
      <c r="C217" t="s">
        <v>394</v>
      </c>
      <c r="D217" s="423">
        <v>225397</v>
      </c>
      <c r="E217" s="423">
        <v>236204</v>
      </c>
      <c r="F217" s="423">
        <v>261403</v>
      </c>
      <c r="G217" s="423">
        <v>280947</v>
      </c>
      <c r="H217" s="423">
        <v>301522</v>
      </c>
      <c r="I217" s="423">
        <v>305696</v>
      </c>
    </row>
    <row r="218" spans="2:15" x14ac:dyDescent="0.45">
      <c r="B218" t="s">
        <v>48</v>
      </c>
      <c r="C218" t="s">
        <v>395</v>
      </c>
      <c r="D218" s="423">
        <v>159432</v>
      </c>
      <c r="E218" s="423">
        <v>168772</v>
      </c>
      <c r="F218" s="423">
        <v>194958</v>
      </c>
      <c r="G218" s="423">
        <v>215773</v>
      </c>
      <c r="H218" s="423">
        <v>235576</v>
      </c>
      <c r="I218" s="423">
        <v>242492</v>
      </c>
    </row>
    <row r="219" spans="2:15" x14ac:dyDescent="0.45">
      <c r="B219" t="s">
        <v>48</v>
      </c>
      <c r="C219" t="s">
        <v>396</v>
      </c>
      <c r="D219" s="423">
        <v>86530</v>
      </c>
      <c r="E219" s="423">
        <v>93358</v>
      </c>
      <c r="F219" s="423">
        <v>113618</v>
      </c>
      <c r="G219" s="423">
        <v>131665</v>
      </c>
      <c r="H219" s="423">
        <v>147837</v>
      </c>
      <c r="I219" s="423">
        <v>157541</v>
      </c>
    </row>
    <row r="220" spans="2:15" x14ac:dyDescent="0.45">
      <c r="B220" t="s">
        <v>48</v>
      </c>
      <c r="C220" t="s">
        <v>397</v>
      </c>
      <c r="D220" s="423">
        <v>51440</v>
      </c>
      <c r="E220" s="423">
        <v>57648</v>
      </c>
      <c r="F220" s="423">
        <v>66932</v>
      </c>
      <c r="G220" s="423">
        <v>79234</v>
      </c>
      <c r="H220" s="423">
        <v>93585</v>
      </c>
      <c r="I220" s="423">
        <v>105299</v>
      </c>
    </row>
    <row r="221" spans="2:15" x14ac:dyDescent="0.45">
      <c r="B221" t="s">
        <v>48</v>
      </c>
      <c r="C221" t="s">
        <v>398</v>
      </c>
      <c r="D221" s="423">
        <v>15188</v>
      </c>
      <c r="E221" s="423">
        <v>15373</v>
      </c>
      <c r="F221" s="423">
        <v>8863</v>
      </c>
      <c r="G221" s="423">
        <v>10137</v>
      </c>
      <c r="H221" s="423">
        <v>11293</v>
      </c>
      <c r="I221" s="423">
        <v>12512</v>
      </c>
    </row>
    <row r="222" spans="2:15" x14ac:dyDescent="0.45">
      <c r="B222" t="s">
        <v>48</v>
      </c>
      <c r="C222" t="s">
        <v>399</v>
      </c>
      <c r="D222" s="423">
        <v>7950</v>
      </c>
      <c r="E222" s="423">
        <v>8837</v>
      </c>
      <c r="F222" s="423">
        <v>9121</v>
      </c>
      <c r="G222" s="423">
        <v>9110</v>
      </c>
      <c r="H222" s="423">
        <v>9330</v>
      </c>
      <c r="I222" s="423">
        <v>8205</v>
      </c>
    </row>
    <row r="223" spans="2:15" x14ac:dyDescent="0.45">
      <c r="B223" t="s">
        <v>48</v>
      </c>
      <c r="C223" t="s">
        <v>290</v>
      </c>
      <c r="D223" s="423">
        <v>1491415</v>
      </c>
      <c r="E223" s="423">
        <v>1559820</v>
      </c>
      <c r="F223" s="423">
        <v>1727510</v>
      </c>
      <c r="G223" s="423">
        <v>1874055</v>
      </c>
      <c r="H223" s="423">
        <v>2018321</v>
      </c>
      <c r="I223" s="423">
        <v>2023914</v>
      </c>
    </row>
    <row r="224" spans="2:15" x14ac:dyDescent="0.45">
      <c r="B224" t="s">
        <v>562</v>
      </c>
      <c r="C224" t="s">
        <v>386</v>
      </c>
      <c r="D224" s="423">
        <v>17219</v>
      </c>
      <c r="E224" s="423">
        <v>16430</v>
      </c>
      <c r="F224" s="423">
        <v>16332</v>
      </c>
      <c r="G224" s="423">
        <v>16836</v>
      </c>
      <c r="H224" s="423">
        <v>16772</v>
      </c>
      <c r="I224" s="423">
        <v>14436</v>
      </c>
    </row>
    <row r="225" spans="2:9" x14ac:dyDescent="0.45">
      <c r="B225" t="s">
        <v>562</v>
      </c>
      <c r="C225" t="s">
        <v>389</v>
      </c>
      <c r="D225" s="423">
        <v>105911</v>
      </c>
      <c r="E225" s="423">
        <v>108795</v>
      </c>
      <c r="F225" s="423">
        <v>125920</v>
      </c>
      <c r="G225" s="423">
        <v>133716</v>
      </c>
      <c r="H225" s="423">
        <v>139907</v>
      </c>
      <c r="I225" s="423">
        <v>129708</v>
      </c>
    </row>
    <row r="226" spans="2:9" x14ac:dyDescent="0.45">
      <c r="B226" t="s">
        <v>562</v>
      </c>
      <c r="C226" t="s">
        <v>390</v>
      </c>
      <c r="D226" s="423">
        <v>238139</v>
      </c>
      <c r="E226" s="423">
        <v>243625</v>
      </c>
      <c r="F226" s="423">
        <v>258270</v>
      </c>
      <c r="G226" s="423">
        <v>278286</v>
      </c>
      <c r="H226" s="423">
        <v>298573</v>
      </c>
      <c r="I226" s="423">
        <v>292142</v>
      </c>
    </row>
    <row r="227" spans="2:9" x14ac:dyDescent="0.45">
      <c r="B227" t="s">
        <v>562</v>
      </c>
      <c r="C227" t="s">
        <v>391</v>
      </c>
      <c r="D227" s="423">
        <v>157188</v>
      </c>
      <c r="E227" s="423">
        <v>166442</v>
      </c>
      <c r="F227" s="423">
        <v>189981</v>
      </c>
      <c r="G227" s="423">
        <v>205921</v>
      </c>
      <c r="H227" s="423">
        <v>219268</v>
      </c>
      <c r="I227" s="423">
        <v>214153</v>
      </c>
    </row>
    <row r="228" spans="2:9" x14ac:dyDescent="0.45">
      <c r="B228" t="s">
        <v>562</v>
      </c>
      <c r="C228" t="s">
        <v>392</v>
      </c>
      <c r="D228" s="423">
        <v>200729</v>
      </c>
      <c r="E228" s="423">
        <v>205283</v>
      </c>
      <c r="F228" s="423">
        <v>218251</v>
      </c>
      <c r="G228" s="423">
        <v>229249</v>
      </c>
      <c r="H228" s="423">
        <v>244587</v>
      </c>
      <c r="I228" s="423">
        <v>244843</v>
      </c>
    </row>
    <row r="229" spans="2:9" x14ac:dyDescent="0.45">
      <c r="B229" t="s">
        <v>562</v>
      </c>
      <c r="C229" t="s">
        <v>393</v>
      </c>
      <c r="D229" s="423">
        <v>226293</v>
      </c>
      <c r="E229" s="423">
        <v>239052</v>
      </c>
      <c r="F229" s="423">
        <v>263859</v>
      </c>
      <c r="G229" s="423">
        <v>283182</v>
      </c>
      <c r="H229" s="423">
        <v>300071</v>
      </c>
      <c r="I229" s="423">
        <v>296886</v>
      </c>
    </row>
    <row r="230" spans="2:9" x14ac:dyDescent="0.45">
      <c r="B230" t="s">
        <v>562</v>
      </c>
      <c r="C230" t="s">
        <v>394</v>
      </c>
      <c r="D230" s="423">
        <v>225397</v>
      </c>
      <c r="E230" s="423">
        <v>236204</v>
      </c>
      <c r="F230" s="423">
        <v>261403</v>
      </c>
      <c r="G230" s="423">
        <v>280947</v>
      </c>
      <c r="H230" s="423">
        <v>301522</v>
      </c>
      <c r="I230" s="423">
        <v>305696</v>
      </c>
    </row>
    <row r="231" spans="2:9" x14ac:dyDescent="0.45">
      <c r="B231" t="s">
        <v>562</v>
      </c>
      <c r="C231" t="s">
        <v>395</v>
      </c>
      <c r="D231" s="423">
        <v>159432</v>
      </c>
      <c r="E231" s="423">
        <v>168772</v>
      </c>
      <c r="F231" s="423">
        <v>194958</v>
      </c>
      <c r="G231" s="423">
        <v>215773</v>
      </c>
      <c r="H231" s="423">
        <v>235576</v>
      </c>
      <c r="I231" s="423">
        <v>242492</v>
      </c>
    </row>
    <row r="232" spans="2:9" x14ac:dyDescent="0.45">
      <c r="B232" t="s">
        <v>562</v>
      </c>
      <c r="C232" t="s">
        <v>396</v>
      </c>
      <c r="D232" s="423">
        <v>86530</v>
      </c>
      <c r="E232" s="423">
        <v>93358</v>
      </c>
      <c r="F232" s="423">
        <v>113618</v>
      </c>
      <c r="G232" s="423">
        <v>131665</v>
      </c>
      <c r="H232" s="423">
        <v>147837</v>
      </c>
      <c r="I232" s="423">
        <v>157541</v>
      </c>
    </row>
    <row r="233" spans="2:9" x14ac:dyDescent="0.45">
      <c r="B233" t="s">
        <v>562</v>
      </c>
      <c r="C233" t="s">
        <v>397</v>
      </c>
      <c r="D233" s="423">
        <v>51440</v>
      </c>
      <c r="E233" s="423">
        <v>57648</v>
      </c>
      <c r="F233" s="423">
        <v>66932</v>
      </c>
      <c r="G233" s="423">
        <v>79234</v>
      </c>
      <c r="H233" s="423">
        <v>93585</v>
      </c>
      <c r="I233" s="423">
        <v>105299</v>
      </c>
    </row>
    <row r="234" spans="2:9" x14ac:dyDescent="0.45">
      <c r="B234" t="s">
        <v>562</v>
      </c>
      <c r="C234" t="s">
        <v>398</v>
      </c>
      <c r="D234" s="423">
        <v>15188</v>
      </c>
      <c r="E234" s="423">
        <v>15373</v>
      </c>
      <c r="F234" s="423">
        <v>8863</v>
      </c>
      <c r="G234" s="423">
        <v>10137</v>
      </c>
      <c r="H234" s="423">
        <v>11293</v>
      </c>
      <c r="I234" s="423">
        <v>12512</v>
      </c>
    </row>
    <row r="235" spans="2:9" x14ac:dyDescent="0.45">
      <c r="B235" t="s">
        <v>562</v>
      </c>
      <c r="C235" t="s">
        <v>399</v>
      </c>
      <c r="D235" s="423">
        <v>7950</v>
      </c>
      <c r="E235" s="423">
        <v>8837</v>
      </c>
      <c r="F235" s="423">
        <v>9121</v>
      </c>
      <c r="G235" s="423">
        <v>9110</v>
      </c>
      <c r="H235" s="423">
        <v>9330</v>
      </c>
      <c r="I235" s="423">
        <v>8205</v>
      </c>
    </row>
    <row r="236" spans="2:9" x14ac:dyDescent="0.45">
      <c r="B236" t="s">
        <v>562</v>
      </c>
      <c r="C236" t="s">
        <v>290</v>
      </c>
      <c r="D236" s="423">
        <v>1491415</v>
      </c>
      <c r="E236" s="423">
        <v>1559820</v>
      </c>
      <c r="F236" s="423">
        <v>1727510</v>
      </c>
      <c r="G236" s="423">
        <v>1874055</v>
      </c>
      <c r="H236" s="423">
        <v>2018321</v>
      </c>
      <c r="I236" s="423">
        <v>2023914</v>
      </c>
    </row>
    <row r="237" spans="2:9" x14ac:dyDescent="0.45">
      <c r="B237" t="s">
        <v>558</v>
      </c>
      <c r="C237" t="s">
        <v>386</v>
      </c>
      <c r="D237" s="423">
        <v>139</v>
      </c>
      <c r="E237" s="423">
        <v>125</v>
      </c>
      <c r="F237" s="423">
        <v>117</v>
      </c>
      <c r="G237" s="423">
        <v>96</v>
      </c>
      <c r="H237" s="423">
        <v>90</v>
      </c>
      <c r="I237" s="423">
        <v>81</v>
      </c>
    </row>
    <row r="238" spans="2:9" x14ac:dyDescent="0.45">
      <c r="B238" t="s">
        <v>558</v>
      </c>
      <c r="C238" t="s">
        <v>389</v>
      </c>
      <c r="D238" s="423">
        <v>2779</v>
      </c>
      <c r="E238" s="423">
        <v>2722</v>
      </c>
      <c r="F238" s="423">
        <v>2733</v>
      </c>
      <c r="G238" s="423">
        <v>2288</v>
      </c>
      <c r="H238" s="423">
        <v>2178</v>
      </c>
      <c r="I238" s="423">
        <v>1934</v>
      </c>
    </row>
    <row r="239" spans="2:9" x14ac:dyDescent="0.45">
      <c r="B239" t="s">
        <v>558</v>
      </c>
      <c r="C239" t="s">
        <v>390</v>
      </c>
      <c r="D239" s="423">
        <v>9085</v>
      </c>
      <c r="E239" s="423">
        <v>8693</v>
      </c>
      <c r="F239" s="423">
        <v>8634</v>
      </c>
      <c r="G239" s="423">
        <v>7569</v>
      </c>
      <c r="H239" s="423">
        <v>7519</v>
      </c>
      <c r="I239" s="423">
        <v>7207</v>
      </c>
    </row>
    <row r="240" spans="2:9" x14ac:dyDescent="0.45">
      <c r="B240" t="s">
        <v>558</v>
      </c>
      <c r="C240" t="s">
        <v>391</v>
      </c>
      <c r="D240" s="423">
        <v>7481</v>
      </c>
      <c r="E240" s="423">
        <v>7741</v>
      </c>
      <c r="F240" s="423">
        <v>8222</v>
      </c>
      <c r="G240" s="423">
        <v>7686</v>
      </c>
      <c r="H240" s="423">
        <v>7582</v>
      </c>
      <c r="I240" s="423">
        <v>7159</v>
      </c>
    </row>
    <row r="241" spans="2:9" x14ac:dyDescent="0.45">
      <c r="B241" t="s">
        <v>558</v>
      </c>
      <c r="C241" t="s">
        <v>392</v>
      </c>
      <c r="D241" s="423">
        <v>9027</v>
      </c>
      <c r="E241" s="423">
        <v>8956</v>
      </c>
      <c r="F241" s="423">
        <v>9304</v>
      </c>
      <c r="G241" s="423">
        <v>8641</v>
      </c>
      <c r="H241" s="423">
        <v>8922</v>
      </c>
      <c r="I241" s="423">
        <v>8964</v>
      </c>
    </row>
    <row r="242" spans="2:9" x14ac:dyDescent="0.45">
      <c r="B242" t="s">
        <v>558</v>
      </c>
      <c r="C242" t="s">
        <v>393</v>
      </c>
      <c r="D242" s="423">
        <v>8979</v>
      </c>
      <c r="E242" s="423">
        <v>9404</v>
      </c>
      <c r="F242" s="423">
        <v>10244</v>
      </c>
      <c r="G242" s="423">
        <v>9973</v>
      </c>
      <c r="H242" s="423">
        <v>10431</v>
      </c>
      <c r="I242" s="423">
        <v>10272</v>
      </c>
    </row>
    <row r="243" spans="2:9" x14ac:dyDescent="0.45">
      <c r="B243" t="s">
        <v>558</v>
      </c>
      <c r="C243" t="s">
        <v>394</v>
      </c>
      <c r="D243" s="423">
        <v>7049</v>
      </c>
      <c r="E243" s="423">
        <v>7431</v>
      </c>
      <c r="F243" s="423">
        <v>8183</v>
      </c>
      <c r="G243" s="423">
        <v>8046</v>
      </c>
      <c r="H243" s="423">
        <v>8527</v>
      </c>
      <c r="I243" s="423">
        <v>8737</v>
      </c>
    </row>
    <row r="244" spans="2:9" x14ac:dyDescent="0.45">
      <c r="B244" t="s">
        <v>558</v>
      </c>
      <c r="C244" t="s">
        <v>395</v>
      </c>
      <c r="D244" s="423">
        <v>3707</v>
      </c>
      <c r="E244" s="423">
        <v>4212</v>
      </c>
      <c r="F244" s="423">
        <v>4712</v>
      </c>
      <c r="G244" s="423">
        <v>4980</v>
      </c>
      <c r="H244" s="423">
        <v>5560</v>
      </c>
      <c r="I244" s="423">
        <v>5795</v>
      </c>
    </row>
    <row r="245" spans="2:9" x14ac:dyDescent="0.45">
      <c r="B245" t="s">
        <v>558</v>
      </c>
      <c r="C245" t="s">
        <v>396</v>
      </c>
      <c r="D245" s="423">
        <v>1253</v>
      </c>
      <c r="E245" s="423">
        <v>1472</v>
      </c>
      <c r="F245" s="423">
        <v>1875</v>
      </c>
      <c r="G245" s="423">
        <v>2018</v>
      </c>
      <c r="H245" s="423">
        <v>2463</v>
      </c>
      <c r="I245" s="423">
        <v>2840</v>
      </c>
    </row>
    <row r="246" spans="2:9" x14ac:dyDescent="0.45">
      <c r="B246" t="s">
        <v>558</v>
      </c>
      <c r="C246" t="s">
        <v>397</v>
      </c>
      <c r="D246" s="423">
        <v>744</v>
      </c>
      <c r="E246" s="423">
        <v>728</v>
      </c>
      <c r="F246" s="423">
        <v>841</v>
      </c>
      <c r="G246" s="423">
        <v>870</v>
      </c>
      <c r="H246" s="423">
        <v>1046</v>
      </c>
      <c r="I246" s="423">
        <v>1218</v>
      </c>
    </row>
    <row r="247" spans="2:9" x14ac:dyDescent="0.45">
      <c r="B247" t="s">
        <v>558</v>
      </c>
      <c r="C247" t="s">
        <v>398</v>
      </c>
      <c r="D247" s="423">
        <v>411</v>
      </c>
      <c r="E247" s="423">
        <v>328</v>
      </c>
      <c r="F247" s="423">
        <v>326</v>
      </c>
      <c r="G247" s="423">
        <v>296</v>
      </c>
      <c r="H247" s="423">
        <v>301</v>
      </c>
      <c r="I247" s="423">
        <v>304</v>
      </c>
    </row>
    <row r="248" spans="2:9" x14ac:dyDescent="0.45">
      <c r="B248" t="s">
        <v>558</v>
      </c>
      <c r="C248" t="s">
        <v>399</v>
      </c>
      <c r="D248" s="423">
        <v>2</v>
      </c>
      <c r="E248" s="423">
        <v>0</v>
      </c>
      <c r="F248" s="423">
        <v>0</v>
      </c>
      <c r="G248" s="423">
        <v>0</v>
      </c>
      <c r="H248" s="423">
        <v>0</v>
      </c>
      <c r="I248" s="423">
        <v>0</v>
      </c>
    </row>
    <row r="249" spans="2:9" x14ac:dyDescent="0.45">
      <c r="B249" t="s">
        <v>558</v>
      </c>
      <c r="C249" t="s">
        <v>290</v>
      </c>
      <c r="D249" s="423">
        <v>50655</v>
      </c>
      <c r="E249" s="423">
        <v>51812</v>
      </c>
      <c r="F249" s="423">
        <v>55190</v>
      </c>
      <c r="G249" s="423">
        <v>52463</v>
      </c>
      <c r="H249" s="423">
        <v>54619</v>
      </c>
      <c r="I249" s="423">
        <v>54511</v>
      </c>
    </row>
    <row r="250" spans="2:9" x14ac:dyDescent="0.45">
      <c r="B250" t="s">
        <v>559</v>
      </c>
      <c r="C250" t="s">
        <v>386</v>
      </c>
      <c r="D250" s="423">
        <v>7562</v>
      </c>
      <c r="E250" s="423">
        <v>7474</v>
      </c>
      <c r="F250" s="423">
        <v>8092</v>
      </c>
      <c r="G250" s="423">
        <v>8603</v>
      </c>
      <c r="H250" s="423">
        <v>9127</v>
      </c>
      <c r="I250" s="423">
        <v>8140</v>
      </c>
    </row>
    <row r="251" spans="2:9" x14ac:dyDescent="0.45">
      <c r="B251" t="s">
        <v>559</v>
      </c>
      <c r="C251" t="s">
        <v>389</v>
      </c>
      <c r="D251" s="423">
        <v>51106</v>
      </c>
      <c r="E251" s="423">
        <v>53282</v>
      </c>
      <c r="F251" s="423">
        <v>59632</v>
      </c>
      <c r="G251" s="423">
        <v>66145</v>
      </c>
      <c r="H251" s="423">
        <v>71582</v>
      </c>
      <c r="I251" s="423">
        <v>67490</v>
      </c>
    </row>
    <row r="252" spans="2:9" x14ac:dyDescent="0.45">
      <c r="B252" t="s">
        <v>559</v>
      </c>
      <c r="C252" t="s">
        <v>390</v>
      </c>
      <c r="D252" s="423">
        <v>84758</v>
      </c>
      <c r="E252" s="423">
        <v>89373</v>
      </c>
      <c r="F252" s="423">
        <v>101867</v>
      </c>
      <c r="G252" s="423">
        <v>116681</v>
      </c>
      <c r="H252" s="423">
        <v>131150</v>
      </c>
      <c r="I252" s="423">
        <v>133141</v>
      </c>
    </row>
    <row r="253" spans="2:9" x14ac:dyDescent="0.45">
      <c r="B253" t="s">
        <v>559</v>
      </c>
      <c r="C253" t="s">
        <v>391</v>
      </c>
      <c r="D253" s="423">
        <v>50108</v>
      </c>
      <c r="E253" s="423">
        <v>54944</v>
      </c>
      <c r="F253" s="423">
        <v>65062</v>
      </c>
      <c r="G253" s="423">
        <v>75646</v>
      </c>
      <c r="H253" s="423">
        <v>84900</v>
      </c>
      <c r="I253" s="423">
        <v>86329</v>
      </c>
    </row>
    <row r="254" spans="2:9" x14ac:dyDescent="0.45">
      <c r="B254" t="s">
        <v>559</v>
      </c>
      <c r="C254" t="s">
        <v>392</v>
      </c>
      <c r="D254" s="423">
        <v>57911</v>
      </c>
      <c r="E254" s="423">
        <v>60853</v>
      </c>
      <c r="F254" s="423">
        <v>69663</v>
      </c>
      <c r="G254" s="423">
        <v>78380</v>
      </c>
      <c r="H254" s="423">
        <v>87924</v>
      </c>
      <c r="I254" s="423">
        <v>90946</v>
      </c>
    </row>
    <row r="255" spans="2:9" x14ac:dyDescent="0.45">
      <c r="B255" t="s">
        <v>559</v>
      </c>
      <c r="C255" t="s">
        <v>393</v>
      </c>
      <c r="D255" s="423">
        <v>58026</v>
      </c>
      <c r="E255" s="423">
        <v>63581</v>
      </c>
      <c r="F255" s="423">
        <v>75759</v>
      </c>
      <c r="G255" s="423">
        <v>88165</v>
      </c>
      <c r="H255" s="423">
        <v>100173</v>
      </c>
      <c r="I255" s="423">
        <v>103699</v>
      </c>
    </row>
    <row r="256" spans="2:9" x14ac:dyDescent="0.45">
      <c r="B256" t="s">
        <v>559</v>
      </c>
      <c r="C256" t="s">
        <v>394</v>
      </c>
      <c r="D256" s="423">
        <v>49618</v>
      </c>
      <c r="E256" s="423">
        <v>54229</v>
      </c>
      <c r="F256" s="423">
        <v>65039</v>
      </c>
      <c r="G256" s="423">
        <v>76041</v>
      </c>
      <c r="H256" s="423">
        <v>88646</v>
      </c>
      <c r="I256" s="423">
        <v>94771</v>
      </c>
    </row>
    <row r="257" spans="2:9" x14ac:dyDescent="0.45">
      <c r="B257" t="s">
        <v>559</v>
      </c>
      <c r="C257" t="s">
        <v>395</v>
      </c>
      <c r="D257" s="423">
        <v>30146</v>
      </c>
      <c r="E257" s="423">
        <v>34240</v>
      </c>
      <c r="F257" s="423">
        <v>40594</v>
      </c>
      <c r="G257" s="423">
        <v>49112</v>
      </c>
      <c r="H257" s="423">
        <v>58562</v>
      </c>
      <c r="I257" s="423">
        <v>64021</v>
      </c>
    </row>
    <row r="258" spans="2:9" x14ac:dyDescent="0.45">
      <c r="B258" t="s">
        <v>559</v>
      </c>
      <c r="C258" t="s">
        <v>396</v>
      </c>
      <c r="D258" s="423">
        <v>11397</v>
      </c>
      <c r="E258" s="423">
        <v>13977</v>
      </c>
      <c r="F258" s="423">
        <v>18651</v>
      </c>
      <c r="G258" s="423">
        <v>23965</v>
      </c>
      <c r="H258" s="423">
        <v>30005</v>
      </c>
      <c r="I258" s="423">
        <v>34155</v>
      </c>
    </row>
    <row r="259" spans="2:9" x14ac:dyDescent="0.45">
      <c r="B259" t="s">
        <v>559</v>
      </c>
      <c r="C259" t="s">
        <v>397</v>
      </c>
      <c r="D259" s="423">
        <v>3634</v>
      </c>
      <c r="E259" s="423">
        <v>4755</v>
      </c>
      <c r="F259" s="423">
        <v>6608</v>
      </c>
      <c r="G259" s="423">
        <v>9354</v>
      </c>
      <c r="H259" s="423">
        <v>12968</v>
      </c>
      <c r="I259" s="423">
        <v>16441</v>
      </c>
    </row>
    <row r="260" spans="2:9" x14ac:dyDescent="0.45">
      <c r="B260" t="s">
        <v>559</v>
      </c>
      <c r="C260" t="s">
        <v>398</v>
      </c>
      <c r="D260" s="423">
        <v>187</v>
      </c>
      <c r="E260" s="423">
        <v>248</v>
      </c>
      <c r="F260" s="423">
        <v>284</v>
      </c>
      <c r="G260" s="423">
        <v>396</v>
      </c>
      <c r="H260" s="423">
        <v>564</v>
      </c>
      <c r="I260" s="423">
        <v>756</v>
      </c>
    </row>
    <row r="261" spans="2:9" x14ac:dyDescent="0.45">
      <c r="B261" t="s">
        <v>559</v>
      </c>
      <c r="C261" t="s">
        <v>399</v>
      </c>
      <c r="D261" s="423">
        <v>22</v>
      </c>
      <c r="E261" s="423">
        <v>19</v>
      </c>
      <c r="F261" s="423">
        <v>13</v>
      </c>
      <c r="G261" s="423">
        <v>13</v>
      </c>
      <c r="H261" s="423">
        <v>8</v>
      </c>
      <c r="I261" s="423">
        <v>6</v>
      </c>
    </row>
    <row r="262" spans="2:9" x14ac:dyDescent="0.45">
      <c r="B262" t="s">
        <v>559</v>
      </c>
      <c r="C262" t="s">
        <v>290</v>
      </c>
      <c r="D262" s="423">
        <v>404475</v>
      </c>
      <c r="E262" s="423">
        <v>436976</v>
      </c>
      <c r="F262" s="423">
        <v>511264</v>
      </c>
      <c r="G262" s="423">
        <v>592502</v>
      </c>
      <c r="H262" s="423">
        <v>675610</v>
      </c>
      <c r="I262" s="423">
        <v>699896</v>
      </c>
    </row>
    <row r="263" spans="2:9" x14ac:dyDescent="0.45">
      <c r="B263" t="s">
        <v>568</v>
      </c>
      <c r="C263" t="s">
        <v>386</v>
      </c>
      <c r="D263" s="423">
        <v>6066</v>
      </c>
      <c r="E263" s="423">
        <v>5384</v>
      </c>
      <c r="F263" s="423">
        <v>4419</v>
      </c>
      <c r="G263" s="423">
        <v>4155</v>
      </c>
      <c r="H263" s="423">
        <v>3662</v>
      </c>
      <c r="I263" s="423">
        <v>2936</v>
      </c>
    </row>
    <row r="264" spans="2:9" x14ac:dyDescent="0.45">
      <c r="B264" t="s">
        <v>568</v>
      </c>
      <c r="C264" t="s">
        <v>389</v>
      </c>
      <c r="D264" s="423">
        <v>21955</v>
      </c>
      <c r="E264" s="423">
        <v>22775</v>
      </c>
      <c r="F264" s="423">
        <v>32308</v>
      </c>
      <c r="G264" s="423">
        <v>34003</v>
      </c>
      <c r="H264" s="423">
        <v>35357</v>
      </c>
      <c r="I264" s="423">
        <v>34478</v>
      </c>
    </row>
    <row r="265" spans="2:9" x14ac:dyDescent="0.45">
      <c r="B265" t="s">
        <v>568</v>
      </c>
      <c r="C265" t="s">
        <v>390</v>
      </c>
      <c r="D265" s="423">
        <v>70362</v>
      </c>
      <c r="E265" s="423">
        <v>72572</v>
      </c>
      <c r="F265" s="423">
        <v>70862</v>
      </c>
      <c r="G265" s="423">
        <v>73551</v>
      </c>
      <c r="H265" s="423">
        <v>78242</v>
      </c>
      <c r="I265" s="423">
        <v>78176</v>
      </c>
    </row>
    <row r="266" spans="2:9" x14ac:dyDescent="0.45">
      <c r="B266" t="s">
        <v>568</v>
      </c>
      <c r="C266" t="s">
        <v>391</v>
      </c>
      <c r="D266" s="423">
        <v>48805</v>
      </c>
      <c r="E266" s="423">
        <v>51468</v>
      </c>
      <c r="F266" s="423">
        <v>59518</v>
      </c>
      <c r="G266" s="423">
        <v>61546</v>
      </c>
      <c r="H266" s="423">
        <v>64278</v>
      </c>
      <c r="I266" s="423">
        <v>63601</v>
      </c>
    </row>
    <row r="267" spans="2:9" x14ac:dyDescent="0.45">
      <c r="B267" t="s">
        <v>568</v>
      </c>
      <c r="C267" t="s">
        <v>392</v>
      </c>
      <c r="D267" s="423">
        <v>73214</v>
      </c>
      <c r="E267" s="423">
        <v>75677</v>
      </c>
      <c r="F267" s="423">
        <v>76110</v>
      </c>
      <c r="G267" s="423">
        <v>76544</v>
      </c>
      <c r="H267" s="423">
        <v>80310</v>
      </c>
      <c r="I267" s="423">
        <v>81110</v>
      </c>
    </row>
    <row r="268" spans="2:9" x14ac:dyDescent="0.45">
      <c r="B268" t="s">
        <v>568</v>
      </c>
      <c r="C268" t="s">
        <v>393</v>
      </c>
      <c r="D268" s="423">
        <v>87264</v>
      </c>
      <c r="E268" s="423">
        <v>93108</v>
      </c>
      <c r="F268" s="423">
        <v>99366</v>
      </c>
      <c r="G268" s="423">
        <v>102815</v>
      </c>
      <c r="H268" s="423">
        <v>107614</v>
      </c>
      <c r="I268" s="423">
        <v>106811</v>
      </c>
    </row>
    <row r="269" spans="2:9" x14ac:dyDescent="0.45">
      <c r="B269" t="s">
        <v>568</v>
      </c>
      <c r="C269" t="s">
        <v>394</v>
      </c>
      <c r="D269" s="423">
        <v>85250</v>
      </c>
      <c r="E269" s="423">
        <v>90830</v>
      </c>
      <c r="F269" s="423">
        <v>98015</v>
      </c>
      <c r="G269" s="423">
        <v>104850</v>
      </c>
      <c r="H269" s="423">
        <v>113981</v>
      </c>
      <c r="I269" s="423">
        <v>115243</v>
      </c>
    </row>
    <row r="270" spans="2:9" x14ac:dyDescent="0.45">
      <c r="B270" t="s">
        <v>568</v>
      </c>
      <c r="C270" t="s">
        <v>395</v>
      </c>
      <c r="D270" s="423">
        <v>50560</v>
      </c>
      <c r="E270" s="423">
        <v>53623</v>
      </c>
      <c r="F270" s="423">
        <v>69716</v>
      </c>
      <c r="G270" s="423">
        <v>77157</v>
      </c>
      <c r="H270" s="423">
        <v>89780</v>
      </c>
      <c r="I270" s="423">
        <v>93560</v>
      </c>
    </row>
    <row r="271" spans="2:9" x14ac:dyDescent="0.45">
      <c r="B271" t="s">
        <v>568</v>
      </c>
      <c r="C271" t="s">
        <v>396</v>
      </c>
      <c r="D271" s="423">
        <v>29246</v>
      </c>
      <c r="E271" s="423">
        <v>30428</v>
      </c>
      <c r="F271" s="423">
        <v>38537</v>
      </c>
      <c r="G271" s="423">
        <v>44958</v>
      </c>
      <c r="H271" s="423">
        <v>54889</v>
      </c>
      <c r="I271" s="423">
        <v>60495</v>
      </c>
    </row>
    <row r="272" spans="2:9" x14ac:dyDescent="0.45">
      <c r="B272" t="s">
        <v>568</v>
      </c>
      <c r="C272" t="s">
        <v>397</v>
      </c>
      <c r="D272" s="423">
        <v>19362</v>
      </c>
      <c r="E272" s="423">
        <v>21397</v>
      </c>
      <c r="F272" s="423">
        <v>23183</v>
      </c>
      <c r="G272" s="423">
        <v>26796</v>
      </c>
      <c r="H272" s="423">
        <v>33832</v>
      </c>
      <c r="I272" s="423">
        <v>38944</v>
      </c>
    </row>
    <row r="273" spans="1:14" x14ac:dyDescent="0.45">
      <c r="B273" t="s">
        <v>568</v>
      </c>
      <c r="C273" t="s">
        <v>398</v>
      </c>
      <c r="D273" s="423">
        <v>12924</v>
      </c>
      <c r="E273" s="423">
        <v>12543</v>
      </c>
      <c r="F273" s="423">
        <v>5520</v>
      </c>
      <c r="G273" s="423">
        <v>5748</v>
      </c>
      <c r="H273" s="423">
        <v>6005</v>
      </c>
      <c r="I273" s="423">
        <v>6318</v>
      </c>
    </row>
    <row r="274" spans="1:14" x14ac:dyDescent="0.45">
      <c r="B274" t="s">
        <v>568</v>
      </c>
      <c r="C274" t="s">
        <v>399</v>
      </c>
      <c r="D274" s="423">
        <v>216</v>
      </c>
      <c r="E274" s="423">
        <v>477</v>
      </c>
      <c r="F274" s="423">
        <v>646</v>
      </c>
      <c r="G274" s="423">
        <v>188</v>
      </c>
      <c r="H274" s="423">
        <v>190</v>
      </c>
      <c r="I274" s="423">
        <v>213</v>
      </c>
    </row>
    <row r="275" spans="1:14" x14ac:dyDescent="0.45">
      <c r="B275" t="s">
        <v>568</v>
      </c>
      <c r="C275" t="s">
        <v>290</v>
      </c>
      <c r="D275" s="423">
        <v>505225</v>
      </c>
      <c r="E275" s="423">
        <v>530281</v>
      </c>
      <c r="F275" s="423">
        <v>578201</v>
      </c>
      <c r="G275" s="423">
        <v>612311</v>
      </c>
      <c r="H275" s="423">
        <v>668142</v>
      </c>
      <c r="I275" s="423">
        <v>681885</v>
      </c>
    </row>
    <row r="276" spans="1:14" x14ac:dyDescent="0.45">
      <c r="B276" t="s">
        <v>561</v>
      </c>
      <c r="C276" t="s">
        <v>386</v>
      </c>
      <c r="D276" s="423">
        <v>3453</v>
      </c>
      <c r="E276" s="423">
        <v>3448</v>
      </c>
      <c r="F276" s="423">
        <v>3703</v>
      </c>
      <c r="G276" s="423">
        <v>3982</v>
      </c>
      <c r="H276" s="423">
        <v>3892</v>
      </c>
      <c r="I276" s="423">
        <v>3279</v>
      </c>
    </row>
    <row r="277" spans="1:14" x14ac:dyDescent="0.45">
      <c r="B277" t="s">
        <v>561</v>
      </c>
      <c r="C277" t="s">
        <v>389</v>
      </c>
      <c r="D277" s="423">
        <v>30071</v>
      </c>
      <c r="E277" s="423">
        <v>30016</v>
      </c>
      <c r="F277" s="423">
        <v>31248</v>
      </c>
      <c r="G277" s="423">
        <v>31281</v>
      </c>
      <c r="H277" s="423">
        <v>30789</v>
      </c>
      <c r="I277" s="423">
        <v>25806</v>
      </c>
    </row>
    <row r="278" spans="1:14" x14ac:dyDescent="0.45">
      <c r="B278" t="s">
        <v>561</v>
      </c>
      <c r="C278" t="s">
        <v>390</v>
      </c>
      <c r="D278" s="423">
        <v>73933</v>
      </c>
      <c r="E278" s="423">
        <v>72987</v>
      </c>
      <c r="F278" s="423">
        <v>76907</v>
      </c>
      <c r="G278" s="423">
        <v>80486</v>
      </c>
      <c r="H278" s="423">
        <v>81662</v>
      </c>
      <c r="I278" s="423">
        <v>73617</v>
      </c>
    </row>
    <row r="279" spans="1:14" x14ac:dyDescent="0.45">
      <c r="A279" s="424"/>
      <c r="B279" t="s">
        <v>561</v>
      </c>
      <c r="C279" t="s">
        <v>391</v>
      </c>
      <c r="D279" s="423">
        <v>50793</v>
      </c>
      <c r="E279" s="423">
        <v>52288</v>
      </c>
      <c r="F279" s="423">
        <v>57179</v>
      </c>
      <c r="G279" s="423">
        <v>61043</v>
      </c>
      <c r="H279" s="423">
        <v>62509</v>
      </c>
      <c r="I279" s="423">
        <v>57066</v>
      </c>
      <c r="J279" s="499"/>
      <c r="K279" s="499"/>
      <c r="L279" s="499"/>
      <c r="M279" s="499"/>
      <c r="N279" s="499"/>
    </row>
    <row r="280" spans="1:14" x14ac:dyDescent="0.45">
      <c r="A280" s="424"/>
      <c r="B280" t="s">
        <v>561</v>
      </c>
      <c r="C280" t="s">
        <v>392</v>
      </c>
      <c r="D280" s="423">
        <v>60577</v>
      </c>
      <c r="E280" s="423">
        <v>59797</v>
      </c>
      <c r="F280" s="423">
        <v>63174</v>
      </c>
      <c r="G280" s="423">
        <v>65683</v>
      </c>
      <c r="H280" s="423">
        <v>67430</v>
      </c>
      <c r="I280" s="423">
        <v>63823</v>
      </c>
      <c r="J280" s="499"/>
      <c r="K280" s="499"/>
      <c r="L280" s="499"/>
      <c r="M280" s="499"/>
      <c r="N280" s="499"/>
    </row>
    <row r="281" spans="1:14" x14ac:dyDescent="0.45">
      <c r="A281" s="424"/>
      <c r="B281" t="s">
        <v>561</v>
      </c>
      <c r="C281" t="s">
        <v>393</v>
      </c>
      <c r="D281" s="423">
        <v>72025</v>
      </c>
      <c r="E281" s="423">
        <v>72959</v>
      </c>
      <c r="F281" s="423">
        <v>78490</v>
      </c>
      <c r="G281" s="423">
        <v>82229</v>
      </c>
      <c r="H281" s="423">
        <v>81853</v>
      </c>
      <c r="I281" s="423">
        <v>76104</v>
      </c>
      <c r="J281" s="499"/>
      <c r="K281" s="499"/>
      <c r="L281" s="499"/>
      <c r="M281" s="499"/>
      <c r="N281" s="499"/>
    </row>
    <row r="282" spans="1:14" x14ac:dyDescent="0.45">
      <c r="A282" s="424"/>
      <c r="B282" t="s">
        <v>561</v>
      </c>
      <c r="C282" t="s">
        <v>394</v>
      </c>
      <c r="D282" s="423">
        <v>83480</v>
      </c>
      <c r="E282" s="423">
        <v>83715</v>
      </c>
      <c r="F282" s="423">
        <v>90167</v>
      </c>
      <c r="G282" s="423">
        <v>92010</v>
      </c>
      <c r="H282" s="423">
        <v>90368</v>
      </c>
      <c r="I282" s="423">
        <v>86945</v>
      </c>
      <c r="J282" s="499"/>
      <c r="K282" s="499"/>
      <c r="L282" s="499"/>
      <c r="M282" s="499"/>
      <c r="N282" s="499"/>
    </row>
    <row r="283" spans="1:14" x14ac:dyDescent="0.45">
      <c r="A283" s="424"/>
      <c r="B283" t="s">
        <v>561</v>
      </c>
      <c r="C283" t="s">
        <v>395</v>
      </c>
      <c r="D283" s="423">
        <v>75019</v>
      </c>
      <c r="E283" s="423">
        <v>76697</v>
      </c>
      <c r="F283" s="423">
        <v>79935</v>
      </c>
      <c r="G283" s="423">
        <v>84524</v>
      </c>
      <c r="H283" s="423">
        <v>81674</v>
      </c>
      <c r="I283" s="423">
        <v>79116</v>
      </c>
      <c r="J283" s="499"/>
      <c r="K283" s="499"/>
      <c r="L283" s="499"/>
      <c r="M283" s="499"/>
      <c r="N283" s="499"/>
    </row>
    <row r="284" spans="1:14" x14ac:dyDescent="0.45">
      <c r="A284" s="424"/>
      <c r="B284" t="s">
        <v>561</v>
      </c>
      <c r="C284" t="s">
        <v>396</v>
      </c>
      <c r="D284" s="423">
        <v>44635</v>
      </c>
      <c r="E284" s="423">
        <v>47481</v>
      </c>
      <c r="F284" s="423">
        <v>54556</v>
      </c>
      <c r="G284" s="423">
        <v>60723</v>
      </c>
      <c r="H284" s="423">
        <v>60481</v>
      </c>
      <c r="I284" s="423">
        <v>60051</v>
      </c>
      <c r="J284" s="499"/>
      <c r="K284" s="499"/>
      <c r="L284" s="499"/>
      <c r="M284" s="499"/>
      <c r="N284" s="499"/>
    </row>
    <row r="285" spans="1:14" x14ac:dyDescent="0.45">
      <c r="A285" s="424"/>
      <c r="B285" t="s">
        <v>561</v>
      </c>
      <c r="C285" t="s">
        <v>397</v>
      </c>
      <c r="D285" s="423">
        <v>27700</v>
      </c>
      <c r="E285" s="423">
        <v>30767</v>
      </c>
      <c r="F285" s="423">
        <v>36300</v>
      </c>
      <c r="G285" s="423">
        <v>42213</v>
      </c>
      <c r="H285" s="423">
        <v>45738</v>
      </c>
      <c r="I285" s="423">
        <v>48695</v>
      </c>
      <c r="J285" s="499"/>
      <c r="K285" s="499"/>
      <c r="L285" s="499"/>
      <c r="M285" s="499"/>
      <c r="N285" s="499"/>
    </row>
    <row r="286" spans="1:14" x14ac:dyDescent="0.45">
      <c r="A286" s="424"/>
      <c r="B286" t="s">
        <v>561</v>
      </c>
      <c r="C286" t="s">
        <v>398</v>
      </c>
      <c r="D286" s="423">
        <v>1666</v>
      </c>
      <c r="E286" s="423">
        <v>2255</v>
      </c>
      <c r="F286" s="423">
        <v>2733</v>
      </c>
      <c r="G286" s="423">
        <v>3697</v>
      </c>
      <c r="H286" s="423">
        <v>4422</v>
      </c>
      <c r="I286" s="423">
        <v>5133</v>
      </c>
      <c r="J286" s="499"/>
      <c r="K286" s="499"/>
      <c r="L286" s="499"/>
      <c r="M286" s="499"/>
      <c r="N286" s="499"/>
    </row>
    <row r="287" spans="1:14" x14ac:dyDescent="0.45">
      <c r="A287" s="424"/>
      <c r="B287" t="s">
        <v>561</v>
      </c>
      <c r="C287" t="s">
        <v>399</v>
      </c>
      <c r="D287" s="423">
        <v>7710</v>
      </c>
      <c r="E287" s="423">
        <v>8341</v>
      </c>
      <c r="F287" s="423">
        <v>8463</v>
      </c>
      <c r="G287" s="423">
        <v>8909</v>
      </c>
      <c r="H287" s="423">
        <v>9132</v>
      </c>
      <c r="I287" s="423">
        <v>7985</v>
      </c>
      <c r="J287" s="499"/>
      <c r="K287" s="499"/>
      <c r="L287" s="499"/>
      <c r="M287" s="499"/>
      <c r="N287" s="499"/>
    </row>
    <row r="288" spans="1:14" x14ac:dyDescent="0.45">
      <c r="A288" s="424"/>
      <c r="B288" t="s">
        <v>561</v>
      </c>
      <c r="C288" t="s">
        <v>290</v>
      </c>
      <c r="D288" s="423">
        <v>531060</v>
      </c>
      <c r="E288" s="423">
        <v>540751</v>
      </c>
      <c r="F288" s="423">
        <v>582854</v>
      </c>
      <c r="G288" s="423">
        <v>616780</v>
      </c>
      <c r="H288" s="423">
        <v>619950</v>
      </c>
      <c r="I288" s="423">
        <v>587622</v>
      </c>
      <c r="J288" s="499"/>
      <c r="K288" s="499"/>
      <c r="L288" s="499"/>
      <c r="M288" s="499"/>
      <c r="N288" s="499"/>
    </row>
    <row r="289" spans="1:14" x14ac:dyDescent="0.45">
      <c r="A289" s="424"/>
      <c r="B289" t="s">
        <v>518</v>
      </c>
      <c r="D289" s="423">
        <v>8948494</v>
      </c>
      <c r="E289" s="423">
        <v>9358918</v>
      </c>
      <c r="F289" s="423">
        <v>10365055</v>
      </c>
      <c r="G289" s="423">
        <v>11244333</v>
      </c>
      <c r="H289" s="423">
        <v>12109923</v>
      </c>
      <c r="I289" s="423">
        <v>12143479</v>
      </c>
      <c r="J289" s="499"/>
      <c r="K289" s="499"/>
      <c r="L289" s="499"/>
      <c r="M289" s="499"/>
      <c r="N289" s="499"/>
    </row>
    <row r="290" spans="1:14" x14ac:dyDescent="0.45">
      <c r="A290" s="424"/>
      <c r="D290" s="499"/>
      <c r="E290" s="499"/>
      <c r="F290" s="499"/>
      <c r="G290" s="499"/>
      <c r="H290" s="499"/>
      <c r="I290" s="499"/>
      <c r="J290" s="499"/>
      <c r="K290" s="499"/>
      <c r="L290" s="499"/>
      <c r="M290" s="499"/>
      <c r="N290" s="499"/>
    </row>
    <row r="291" spans="1:14" x14ac:dyDescent="0.45">
      <c r="A291" s="424"/>
      <c r="D291" s="499"/>
      <c r="E291" s="499"/>
      <c r="F291" s="499"/>
      <c r="G291" s="499"/>
      <c r="H291" s="499"/>
      <c r="I291" s="499"/>
      <c r="J291" s="499"/>
      <c r="K291" s="499"/>
      <c r="L291" s="499"/>
      <c r="M291" s="499"/>
      <c r="N291" s="499"/>
    </row>
    <row r="293" spans="1:14" x14ac:dyDescent="0.45">
      <c r="L293" s="366"/>
    </row>
    <row r="294" spans="1:14" x14ac:dyDescent="0.45">
      <c r="B294" s="420" t="s">
        <v>519</v>
      </c>
      <c r="C294" s="411" t="s">
        <v>387</v>
      </c>
      <c r="L294" s="366"/>
    </row>
    <row r="295" spans="1:14" x14ac:dyDescent="0.45">
      <c r="B295" s="420" t="str">
        <f>+Charts!$B$5</f>
        <v>Total industry</v>
      </c>
      <c r="C295" t="s">
        <v>419</v>
      </c>
    </row>
    <row r="296" spans="1:14" x14ac:dyDescent="0.45">
      <c r="B296" s="411" t="str">
        <f>+C118</f>
        <v>Number of member accounts</v>
      </c>
      <c r="C296" s="411" t="s">
        <v>520</v>
      </c>
      <c r="D296" s="411" t="str">
        <f t="shared" ref="D296:I296" si="10">+D111</f>
        <v>Jun 2015</v>
      </c>
      <c r="E296" s="411" t="str">
        <f t="shared" si="10"/>
        <v>Jun 2016</v>
      </c>
      <c r="F296" s="411" t="str">
        <f t="shared" si="10"/>
        <v>Jun 2017</v>
      </c>
      <c r="G296" s="411" t="str">
        <f t="shared" si="10"/>
        <v>Jun 2018</v>
      </c>
      <c r="H296" s="411" t="str">
        <f t="shared" si="10"/>
        <v>Jun 2019</v>
      </c>
      <c r="I296" s="411" t="str">
        <f t="shared" si="10"/>
        <v>Jun 2020</v>
      </c>
      <c r="J296" s="411"/>
      <c r="K296" s="411"/>
      <c r="L296" s="411"/>
      <c r="M296" s="411"/>
      <c r="N296" s="411"/>
    </row>
    <row r="297" spans="1:14" x14ac:dyDescent="0.45">
      <c r="B297" s="411" t="str">
        <f>+B296</f>
        <v>Number of member accounts</v>
      </c>
      <c r="C297" s="411" t="s">
        <v>386</v>
      </c>
      <c r="D297" s="425">
        <f>(SUMIFS(D$123:D$204,$B$123:$B$204,$B$295,$C$123:$C$204,$C297))/D$309</f>
        <v>0.10741944406029595</v>
      </c>
      <c r="E297" s="425">
        <f>(SUMIFS(E$123:E$204,$B$123:$B$204,$B$295,$C$123:$C$204,$C297))/E$309</f>
        <v>0.10479020478304453</v>
      </c>
      <c r="F297" s="425">
        <f t="shared" ref="F297:I308" si="11">(SUMIFS(F$123:F$204,$B$123:$B$204,$B$295,$C$123:$C$204,$C297))/F$309</f>
        <v>0.10581913882593758</v>
      </c>
      <c r="G297" s="425">
        <f t="shared" si="11"/>
        <v>0.1087396849212303</v>
      </c>
      <c r="H297" s="425">
        <f t="shared" si="11"/>
        <v>0.1097875569044006</v>
      </c>
      <c r="I297" s="425">
        <f t="shared" si="11"/>
        <v>0.11619219373953368</v>
      </c>
      <c r="J297" s="411"/>
      <c r="K297" s="411"/>
      <c r="L297" s="411"/>
      <c r="M297" s="411"/>
      <c r="N297" s="411"/>
    </row>
    <row r="298" spans="1:14" x14ac:dyDescent="0.45">
      <c r="B298" s="411" t="str">
        <f t="shared" ref="B298:B309" si="12">+B297</f>
        <v>Number of member accounts</v>
      </c>
      <c r="C298" s="411" t="s">
        <v>389</v>
      </c>
      <c r="D298" s="425">
        <f>(SUMIFS(D$123:D$204,$B$123:$B$204,$B$295,$C$123:$C$204,$C298))/D$309</f>
        <v>0.24778730466048957</v>
      </c>
      <c r="E298" s="425">
        <f t="shared" ref="D298:E308" si="13">(SUMIFS(E$123:E$204,$B$123:$B$204,$B$295,$C$123:$C$204,$C298))/E$309</f>
        <v>0.24004725762566231</v>
      </c>
      <c r="F298" s="425">
        <f t="shared" si="11"/>
        <v>0.23364281014694058</v>
      </c>
      <c r="G298" s="425">
        <f t="shared" si="11"/>
        <v>0.22603150787696924</v>
      </c>
      <c r="H298" s="425">
        <f t="shared" si="11"/>
        <v>0.2234825493171472</v>
      </c>
      <c r="I298" s="425">
        <f t="shared" si="11"/>
        <v>0.22190733822834816</v>
      </c>
      <c r="J298" s="411"/>
      <c r="K298" s="411"/>
      <c r="L298" s="411"/>
      <c r="M298" s="411"/>
      <c r="N298" s="411"/>
    </row>
    <row r="299" spans="1:14" x14ac:dyDescent="0.45">
      <c r="B299" s="411" t="str">
        <f t="shared" si="12"/>
        <v>Number of member accounts</v>
      </c>
      <c r="C299" s="411" t="s">
        <v>390</v>
      </c>
      <c r="D299" s="425">
        <f t="shared" si="13"/>
        <v>0.24083805835983957</v>
      </c>
      <c r="E299" s="425">
        <f t="shared" si="13"/>
        <v>0.23517829013318059</v>
      </c>
      <c r="F299" s="425">
        <f t="shared" si="11"/>
        <v>0.22976825791359018</v>
      </c>
      <c r="G299" s="425">
        <f t="shared" si="11"/>
        <v>0.22355588897224307</v>
      </c>
      <c r="H299" s="425">
        <f t="shared" si="11"/>
        <v>0.21893019726858878</v>
      </c>
      <c r="I299" s="425">
        <f t="shared" si="11"/>
        <v>0.20481772510627336</v>
      </c>
      <c r="J299" s="411"/>
      <c r="K299" s="411"/>
      <c r="L299" s="411"/>
      <c r="M299" s="411"/>
      <c r="N299" s="411"/>
    </row>
    <row r="300" spans="1:14" x14ac:dyDescent="0.45">
      <c r="B300" s="411" t="str">
        <f t="shared" si="12"/>
        <v>Number of member accounts</v>
      </c>
      <c r="C300" s="411" t="s">
        <v>391</v>
      </c>
      <c r="D300" s="425">
        <f t="shared" si="13"/>
        <v>0.1047918683446273</v>
      </c>
      <c r="E300" s="425">
        <f t="shared" si="13"/>
        <v>0.10815552054990692</v>
      </c>
      <c r="F300" s="425">
        <f t="shared" si="11"/>
        <v>0.11035163389136633</v>
      </c>
      <c r="G300" s="425">
        <f t="shared" si="11"/>
        <v>0.11046511627906977</v>
      </c>
      <c r="H300" s="425">
        <f t="shared" si="11"/>
        <v>0.10876327769347496</v>
      </c>
      <c r="I300" s="425">
        <f t="shared" si="11"/>
        <v>0.1002189875048306</v>
      </c>
      <c r="J300" s="411"/>
      <c r="K300" s="411"/>
      <c r="L300" s="411"/>
      <c r="M300" s="411"/>
      <c r="N300" s="411"/>
    </row>
    <row r="301" spans="1:14" x14ac:dyDescent="0.45">
      <c r="B301" s="411" t="str">
        <f t="shared" si="12"/>
        <v>Number of member accounts</v>
      </c>
      <c r="C301" s="411" t="s">
        <v>392</v>
      </c>
      <c r="D301" s="425">
        <f t="shared" si="13"/>
        <v>9.431613884663255E-2</v>
      </c>
      <c r="E301" s="425">
        <f t="shared" si="13"/>
        <v>9.462265501933266E-2</v>
      </c>
      <c r="F301" s="425">
        <f t="shared" si="11"/>
        <v>9.3903063089407116E-2</v>
      </c>
      <c r="G301" s="425">
        <f t="shared" si="11"/>
        <v>9.2985746436609146E-2</v>
      </c>
      <c r="H301" s="425">
        <f t="shared" si="11"/>
        <v>9.2678300455235202E-2</v>
      </c>
      <c r="I301" s="425">
        <f t="shared" si="11"/>
        <v>9.0300141697797237E-2</v>
      </c>
      <c r="J301" s="411"/>
      <c r="K301" s="411"/>
      <c r="L301" s="411"/>
      <c r="M301" s="411"/>
      <c r="N301" s="411"/>
    </row>
    <row r="302" spans="1:14" x14ac:dyDescent="0.45">
      <c r="B302" s="411" t="str">
        <f t="shared" si="12"/>
        <v>Number of member accounts</v>
      </c>
      <c r="C302" s="411" t="s">
        <v>393</v>
      </c>
      <c r="D302" s="425">
        <f t="shared" si="13"/>
        <v>7.7098603236066932E-2</v>
      </c>
      <c r="E302" s="425">
        <f t="shared" si="13"/>
        <v>8.0588572246885287E-2</v>
      </c>
      <c r="F302" s="425">
        <f t="shared" si="11"/>
        <v>8.2498720666715403E-2</v>
      </c>
      <c r="G302" s="425">
        <f t="shared" si="11"/>
        <v>8.4283570892723175E-2</v>
      </c>
      <c r="H302" s="425">
        <f t="shared" si="11"/>
        <v>8.4408194233687409E-2</v>
      </c>
      <c r="I302" s="425">
        <f t="shared" si="11"/>
        <v>8.3902271458628538E-2</v>
      </c>
      <c r="J302" s="411"/>
      <c r="K302" s="411"/>
      <c r="L302" s="411"/>
      <c r="M302" s="411"/>
      <c r="N302" s="411"/>
    </row>
    <row r="303" spans="1:14" x14ac:dyDescent="0.45">
      <c r="B303" s="411" t="str">
        <f t="shared" si="12"/>
        <v>Number of member accounts</v>
      </c>
      <c r="C303" s="411" t="s">
        <v>394</v>
      </c>
      <c r="D303" s="425">
        <f t="shared" si="13"/>
        <v>5.8428986308947585E-2</v>
      </c>
      <c r="E303" s="425">
        <f t="shared" si="13"/>
        <v>6.1649720750393815E-2</v>
      </c>
      <c r="F303" s="425">
        <f t="shared" si="11"/>
        <v>6.3637692813802174E-2</v>
      </c>
      <c r="G303" s="425">
        <f t="shared" si="11"/>
        <v>6.5866466616654157E-2</v>
      </c>
      <c r="H303" s="425">
        <f t="shared" si="11"/>
        <v>6.7678300455235207E-2</v>
      </c>
      <c r="I303" s="425">
        <f t="shared" si="11"/>
        <v>7.1621795697539611E-2</v>
      </c>
      <c r="J303" s="411"/>
      <c r="K303" s="411"/>
      <c r="L303" s="411"/>
      <c r="M303" s="411"/>
      <c r="N303" s="411"/>
    </row>
    <row r="304" spans="1:14" x14ac:dyDescent="0.45">
      <c r="B304" s="411" t="str">
        <f t="shared" si="12"/>
        <v>Number of member accounts</v>
      </c>
      <c r="C304" s="411" t="s">
        <v>395</v>
      </c>
      <c r="D304" s="425">
        <f t="shared" si="13"/>
        <v>3.4642511409210347E-2</v>
      </c>
      <c r="E304" s="425">
        <f t="shared" si="13"/>
        <v>3.7161678361735645E-2</v>
      </c>
      <c r="F304" s="425">
        <f t="shared" si="11"/>
        <v>3.8306893778784996E-2</v>
      </c>
      <c r="G304" s="425">
        <f t="shared" si="11"/>
        <v>4.1072768192048012E-2</v>
      </c>
      <c r="H304" s="425">
        <f t="shared" si="11"/>
        <v>4.2981790591805763E-2</v>
      </c>
      <c r="I304" s="425">
        <f t="shared" si="11"/>
        <v>4.9336596676542575E-2</v>
      </c>
      <c r="J304" s="411"/>
      <c r="K304" s="411"/>
      <c r="L304" s="411"/>
      <c r="M304" s="411"/>
      <c r="N304" s="411"/>
    </row>
    <row r="305" spans="2:14" x14ac:dyDescent="0.45">
      <c r="B305" s="411" t="str">
        <f t="shared" si="12"/>
        <v>Number of member accounts</v>
      </c>
      <c r="C305" s="411" t="s">
        <v>396</v>
      </c>
      <c r="D305" s="425">
        <f t="shared" si="13"/>
        <v>1.6802655234407413E-2</v>
      </c>
      <c r="E305" s="425">
        <f t="shared" si="13"/>
        <v>1.8616640412430187E-2</v>
      </c>
      <c r="F305" s="425">
        <f t="shared" si="11"/>
        <v>2.1090723006067694E-2</v>
      </c>
      <c r="G305" s="425">
        <f t="shared" si="11"/>
        <v>2.374343585896474E-2</v>
      </c>
      <c r="H305" s="425">
        <f t="shared" si="11"/>
        <v>2.5644916540212444E-2</v>
      </c>
      <c r="I305" s="425">
        <f t="shared" si="11"/>
        <v>3.0915883034909185E-2</v>
      </c>
      <c r="J305" s="411"/>
      <c r="K305" s="411"/>
      <c r="L305" s="411"/>
      <c r="M305" s="411"/>
      <c r="N305" s="411"/>
    </row>
    <row r="306" spans="2:14" x14ac:dyDescent="0.45">
      <c r="B306" s="411" t="str">
        <f t="shared" si="12"/>
        <v>Number of member accounts</v>
      </c>
      <c r="C306" s="411" t="s">
        <v>397</v>
      </c>
      <c r="D306" s="425">
        <f t="shared" si="13"/>
        <v>1.1167196791591758E-2</v>
      </c>
      <c r="E306" s="425">
        <f t="shared" si="13"/>
        <v>1.2816840899326937E-2</v>
      </c>
      <c r="F306" s="425">
        <f t="shared" si="11"/>
        <v>1.4547847064843921E-2</v>
      </c>
      <c r="G306" s="425">
        <f t="shared" si="11"/>
        <v>1.6616654163540884E-2</v>
      </c>
      <c r="H306" s="425">
        <f t="shared" si="11"/>
        <v>1.8816388467374809E-2</v>
      </c>
      <c r="I306" s="425">
        <f t="shared" si="11"/>
        <v>2.3530422087680879E-2</v>
      </c>
      <c r="J306" s="411"/>
      <c r="K306" s="411"/>
      <c r="L306" s="411"/>
      <c r="M306" s="411"/>
      <c r="N306" s="411"/>
    </row>
    <row r="307" spans="2:14" x14ac:dyDescent="0.45">
      <c r="B307" s="411" t="str">
        <f t="shared" si="12"/>
        <v>Number of member accounts</v>
      </c>
      <c r="C307" s="411" t="s">
        <v>398</v>
      </c>
      <c r="D307" s="425">
        <f t="shared" si="13"/>
        <v>2.7658691743880515E-3</v>
      </c>
      <c r="E307" s="425">
        <f t="shared" si="13"/>
        <v>2.971502219676357E-3</v>
      </c>
      <c r="F307" s="425">
        <f t="shared" si="11"/>
        <v>3.2166094012720226E-3</v>
      </c>
      <c r="G307" s="425">
        <f t="shared" si="11"/>
        <v>3.5258814703675919E-3</v>
      </c>
      <c r="H307" s="425">
        <f t="shared" si="11"/>
        <v>3.9453717754172985E-3</v>
      </c>
      <c r="I307" s="425">
        <f t="shared" si="11"/>
        <v>4.8520760874232469E-3</v>
      </c>
      <c r="J307" s="411"/>
      <c r="K307" s="411"/>
      <c r="L307" s="411"/>
      <c r="M307" s="411"/>
      <c r="N307" s="411"/>
    </row>
    <row r="308" spans="2:14" x14ac:dyDescent="0.45">
      <c r="B308" s="411" t="str">
        <f t="shared" si="12"/>
        <v>Number of member accounts</v>
      </c>
      <c r="C308" s="411" t="s">
        <v>399</v>
      </c>
      <c r="D308" s="425">
        <f t="shared" si="13"/>
        <v>3.9759369381828242E-3</v>
      </c>
      <c r="E308" s="425">
        <f t="shared" si="13"/>
        <v>3.4369182299871116E-3</v>
      </c>
      <c r="F308" s="425">
        <f t="shared" si="11"/>
        <v>3.1800570217121135E-3</v>
      </c>
      <c r="G308" s="425">
        <f t="shared" si="11"/>
        <v>3.0757689422355591E-3</v>
      </c>
      <c r="H308" s="425">
        <f t="shared" si="11"/>
        <v>2.883156297420334E-3</v>
      </c>
      <c r="I308" s="425">
        <f t="shared" si="11"/>
        <v>2.4475074069303104E-3</v>
      </c>
      <c r="J308" s="411"/>
      <c r="K308" s="411"/>
      <c r="L308" s="411"/>
      <c r="M308" s="411"/>
      <c r="N308" s="411"/>
    </row>
    <row r="309" spans="2:14" x14ac:dyDescent="0.45">
      <c r="B309" s="411" t="str">
        <f t="shared" si="12"/>
        <v>Number of member accounts</v>
      </c>
      <c r="C309" s="411" t="s">
        <v>290</v>
      </c>
      <c r="D309" s="411">
        <f>SUMIFS(D$123:D$204,$B$123:$B$204,$B$295,$C$123:$C$204,$C309)</f>
        <v>28924</v>
      </c>
      <c r="E309" s="411">
        <f t="shared" ref="E309:I309" si="14">SUMIFS(E$123:E$204,$B$123:$B$204,$B$295,$C$123:$C$204,$C309)</f>
        <v>27932</v>
      </c>
      <c r="F309" s="411">
        <f t="shared" si="14"/>
        <v>27358</v>
      </c>
      <c r="G309" s="411">
        <f t="shared" si="14"/>
        <v>26660</v>
      </c>
      <c r="H309" s="411">
        <f t="shared" si="14"/>
        <v>26360</v>
      </c>
      <c r="I309" s="411">
        <f t="shared" si="14"/>
        <v>23289</v>
      </c>
      <c r="J309" s="411"/>
      <c r="K309" s="411"/>
      <c r="L309" s="411"/>
      <c r="M309" s="411"/>
      <c r="N309" s="411"/>
    </row>
    <row r="310" spans="2:14" x14ac:dyDescent="0.45">
      <c r="B310" s="411"/>
      <c r="C310" s="411"/>
      <c r="D310" s="411"/>
      <c r="E310" s="411"/>
      <c r="F310" s="411"/>
      <c r="G310" s="411"/>
      <c r="H310" s="411"/>
      <c r="I310" s="411"/>
      <c r="J310" s="411"/>
      <c r="K310" s="411"/>
      <c r="L310" s="411"/>
      <c r="M310" s="411"/>
      <c r="N310" s="411"/>
    </row>
    <row r="311" spans="2:14" x14ac:dyDescent="0.45">
      <c r="B311" s="411" t="str">
        <f>+C206</f>
        <v>Members' benefits</v>
      </c>
      <c r="C311" s="411" t="s">
        <v>520</v>
      </c>
      <c r="D311" s="411" t="str">
        <f>+D296</f>
        <v>Jun 2015</v>
      </c>
      <c r="E311" s="411" t="str">
        <f t="shared" ref="E311:I311" si="15">+E296</f>
        <v>Jun 2016</v>
      </c>
      <c r="F311" s="411" t="str">
        <f t="shared" si="15"/>
        <v>Jun 2017</v>
      </c>
      <c r="G311" s="411" t="str">
        <f t="shared" si="15"/>
        <v>Jun 2018</v>
      </c>
      <c r="H311" s="411" t="str">
        <f t="shared" si="15"/>
        <v>Jun 2019</v>
      </c>
      <c r="I311" s="411" t="str">
        <f t="shared" si="15"/>
        <v>Jun 2020</v>
      </c>
      <c r="J311" s="411"/>
      <c r="K311" s="411"/>
      <c r="L311" s="411"/>
      <c r="M311" s="411"/>
      <c r="N311" s="411"/>
    </row>
    <row r="312" spans="2:14" x14ac:dyDescent="0.45">
      <c r="B312" s="411" t="str">
        <f>+B311</f>
        <v>Members' benefits</v>
      </c>
      <c r="C312" s="411" t="s">
        <v>386</v>
      </c>
      <c r="D312" s="425">
        <f>(SUMIFS(D$211:D$291,$B$211:$B$291,$B$295,$C$211:$C$291,$C312))/D$324</f>
        <v>1.154541157223174E-2</v>
      </c>
      <c r="E312" s="425">
        <f t="shared" ref="E312:I323" si="16">(SUMIFS(E$211:E$291,$B$211:$B$291,$B$295,$C$211:$C$291,$C312))/E$324</f>
        <v>1.0533266658973471E-2</v>
      </c>
      <c r="F312" s="425">
        <f t="shared" si="16"/>
        <v>9.4540697304212416E-3</v>
      </c>
      <c r="G312" s="425">
        <f t="shared" si="16"/>
        <v>8.9837277988106014E-3</v>
      </c>
      <c r="H312" s="425">
        <f t="shared" si="16"/>
        <v>8.3098773683670732E-3</v>
      </c>
      <c r="I312" s="425">
        <f t="shared" si="16"/>
        <v>7.1327141370631361E-3</v>
      </c>
      <c r="J312" s="411"/>
      <c r="K312" s="411"/>
      <c r="L312" s="368"/>
      <c r="M312" s="411"/>
      <c r="N312" s="411"/>
    </row>
    <row r="313" spans="2:14" x14ac:dyDescent="0.45">
      <c r="B313" s="411" t="str">
        <f t="shared" ref="B313:B324" si="17">+B312</f>
        <v>Members' benefits</v>
      </c>
      <c r="C313" s="411" t="s">
        <v>389</v>
      </c>
      <c r="D313" s="425">
        <f t="shared" ref="D313:D323" si="18">(SUMIFS(D$211:D$291,$B$211:$B$291,$B$295,$C$211:$C$291,$C313))/D$324</f>
        <v>7.1013768803451754E-2</v>
      </c>
      <c r="E313" s="425">
        <f t="shared" si="16"/>
        <v>6.9748432511443623E-2</v>
      </c>
      <c r="F313" s="425">
        <f t="shared" si="16"/>
        <v>7.2891039704545843E-2</v>
      </c>
      <c r="G313" s="425">
        <f t="shared" si="16"/>
        <v>7.1351160985136511E-2</v>
      </c>
      <c r="H313" s="425">
        <f t="shared" si="16"/>
        <v>6.9318507809213697E-2</v>
      </c>
      <c r="I313" s="425">
        <f t="shared" si="16"/>
        <v>6.4087703331268023E-2</v>
      </c>
      <c r="J313" s="411"/>
      <c r="K313" s="411"/>
      <c r="L313" s="368"/>
      <c r="M313" s="411"/>
      <c r="N313" s="411"/>
    </row>
    <row r="314" spans="2:14" x14ac:dyDescent="0.45">
      <c r="B314" s="411" t="str">
        <f t="shared" si="17"/>
        <v>Members' benefits</v>
      </c>
      <c r="C314" s="411" t="s">
        <v>390</v>
      </c>
      <c r="D314" s="425">
        <f t="shared" si="18"/>
        <v>0.15967319625992765</v>
      </c>
      <c r="E314" s="425">
        <f t="shared" si="16"/>
        <v>0.15618789347488812</v>
      </c>
      <c r="F314" s="425">
        <f t="shared" si="16"/>
        <v>0.14950419968625361</v>
      </c>
      <c r="G314" s="425">
        <f t="shared" si="16"/>
        <v>0.14849404099666233</v>
      </c>
      <c r="H314" s="425">
        <f t="shared" si="16"/>
        <v>0.1479313746425866</v>
      </c>
      <c r="I314" s="425">
        <f t="shared" si="16"/>
        <v>0.1443450660452964</v>
      </c>
      <c r="J314" s="411"/>
      <c r="K314" s="411"/>
      <c r="L314" s="368"/>
      <c r="M314" s="411"/>
      <c r="N314" s="411"/>
    </row>
    <row r="315" spans="2:14" x14ac:dyDescent="0.45">
      <c r="B315" s="411" t="str">
        <f t="shared" si="17"/>
        <v>Members' benefits</v>
      </c>
      <c r="C315" s="411" t="s">
        <v>391</v>
      </c>
      <c r="D315" s="425">
        <f t="shared" si="18"/>
        <v>0.10539521192961047</v>
      </c>
      <c r="E315" s="425">
        <f t="shared" si="16"/>
        <v>0.10670590196304702</v>
      </c>
      <c r="F315" s="425">
        <f t="shared" si="16"/>
        <v>0.10997389305995334</v>
      </c>
      <c r="G315" s="425">
        <f t="shared" si="16"/>
        <v>0.10987991280938926</v>
      </c>
      <c r="H315" s="425">
        <f t="shared" si="16"/>
        <v>0.10863881414304266</v>
      </c>
      <c r="I315" s="425">
        <f t="shared" si="16"/>
        <v>0.10581131411710182</v>
      </c>
      <c r="J315" s="411"/>
      <c r="K315" s="411"/>
      <c r="L315" s="368"/>
      <c r="M315" s="411"/>
      <c r="N315" s="411"/>
    </row>
    <row r="316" spans="2:14" x14ac:dyDescent="0.45">
      <c r="B316" s="411" t="str">
        <f t="shared" si="17"/>
        <v>Members' benefits</v>
      </c>
      <c r="C316" s="411" t="s">
        <v>392</v>
      </c>
      <c r="D316" s="425">
        <f t="shared" si="18"/>
        <v>0.13458963467579446</v>
      </c>
      <c r="E316" s="425">
        <f t="shared" si="16"/>
        <v>0.13160685207267506</v>
      </c>
      <c r="F316" s="425">
        <f t="shared" si="16"/>
        <v>0.12633848718676013</v>
      </c>
      <c r="G316" s="425">
        <f t="shared" si="16"/>
        <v>0.12232778653774835</v>
      </c>
      <c r="H316" s="425">
        <f t="shared" si="16"/>
        <v>0.12118339946916273</v>
      </c>
      <c r="I316" s="425">
        <f t="shared" si="16"/>
        <v>0.12097500190225474</v>
      </c>
      <c r="J316" s="411"/>
      <c r="K316" s="411"/>
      <c r="L316" s="368"/>
      <c r="M316" s="411"/>
      <c r="N316" s="411"/>
    </row>
    <row r="317" spans="2:14" x14ac:dyDescent="0.45">
      <c r="B317" s="411" t="str">
        <f t="shared" si="17"/>
        <v>Members' benefits</v>
      </c>
      <c r="C317" s="411" t="s">
        <v>393</v>
      </c>
      <c r="D317" s="425">
        <f t="shared" si="18"/>
        <v>0.15173040367704496</v>
      </c>
      <c r="E317" s="425">
        <f t="shared" si="16"/>
        <v>0.15325614493980075</v>
      </c>
      <c r="F317" s="425">
        <f t="shared" si="16"/>
        <v>0.15273949210134818</v>
      </c>
      <c r="G317" s="425">
        <f t="shared" si="16"/>
        <v>0.15110655770508336</v>
      </c>
      <c r="H317" s="425">
        <f t="shared" si="16"/>
        <v>0.14867357570971118</v>
      </c>
      <c r="I317" s="425">
        <f t="shared" si="16"/>
        <v>0.14668903915877848</v>
      </c>
      <c r="J317" s="411"/>
      <c r="K317" s="411"/>
      <c r="L317" s="368"/>
      <c r="M317" s="411"/>
      <c r="N317" s="411"/>
    </row>
    <row r="318" spans="2:14" x14ac:dyDescent="0.45">
      <c r="B318" s="411" t="str">
        <f t="shared" si="17"/>
        <v>Members' benefits</v>
      </c>
      <c r="C318" s="411" t="s">
        <v>394</v>
      </c>
      <c r="D318" s="425">
        <f t="shared" si="18"/>
        <v>0.15112963192672729</v>
      </c>
      <c r="E318" s="425">
        <f t="shared" si="16"/>
        <v>0.15143029323896348</v>
      </c>
      <c r="F318" s="425">
        <f t="shared" si="16"/>
        <v>0.15131779266111339</v>
      </c>
      <c r="G318" s="425">
        <f t="shared" si="16"/>
        <v>0.14991395663414361</v>
      </c>
      <c r="H318" s="425">
        <f t="shared" si="16"/>
        <v>0.14939249009448943</v>
      </c>
      <c r="I318" s="425">
        <f t="shared" si="16"/>
        <v>0.15104199091463372</v>
      </c>
      <c r="J318" s="411"/>
      <c r="K318" s="411"/>
      <c r="L318" s="368"/>
      <c r="M318" s="411"/>
      <c r="N318" s="411"/>
    </row>
    <row r="319" spans="2:14" x14ac:dyDescent="0.45">
      <c r="B319" s="411" t="str">
        <f t="shared" si="17"/>
        <v>Members' benefits</v>
      </c>
      <c r="C319" s="411" t="s">
        <v>395</v>
      </c>
      <c r="D319" s="425">
        <f t="shared" si="18"/>
        <v>0.10689982332214709</v>
      </c>
      <c r="E319" s="425">
        <f t="shared" si="16"/>
        <v>0.10819966406380223</v>
      </c>
      <c r="F319" s="425">
        <f t="shared" si="16"/>
        <v>0.11285491835068973</v>
      </c>
      <c r="G319" s="425">
        <f t="shared" si="16"/>
        <v>0.11513696236236397</v>
      </c>
      <c r="H319" s="425">
        <f t="shared" si="16"/>
        <v>0.11671879745590517</v>
      </c>
      <c r="I319" s="425">
        <f t="shared" si="16"/>
        <v>0.11981339128045955</v>
      </c>
      <c r="J319" s="411"/>
      <c r="K319" s="411"/>
      <c r="L319" s="368"/>
      <c r="M319" s="411"/>
      <c r="N319" s="411"/>
    </row>
    <row r="320" spans="2:14" x14ac:dyDescent="0.45">
      <c r="B320" s="411" t="str">
        <f t="shared" si="17"/>
        <v>Members' benefits</v>
      </c>
      <c r="C320" s="411" t="s">
        <v>396</v>
      </c>
      <c r="D320" s="425">
        <f t="shared" si="18"/>
        <v>5.8018727181904435E-2</v>
      </c>
      <c r="E320" s="425">
        <f t="shared" si="16"/>
        <v>5.9851777769229786E-2</v>
      </c>
      <c r="F320" s="425">
        <f t="shared" si="16"/>
        <v>6.5769807410666223E-2</v>
      </c>
      <c r="G320" s="425">
        <f t="shared" si="16"/>
        <v>7.0256742731670097E-2</v>
      </c>
      <c r="H320" s="425">
        <f t="shared" si="16"/>
        <v>7.324751612850483E-2</v>
      </c>
      <c r="I320" s="425">
        <f t="shared" si="16"/>
        <v>7.7839769871644746E-2</v>
      </c>
      <c r="J320" s="411"/>
      <c r="K320" s="411"/>
      <c r="L320" s="368"/>
      <c r="M320" s="411"/>
      <c r="N320" s="411"/>
    </row>
    <row r="321" spans="1:14" x14ac:dyDescent="0.45">
      <c r="B321" s="411" t="str">
        <f t="shared" si="17"/>
        <v>Members' benefits</v>
      </c>
      <c r="C321" s="411" t="s">
        <v>397</v>
      </c>
      <c r="D321" s="425">
        <f t="shared" si="18"/>
        <v>3.4490735308415163E-2</v>
      </c>
      <c r="E321" s="425">
        <f t="shared" si="16"/>
        <v>3.6958110551217449E-2</v>
      </c>
      <c r="F321" s="425">
        <f t="shared" si="16"/>
        <v>3.8744782953499549E-2</v>
      </c>
      <c r="G321" s="425">
        <f t="shared" si="16"/>
        <v>4.2279442172188118E-2</v>
      </c>
      <c r="H321" s="425">
        <f t="shared" si="16"/>
        <v>4.6367748242227079E-2</v>
      </c>
      <c r="I321" s="425">
        <f t="shared" si="16"/>
        <v>5.2027408279205538E-2</v>
      </c>
      <c r="J321" s="411"/>
      <c r="K321" s="411"/>
      <c r="L321" s="368"/>
      <c r="M321" s="411"/>
      <c r="N321" s="411"/>
    </row>
    <row r="322" spans="1:14" x14ac:dyDescent="0.45">
      <c r="B322" s="411" t="str">
        <f t="shared" si="17"/>
        <v>Members' benefits</v>
      </c>
      <c r="C322" s="411" t="s">
        <v>398</v>
      </c>
      <c r="D322" s="425">
        <f t="shared" si="18"/>
        <v>1.0183617571232689E-2</v>
      </c>
      <c r="E322" s="425">
        <f t="shared" si="16"/>
        <v>9.8556243669141314E-3</v>
      </c>
      <c r="F322" s="425">
        <f t="shared" si="16"/>
        <v>5.1305057568407711E-3</v>
      </c>
      <c r="G322" s="425">
        <f t="shared" si="16"/>
        <v>5.4091261996046004E-3</v>
      </c>
      <c r="H322" s="425">
        <f t="shared" si="16"/>
        <v>5.595244760372607E-3</v>
      </c>
      <c r="I322" s="425">
        <f t="shared" si="16"/>
        <v>6.1820808591669411E-3</v>
      </c>
      <c r="J322" s="411"/>
      <c r="K322" s="411"/>
      <c r="L322" s="368"/>
      <c r="M322" s="411"/>
      <c r="N322" s="411"/>
    </row>
    <row r="323" spans="1:14" x14ac:dyDescent="0.45">
      <c r="B323" s="411" t="str">
        <f t="shared" si="17"/>
        <v>Members' benefits</v>
      </c>
      <c r="C323" s="411" t="s">
        <v>399</v>
      </c>
      <c r="D323" s="425">
        <f t="shared" si="18"/>
        <v>5.330508275697911E-3</v>
      </c>
      <c r="E323" s="425">
        <f t="shared" si="16"/>
        <v>5.6653972894308317E-3</v>
      </c>
      <c r="F323" s="425">
        <f t="shared" si="16"/>
        <v>5.2798536622074548E-3</v>
      </c>
      <c r="G323" s="425">
        <f t="shared" si="16"/>
        <v>4.8611166694680786E-3</v>
      </c>
      <c r="H323" s="425">
        <f t="shared" si="16"/>
        <v>4.6226541764169326E-3</v>
      </c>
      <c r="I323" s="425">
        <f t="shared" si="16"/>
        <v>4.0540260109866331E-3</v>
      </c>
      <c r="J323" s="411"/>
      <c r="K323" s="411"/>
      <c r="L323" s="368"/>
      <c r="M323" s="411"/>
      <c r="N323" s="411"/>
    </row>
    <row r="324" spans="1:14" x14ac:dyDescent="0.45">
      <c r="B324" s="411" t="str">
        <f t="shared" si="17"/>
        <v>Members' benefits</v>
      </c>
      <c r="C324" s="411" t="s">
        <v>290</v>
      </c>
      <c r="D324" s="411">
        <f>SUMIFS(D$211:D$291,$B$211:$B$291,$B$295,$C$211:$C$291,$C324)</f>
        <v>1491415</v>
      </c>
      <c r="E324" s="411">
        <f t="shared" ref="E324:I324" si="19">SUMIFS(E$211:E$291,$B$211:$B$291,$B$295,$C$211:$C$291,$C324)</f>
        <v>1559820</v>
      </c>
      <c r="F324" s="411">
        <f t="shared" si="19"/>
        <v>1727510</v>
      </c>
      <c r="G324" s="411">
        <f t="shared" si="19"/>
        <v>1874055</v>
      </c>
      <c r="H324" s="411">
        <f t="shared" si="19"/>
        <v>2018321</v>
      </c>
      <c r="I324" s="411">
        <f t="shared" si="19"/>
        <v>2023914</v>
      </c>
      <c r="J324" s="411"/>
      <c r="K324" s="411"/>
      <c r="L324" s="368"/>
      <c r="M324" s="411"/>
      <c r="N324" s="411"/>
    </row>
    <row r="325" spans="1:14" x14ac:dyDescent="0.45">
      <c r="B325" s="411"/>
      <c r="C325" s="411"/>
      <c r="D325" s="411"/>
      <c r="E325" s="411"/>
      <c r="F325" s="411"/>
      <c r="G325" s="411"/>
      <c r="H325" s="411"/>
      <c r="I325" s="411"/>
      <c r="J325" s="411"/>
      <c r="K325" s="411"/>
      <c r="L325" s="411"/>
      <c r="M325" s="411"/>
      <c r="N325" s="411"/>
    </row>
    <row r="327" spans="1:14" x14ac:dyDescent="0.45">
      <c r="A327" s="420" t="s">
        <v>519</v>
      </c>
      <c r="B327" t="s">
        <v>520</v>
      </c>
      <c r="C327" t="s">
        <v>520</v>
      </c>
      <c r="D327" t="str">
        <f>+D311</f>
        <v>Jun 2015</v>
      </c>
      <c r="E327" t="str">
        <f t="shared" ref="E327:I327" si="20">+E311</f>
        <v>Jun 2016</v>
      </c>
      <c r="F327" t="str">
        <f t="shared" si="20"/>
        <v>Jun 2017</v>
      </c>
      <c r="G327" t="str">
        <f t="shared" si="20"/>
        <v>Jun 2018</v>
      </c>
      <c r="H327" t="str">
        <f t="shared" si="20"/>
        <v>Jun 2019</v>
      </c>
      <c r="I327" t="str">
        <f t="shared" si="20"/>
        <v>Jun 2020</v>
      </c>
    </row>
    <row r="328" spans="1:14" x14ac:dyDescent="0.45">
      <c r="A328" s="420" t="str">
        <f>+Charts!$D$82</f>
        <v>Number of member accounts</v>
      </c>
      <c r="B328" s="420" t="s">
        <v>389</v>
      </c>
      <c r="C328" s="420" t="s">
        <v>146</v>
      </c>
      <c r="D328" s="426">
        <f>SUMIFS(D$297:D$325,$C$297:$C$325,$B328,$B$297:$B$325,$A$328)</f>
        <v>0.24778730466048957</v>
      </c>
      <c r="E328" s="426">
        <f t="shared" ref="E328:I339" si="21">SUMIFS(E$297:E$325,$C$297:$C$325,$B328,$B$297:$B$325,$A$328)</f>
        <v>0.24004725762566231</v>
      </c>
      <c r="F328" s="426">
        <f t="shared" si="21"/>
        <v>0.23364281014694058</v>
      </c>
      <c r="G328" s="426">
        <f t="shared" si="21"/>
        <v>0.22603150787696924</v>
      </c>
      <c r="H328" s="426">
        <f t="shared" si="21"/>
        <v>0.2234825493171472</v>
      </c>
      <c r="I328" s="426">
        <f t="shared" si="21"/>
        <v>0.22190733822834816</v>
      </c>
      <c r="J328" s="420"/>
      <c r="K328" s="420"/>
      <c r="L328" s="420"/>
      <c r="M328" s="420"/>
      <c r="N328" s="420"/>
    </row>
    <row r="329" spans="1:14" x14ac:dyDescent="0.45">
      <c r="A329" s="420"/>
      <c r="B329" s="420" t="s">
        <v>386</v>
      </c>
      <c r="C329" s="420" t="s">
        <v>557</v>
      </c>
      <c r="D329" s="426">
        <f t="shared" ref="D329:D339" si="22">SUMIFS(D$297:D$325,$C$297:$C$325,$B329,$B$297:$B$325,$A$328)</f>
        <v>0.10741944406029595</v>
      </c>
      <c r="E329" s="426">
        <f t="shared" si="21"/>
        <v>0.10479020478304453</v>
      </c>
      <c r="F329" s="426">
        <f t="shared" si="21"/>
        <v>0.10581913882593758</v>
      </c>
      <c r="G329" s="426">
        <f t="shared" si="21"/>
        <v>0.1087396849212303</v>
      </c>
      <c r="H329" s="426">
        <f t="shared" si="21"/>
        <v>0.1097875569044006</v>
      </c>
      <c r="I329" s="426">
        <f t="shared" si="21"/>
        <v>0.11619219373953368</v>
      </c>
      <c r="J329" s="420"/>
      <c r="K329" s="420"/>
      <c r="L329" s="420"/>
      <c r="M329" s="420"/>
      <c r="N329" s="420"/>
    </row>
    <row r="330" spans="1:14" x14ac:dyDescent="0.45">
      <c r="A330" s="420"/>
      <c r="B330" s="420" t="s">
        <v>390</v>
      </c>
      <c r="C330" s="420" t="s">
        <v>147</v>
      </c>
      <c r="D330" s="426">
        <f t="shared" si="22"/>
        <v>0.24083805835983957</v>
      </c>
      <c r="E330" s="426">
        <f t="shared" si="21"/>
        <v>0.23517829013318059</v>
      </c>
      <c r="F330" s="426">
        <f t="shared" si="21"/>
        <v>0.22976825791359018</v>
      </c>
      <c r="G330" s="426">
        <f t="shared" si="21"/>
        <v>0.22355588897224307</v>
      </c>
      <c r="H330" s="426">
        <f t="shared" si="21"/>
        <v>0.21893019726858878</v>
      </c>
      <c r="I330" s="426">
        <f t="shared" si="21"/>
        <v>0.20481772510627336</v>
      </c>
      <c r="J330" s="420"/>
      <c r="K330" s="420"/>
      <c r="L330" s="420"/>
      <c r="M330" s="420"/>
      <c r="N330" s="420"/>
    </row>
    <row r="331" spans="1:14" x14ac:dyDescent="0.45">
      <c r="A331" s="420"/>
      <c r="B331" s="420" t="s">
        <v>391</v>
      </c>
      <c r="C331" s="420" t="s">
        <v>148</v>
      </c>
      <c r="D331" s="426">
        <f t="shared" si="22"/>
        <v>0.1047918683446273</v>
      </c>
      <c r="E331" s="426">
        <f t="shared" si="21"/>
        <v>0.10815552054990692</v>
      </c>
      <c r="F331" s="426">
        <f t="shared" si="21"/>
        <v>0.11035163389136633</v>
      </c>
      <c r="G331" s="426">
        <f t="shared" si="21"/>
        <v>0.11046511627906977</v>
      </c>
      <c r="H331" s="426">
        <f t="shared" si="21"/>
        <v>0.10876327769347496</v>
      </c>
      <c r="I331" s="426">
        <f t="shared" si="21"/>
        <v>0.1002189875048306</v>
      </c>
      <c r="J331" s="420"/>
      <c r="K331" s="420"/>
      <c r="L331" s="420"/>
      <c r="M331" s="420"/>
      <c r="N331" s="420"/>
    </row>
    <row r="332" spans="1:14" x14ac:dyDescent="0.45">
      <c r="A332" s="420"/>
      <c r="B332" s="420" t="s">
        <v>392</v>
      </c>
      <c r="C332" s="420" t="s">
        <v>149</v>
      </c>
      <c r="D332" s="426">
        <f t="shared" si="22"/>
        <v>9.431613884663255E-2</v>
      </c>
      <c r="E332" s="426">
        <f t="shared" si="21"/>
        <v>9.462265501933266E-2</v>
      </c>
      <c r="F332" s="426">
        <f t="shared" si="21"/>
        <v>9.3903063089407116E-2</v>
      </c>
      <c r="G332" s="426">
        <f t="shared" si="21"/>
        <v>9.2985746436609146E-2</v>
      </c>
      <c r="H332" s="426">
        <f t="shared" si="21"/>
        <v>9.2678300455235202E-2</v>
      </c>
      <c r="I332" s="426">
        <f t="shared" si="21"/>
        <v>9.0300141697797237E-2</v>
      </c>
      <c r="J332" s="420"/>
      <c r="K332" s="420"/>
      <c r="L332" s="420"/>
      <c r="M332" s="420"/>
      <c r="N332" s="420"/>
    </row>
    <row r="333" spans="1:14" x14ac:dyDescent="0.45">
      <c r="A333" s="420"/>
      <c r="B333" s="420" t="s">
        <v>393</v>
      </c>
      <c r="C333" s="420" t="s">
        <v>150</v>
      </c>
      <c r="D333" s="426">
        <f t="shared" si="22"/>
        <v>7.7098603236066932E-2</v>
      </c>
      <c r="E333" s="426">
        <f t="shared" si="21"/>
        <v>8.0588572246885287E-2</v>
      </c>
      <c r="F333" s="426">
        <f t="shared" si="21"/>
        <v>8.2498720666715403E-2</v>
      </c>
      <c r="G333" s="426">
        <f t="shared" si="21"/>
        <v>8.4283570892723175E-2</v>
      </c>
      <c r="H333" s="426">
        <f t="shared" si="21"/>
        <v>8.4408194233687409E-2</v>
      </c>
      <c r="I333" s="426">
        <f t="shared" si="21"/>
        <v>8.3902271458628538E-2</v>
      </c>
      <c r="J333" s="420"/>
      <c r="K333" s="420"/>
      <c r="L333" s="420"/>
      <c r="M333" s="420"/>
      <c r="N333" s="420"/>
    </row>
    <row r="334" spans="1:14" x14ac:dyDescent="0.45">
      <c r="A334" s="420"/>
      <c r="B334" s="420" t="s">
        <v>394</v>
      </c>
      <c r="C334" s="420" t="s">
        <v>151</v>
      </c>
      <c r="D334" s="426">
        <f t="shared" si="22"/>
        <v>5.8428986308947585E-2</v>
      </c>
      <c r="E334" s="426">
        <f t="shared" si="21"/>
        <v>6.1649720750393815E-2</v>
      </c>
      <c r="F334" s="426">
        <f t="shared" si="21"/>
        <v>6.3637692813802174E-2</v>
      </c>
      <c r="G334" s="426">
        <f t="shared" si="21"/>
        <v>6.5866466616654157E-2</v>
      </c>
      <c r="H334" s="426">
        <f t="shared" si="21"/>
        <v>6.7678300455235207E-2</v>
      </c>
      <c r="I334" s="426">
        <f t="shared" si="21"/>
        <v>7.1621795697539611E-2</v>
      </c>
      <c r="J334" s="420"/>
      <c r="K334" s="420"/>
      <c r="L334" s="420"/>
      <c r="M334" s="420"/>
      <c r="N334" s="420"/>
    </row>
    <row r="335" spans="1:14" x14ac:dyDescent="0.45">
      <c r="A335" s="420"/>
      <c r="B335" s="420" t="s">
        <v>395</v>
      </c>
      <c r="C335" s="420" t="s">
        <v>152</v>
      </c>
      <c r="D335" s="426">
        <f t="shared" si="22"/>
        <v>3.4642511409210347E-2</v>
      </c>
      <c r="E335" s="426">
        <f t="shared" si="21"/>
        <v>3.7161678361735645E-2</v>
      </c>
      <c r="F335" s="426">
        <f t="shared" si="21"/>
        <v>3.8306893778784996E-2</v>
      </c>
      <c r="G335" s="426">
        <f t="shared" si="21"/>
        <v>4.1072768192048012E-2</v>
      </c>
      <c r="H335" s="426">
        <f t="shared" si="21"/>
        <v>4.2981790591805763E-2</v>
      </c>
      <c r="I335" s="426">
        <f t="shared" si="21"/>
        <v>4.9336596676542575E-2</v>
      </c>
      <c r="J335" s="420"/>
      <c r="K335" s="420"/>
      <c r="L335" s="420"/>
      <c r="M335" s="420"/>
      <c r="N335" s="420"/>
    </row>
    <row r="336" spans="1:14" x14ac:dyDescent="0.45">
      <c r="A336" s="420"/>
      <c r="B336" s="420" t="s">
        <v>396</v>
      </c>
      <c r="C336" s="420" t="s">
        <v>153</v>
      </c>
      <c r="D336" s="426">
        <f t="shared" si="22"/>
        <v>1.6802655234407413E-2</v>
      </c>
      <c r="E336" s="426">
        <f t="shared" si="21"/>
        <v>1.8616640412430187E-2</v>
      </c>
      <c r="F336" s="426">
        <f t="shared" si="21"/>
        <v>2.1090723006067694E-2</v>
      </c>
      <c r="G336" s="426">
        <f t="shared" si="21"/>
        <v>2.374343585896474E-2</v>
      </c>
      <c r="H336" s="426">
        <f t="shared" si="21"/>
        <v>2.5644916540212444E-2</v>
      </c>
      <c r="I336" s="426">
        <f t="shared" si="21"/>
        <v>3.0915883034909185E-2</v>
      </c>
      <c r="J336" s="420"/>
      <c r="K336" s="420"/>
      <c r="L336" s="420"/>
      <c r="M336" s="420"/>
      <c r="N336" s="420"/>
    </row>
    <row r="337" spans="1:14" x14ac:dyDescent="0.45">
      <c r="A337" s="420"/>
      <c r="B337" s="420" t="s">
        <v>397</v>
      </c>
      <c r="C337" s="420" t="s">
        <v>154</v>
      </c>
      <c r="D337" s="426">
        <f t="shared" si="22"/>
        <v>1.1167196791591758E-2</v>
      </c>
      <c r="E337" s="426">
        <f t="shared" si="21"/>
        <v>1.2816840899326937E-2</v>
      </c>
      <c r="F337" s="426">
        <f t="shared" si="21"/>
        <v>1.4547847064843921E-2</v>
      </c>
      <c r="G337" s="426">
        <f t="shared" si="21"/>
        <v>1.6616654163540884E-2</v>
      </c>
      <c r="H337" s="426">
        <f t="shared" si="21"/>
        <v>1.8816388467374809E-2</v>
      </c>
      <c r="I337" s="426">
        <f t="shared" si="21"/>
        <v>2.3530422087680879E-2</v>
      </c>
      <c r="J337" s="420"/>
      <c r="K337" s="420"/>
      <c r="L337" s="420"/>
      <c r="M337" s="420"/>
      <c r="N337" s="420"/>
    </row>
    <row r="338" spans="1:14" x14ac:dyDescent="0.45">
      <c r="A338" s="420"/>
      <c r="B338" s="420" t="s">
        <v>398</v>
      </c>
      <c r="C338" s="420" t="s">
        <v>521</v>
      </c>
      <c r="D338" s="426">
        <f t="shared" si="22"/>
        <v>2.7658691743880515E-3</v>
      </c>
      <c r="E338" s="426">
        <f t="shared" si="21"/>
        <v>2.971502219676357E-3</v>
      </c>
      <c r="F338" s="426">
        <f t="shared" si="21"/>
        <v>3.2166094012720226E-3</v>
      </c>
      <c r="G338" s="426">
        <f t="shared" si="21"/>
        <v>3.5258814703675919E-3</v>
      </c>
      <c r="H338" s="426">
        <f t="shared" si="21"/>
        <v>3.9453717754172985E-3</v>
      </c>
      <c r="I338" s="426">
        <f t="shared" si="21"/>
        <v>4.8520760874232469E-3</v>
      </c>
      <c r="J338" s="420"/>
      <c r="K338" s="420"/>
      <c r="L338" s="420"/>
      <c r="M338" s="420"/>
      <c r="N338" s="420"/>
    </row>
    <row r="339" spans="1:14" x14ac:dyDescent="0.45">
      <c r="A339" s="420"/>
      <c r="B339" s="420" t="s">
        <v>399</v>
      </c>
      <c r="C339" s="420" t="s">
        <v>811</v>
      </c>
      <c r="D339" s="426">
        <f t="shared" si="22"/>
        <v>3.9759369381828242E-3</v>
      </c>
      <c r="E339" s="426">
        <f t="shared" si="21"/>
        <v>3.4369182299871116E-3</v>
      </c>
      <c r="F339" s="426">
        <f t="shared" si="21"/>
        <v>3.1800570217121135E-3</v>
      </c>
      <c r="G339" s="426">
        <f t="shared" si="21"/>
        <v>3.0757689422355591E-3</v>
      </c>
      <c r="H339" s="426">
        <f t="shared" si="21"/>
        <v>2.883156297420334E-3</v>
      </c>
      <c r="I339" s="426">
        <f t="shared" si="21"/>
        <v>2.4475074069303104E-3</v>
      </c>
      <c r="J339" s="420"/>
      <c r="K339" s="420"/>
      <c r="L339" s="420"/>
      <c r="M339" s="420"/>
      <c r="N339" s="420"/>
    </row>
    <row r="340" spans="1:14" x14ac:dyDescent="0.45">
      <c r="D340" s="427"/>
      <c r="E340" s="427"/>
      <c r="F340" s="427"/>
      <c r="G340" s="427"/>
      <c r="H340" s="427"/>
      <c r="I340" s="427"/>
    </row>
    <row r="342" spans="1:14" x14ac:dyDescent="0.45">
      <c r="B342" s="420" t="s">
        <v>519</v>
      </c>
      <c r="C342" s="420"/>
      <c r="D342" s="420" t="str">
        <f>+B324</f>
        <v>Members' benefits</v>
      </c>
      <c r="E342" s="420" t="str">
        <f>+B297</f>
        <v>Number of member accounts</v>
      </c>
      <c r="F342" s="420"/>
    </row>
    <row r="343" spans="1:14" x14ac:dyDescent="0.45">
      <c r="A343" s="438" t="str">
        <f>+Charts!D110</f>
        <v>Jun 2020</v>
      </c>
      <c r="B343" s="420" t="str">
        <f>+B328</f>
        <v>a25_to_34</v>
      </c>
      <c r="C343" s="420" t="str">
        <f>+C328</f>
        <v>25 to 34</v>
      </c>
      <c r="D343" s="428">
        <f>INDEX($C$311:$R$324,MATCH($B343,$C$311:$C$324,0),MATCH($A$343,$C$311:$R$311,0))</f>
        <v>6.4087703331268023E-2</v>
      </c>
      <c r="E343" s="428">
        <f>INDEX($C$296:$R$309,MATCH($B343,$C$296:$C$309,0),MATCH($A$343,$C$296:$R$296,0))</f>
        <v>0.22190733822834816</v>
      </c>
      <c r="F343" s="420"/>
    </row>
    <row r="344" spans="1:14" x14ac:dyDescent="0.45">
      <c r="B344" s="420" t="str">
        <f t="shared" ref="B344:C354" si="23">+B329</f>
        <v>aLT25</v>
      </c>
      <c r="C344" s="420" t="str">
        <f t="shared" si="23"/>
        <v>&lt; 25</v>
      </c>
      <c r="D344" s="428">
        <f t="shared" ref="D344:D354" si="24">INDEX($C$311:$R$324,MATCH($B344,$C$311:$C$324,0),MATCH($A$343,$C$311:$R$311,0))</f>
        <v>7.1327141370631361E-3</v>
      </c>
      <c r="E344" s="428">
        <f t="shared" ref="E344:E354" si="25">INDEX($C$296:$R$309,MATCH($B344,$C$296:$C$309,0),MATCH($A$343,$C$296:$R$296,0))</f>
        <v>0.11619219373953368</v>
      </c>
      <c r="F344" s="420"/>
    </row>
    <row r="345" spans="1:14" x14ac:dyDescent="0.45">
      <c r="B345" s="420" t="str">
        <f t="shared" si="23"/>
        <v>a35_to_44</v>
      </c>
      <c r="C345" s="420" t="str">
        <f t="shared" si="23"/>
        <v>35 to 44</v>
      </c>
      <c r="D345" s="428">
        <f t="shared" si="24"/>
        <v>0.1443450660452964</v>
      </c>
      <c r="E345" s="428">
        <f t="shared" si="25"/>
        <v>0.20481772510627336</v>
      </c>
      <c r="F345" s="420"/>
    </row>
    <row r="346" spans="1:14" x14ac:dyDescent="0.45">
      <c r="B346" s="420" t="str">
        <f t="shared" si="23"/>
        <v>a45_to_49</v>
      </c>
      <c r="C346" s="420" t="str">
        <f t="shared" si="23"/>
        <v>45 to 49</v>
      </c>
      <c r="D346" s="428">
        <f t="shared" si="24"/>
        <v>0.10581131411710182</v>
      </c>
      <c r="E346" s="428">
        <f t="shared" si="25"/>
        <v>0.1002189875048306</v>
      </c>
      <c r="F346" s="420"/>
    </row>
    <row r="347" spans="1:14" x14ac:dyDescent="0.45">
      <c r="B347" s="420" t="str">
        <f t="shared" si="23"/>
        <v>a50_to_54</v>
      </c>
      <c r="C347" s="420" t="str">
        <f t="shared" si="23"/>
        <v>50 to 54</v>
      </c>
      <c r="D347" s="428">
        <f t="shared" si="24"/>
        <v>0.12097500190225474</v>
      </c>
      <c r="E347" s="428">
        <f t="shared" si="25"/>
        <v>9.0300141697797237E-2</v>
      </c>
      <c r="F347" s="420"/>
    </row>
    <row r="348" spans="1:14" x14ac:dyDescent="0.45">
      <c r="B348" s="420" t="str">
        <f t="shared" si="23"/>
        <v>a55_to_59</v>
      </c>
      <c r="C348" s="420" t="str">
        <f t="shared" si="23"/>
        <v>55 to 59</v>
      </c>
      <c r="D348" s="428">
        <f t="shared" si="24"/>
        <v>0.14668903915877848</v>
      </c>
      <c r="E348" s="428">
        <f t="shared" si="25"/>
        <v>8.3902271458628538E-2</v>
      </c>
      <c r="F348" s="420"/>
    </row>
    <row r="349" spans="1:14" x14ac:dyDescent="0.45">
      <c r="B349" s="420" t="str">
        <f t="shared" si="23"/>
        <v>a60_to_64</v>
      </c>
      <c r="C349" s="420" t="str">
        <f t="shared" si="23"/>
        <v>60 to 64</v>
      </c>
      <c r="D349" s="428">
        <f t="shared" si="24"/>
        <v>0.15104199091463372</v>
      </c>
      <c r="E349" s="428">
        <f t="shared" si="25"/>
        <v>7.1621795697539611E-2</v>
      </c>
      <c r="F349" s="420"/>
    </row>
    <row r="350" spans="1:14" x14ac:dyDescent="0.45">
      <c r="B350" s="420" t="str">
        <f t="shared" si="23"/>
        <v>a65_to_69</v>
      </c>
      <c r="C350" s="420" t="str">
        <f t="shared" si="23"/>
        <v>65 to 69</v>
      </c>
      <c r="D350" s="428">
        <f t="shared" si="24"/>
        <v>0.11981339128045955</v>
      </c>
      <c r="E350" s="428">
        <f t="shared" si="25"/>
        <v>4.9336596676542575E-2</v>
      </c>
      <c r="F350" s="420"/>
    </row>
    <row r="351" spans="1:14" x14ac:dyDescent="0.45">
      <c r="B351" s="420" t="str">
        <f t="shared" si="23"/>
        <v>a70_to_74</v>
      </c>
      <c r="C351" s="420" t="str">
        <f t="shared" si="23"/>
        <v>70 to 74</v>
      </c>
      <c r="D351" s="428">
        <f t="shared" si="24"/>
        <v>7.7839769871644746E-2</v>
      </c>
      <c r="E351" s="428">
        <f t="shared" si="25"/>
        <v>3.0915883034909185E-2</v>
      </c>
      <c r="F351" s="420"/>
    </row>
    <row r="352" spans="1:14" x14ac:dyDescent="0.45">
      <c r="B352" s="420" t="str">
        <f t="shared" si="23"/>
        <v>a75_to_84</v>
      </c>
      <c r="C352" s="420" t="str">
        <f t="shared" si="23"/>
        <v>75 to 84</v>
      </c>
      <c r="D352" s="428">
        <f t="shared" si="24"/>
        <v>5.2027408279205538E-2</v>
      </c>
      <c r="E352" s="428">
        <f t="shared" si="25"/>
        <v>2.3530422087680879E-2</v>
      </c>
      <c r="F352" s="420"/>
    </row>
    <row r="353" spans="2:15" x14ac:dyDescent="0.45">
      <c r="B353" s="420" t="str">
        <f t="shared" si="23"/>
        <v>aGT85</v>
      </c>
      <c r="C353" s="420" t="str">
        <f t="shared" si="23"/>
        <v>&gt;85</v>
      </c>
      <c r="D353" s="428">
        <f t="shared" si="24"/>
        <v>6.1820808591669411E-3</v>
      </c>
      <c r="E353" s="428">
        <f t="shared" si="25"/>
        <v>4.8520760874232469E-3</v>
      </c>
      <c r="F353" s="420"/>
    </row>
    <row r="354" spans="2:15" x14ac:dyDescent="0.45">
      <c r="B354" s="420" t="str">
        <f t="shared" si="23"/>
        <v>Age_not_available</v>
      </c>
      <c r="C354" s="420" t="str">
        <f>+C339</f>
        <v>Age not available</v>
      </c>
      <c r="D354" s="428">
        <f t="shared" si="24"/>
        <v>4.0540260109866331E-3</v>
      </c>
      <c r="E354" s="428">
        <f t="shared" si="25"/>
        <v>2.4475074069303104E-3</v>
      </c>
      <c r="F354" s="420"/>
    </row>
    <row r="362" spans="2:15" ht="18" x14ac:dyDescent="0.55000000000000004">
      <c r="B362" s="415" t="s">
        <v>522</v>
      </c>
      <c r="C362" s="415" t="s">
        <v>523</v>
      </c>
      <c r="D362" s="415"/>
      <c r="E362" s="415"/>
      <c r="F362" s="415"/>
      <c r="G362" s="415"/>
      <c r="H362" s="415"/>
      <c r="I362" s="415"/>
      <c r="J362" s="415"/>
    </row>
    <row r="364" spans="2:15" x14ac:dyDescent="0.45">
      <c r="B364" s="433" t="s">
        <v>566</v>
      </c>
      <c r="C364" t="s">
        <v>495</v>
      </c>
    </row>
    <row r="366" spans="2:15" x14ac:dyDescent="0.45">
      <c r="C366" s="433" t="s">
        <v>508</v>
      </c>
    </row>
    <row r="367" spans="2:15" x14ac:dyDescent="0.45">
      <c r="B367" s="433" t="s">
        <v>483</v>
      </c>
      <c r="C367" t="s">
        <v>509</v>
      </c>
      <c r="D367" t="s">
        <v>510</v>
      </c>
      <c r="E367" t="s">
        <v>511</v>
      </c>
      <c r="F367" t="s">
        <v>512</v>
      </c>
      <c r="G367" t="s">
        <v>513</v>
      </c>
      <c r="H367" t="s">
        <v>514</v>
      </c>
      <c r="I367" s="433"/>
      <c r="J367" s="433"/>
      <c r="K367" s="433"/>
      <c r="L367" s="433"/>
      <c r="M367" s="433"/>
      <c r="N367" s="433"/>
      <c r="O367" s="433"/>
    </row>
    <row r="368" spans="2:15" x14ac:dyDescent="0.45">
      <c r="B368" t="s">
        <v>48</v>
      </c>
      <c r="C368" s="423">
        <v>8.8999999999999996E-2</v>
      </c>
      <c r="D368" s="423">
        <v>2.9000000000000001E-2</v>
      </c>
      <c r="E368" s="423">
        <v>9.0999999999999998E-2</v>
      </c>
      <c r="F368" s="423">
        <v>8.5000000000000006E-2</v>
      </c>
      <c r="G368" s="423">
        <v>7.0999999999999994E-2</v>
      </c>
      <c r="H368" s="423">
        <v>-8.9999999999999993E-3</v>
      </c>
    </row>
    <row r="369" spans="2:15" x14ac:dyDescent="0.45">
      <c r="B369" t="s">
        <v>562</v>
      </c>
      <c r="C369" s="423">
        <v>8.8999999999999996E-2</v>
      </c>
      <c r="D369" s="423">
        <v>2.9000000000000001E-2</v>
      </c>
      <c r="E369" s="423">
        <v>9.0999999999999998E-2</v>
      </c>
      <c r="F369" s="423">
        <v>8.5000000000000006E-2</v>
      </c>
      <c r="G369" s="423">
        <v>7.0999999999999994E-2</v>
      </c>
      <c r="H369" s="423">
        <v>-8.9999999999999993E-3</v>
      </c>
    </row>
    <row r="370" spans="2:15" x14ac:dyDescent="0.45">
      <c r="B370" t="s">
        <v>558</v>
      </c>
      <c r="C370" s="423">
        <v>8.1000000000000003E-2</v>
      </c>
      <c r="D370" s="423">
        <v>2.5000000000000001E-2</v>
      </c>
      <c r="E370" s="423">
        <v>9.1999999999999998E-2</v>
      </c>
      <c r="F370" s="423">
        <v>7.5999999999999998E-2</v>
      </c>
      <c r="G370" s="423">
        <v>0.06</v>
      </c>
      <c r="H370" s="423">
        <v>8.9999999999999993E-3</v>
      </c>
    </row>
    <row r="371" spans="2:15" x14ac:dyDescent="0.45">
      <c r="B371" t="s">
        <v>559</v>
      </c>
      <c r="C371" s="423">
        <v>9.8000000000000004E-2</v>
      </c>
      <c r="D371" s="423">
        <v>4.1000000000000002E-2</v>
      </c>
      <c r="E371" s="423">
        <v>0.105</v>
      </c>
      <c r="F371" s="423">
        <v>9.9000000000000005E-2</v>
      </c>
      <c r="G371" s="423">
        <v>7.4999999999999997E-2</v>
      </c>
      <c r="H371" s="423">
        <v>-7.0000000000000001E-3</v>
      </c>
    </row>
    <row r="372" spans="2:15" x14ac:dyDescent="0.45">
      <c r="B372" t="s">
        <v>568</v>
      </c>
      <c r="C372" s="423">
        <v>9.8000000000000004E-2</v>
      </c>
      <c r="D372" s="423">
        <v>3.5999999999999997E-2</v>
      </c>
      <c r="E372" s="423">
        <v>9.5000000000000001E-2</v>
      </c>
      <c r="F372" s="423">
        <v>8.4000000000000005E-2</v>
      </c>
      <c r="G372" s="423">
        <v>7.4999999999999997E-2</v>
      </c>
      <c r="H372" s="423">
        <v>0</v>
      </c>
    </row>
    <row r="373" spans="2:15" x14ac:dyDescent="0.45">
      <c r="B373" t="s">
        <v>561</v>
      </c>
      <c r="C373" s="423">
        <v>7.6999999999999999E-2</v>
      </c>
      <c r="D373" s="423">
        <v>1.6E-2</v>
      </c>
      <c r="E373" s="423">
        <v>7.8E-2</v>
      </c>
      <c r="F373" s="423">
        <v>7.3999999999999996E-2</v>
      </c>
      <c r="G373" s="423">
        <v>6.5000000000000002E-2</v>
      </c>
      <c r="H373" s="423">
        <v>-2.1000000000000001E-2</v>
      </c>
    </row>
    <row r="376" spans="2:15" x14ac:dyDescent="0.45">
      <c r="B376" s="433" t="s">
        <v>566</v>
      </c>
      <c r="C376" t="s">
        <v>536</v>
      </c>
    </row>
    <row r="378" spans="2:15" x14ac:dyDescent="0.45">
      <c r="C378" s="433" t="s">
        <v>508</v>
      </c>
    </row>
    <row r="379" spans="2:15" x14ac:dyDescent="0.45">
      <c r="B379" s="433" t="s">
        <v>483</v>
      </c>
      <c r="C379" t="s">
        <v>509</v>
      </c>
      <c r="D379" t="s">
        <v>510</v>
      </c>
      <c r="E379" t="s">
        <v>511</v>
      </c>
      <c r="F379" t="s">
        <v>512</v>
      </c>
      <c r="G379" t="s">
        <v>513</v>
      </c>
      <c r="H379" t="s">
        <v>514</v>
      </c>
      <c r="I379" s="433"/>
      <c r="J379" s="433"/>
      <c r="K379" s="433"/>
      <c r="L379" s="433"/>
      <c r="M379" s="433"/>
      <c r="N379" s="433"/>
      <c r="O379" s="433"/>
    </row>
    <row r="380" spans="2:15" x14ac:dyDescent="0.45">
      <c r="B380" t="s">
        <v>48</v>
      </c>
      <c r="C380" s="423">
        <v>8.4500000000000006E-2</v>
      </c>
      <c r="D380" s="423">
        <v>7.4099999999999999E-2</v>
      </c>
      <c r="E380" s="423">
        <v>9.2299999999999993E-2</v>
      </c>
      <c r="F380" s="423">
        <v>8.1799999999999998E-2</v>
      </c>
      <c r="G380" s="423">
        <v>7.2800000000000004E-2</v>
      </c>
      <c r="H380" s="423">
        <v>5.2699999999999997E-2</v>
      </c>
    </row>
    <row r="381" spans="2:15" x14ac:dyDescent="0.45">
      <c r="B381" t="s">
        <v>562</v>
      </c>
      <c r="C381" s="423">
        <v>8.4599999999999995E-2</v>
      </c>
      <c r="D381" s="423">
        <v>7.4200000000000002E-2</v>
      </c>
      <c r="E381" s="423">
        <v>9.2299999999999993E-2</v>
      </c>
      <c r="F381" s="423">
        <v>8.1799999999999998E-2</v>
      </c>
      <c r="G381" s="423">
        <v>7.2800000000000004E-2</v>
      </c>
      <c r="H381" s="423">
        <v>5.2699999999999997E-2</v>
      </c>
    </row>
    <row r="382" spans="2:15" x14ac:dyDescent="0.45">
      <c r="B382" t="s">
        <v>558</v>
      </c>
      <c r="C382" s="423">
        <v>8.72E-2</v>
      </c>
      <c r="D382" s="423">
        <v>7.4099999999999999E-2</v>
      </c>
      <c r="E382" s="423">
        <v>9.2700000000000005E-2</v>
      </c>
      <c r="F382" s="423">
        <v>8.0399999999999999E-2</v>
      </c>
      <c r="G382" s="423">
        <v>6.6699999999999995E-2</v>
      </c>
      <c r="H382" s="423">
        <v>5.1999999999999998E-2</v>
      </c>
    </row>
    <row r="383" spans="2:15" x14ac:dyDescent="0.45">
      <c r="B383" t="s">
        <v>559</v>
      </c>
      <c r="C383" s="423">
        <v>9.2399999999999996E-2</v>
      </c>
      <c r="D383" s="423">
        <v>8.2500000000000004E-2</v>
      </c>
      <c r="E383" s="423">
        <v>0.1023</v>
      </c>
      <c r="F383" s="423">
        <v>9.3299999999999994E-2</v>
      </c>
      <c r="G383" s="423">
        <v>8.3299999999999999E-2</v>
      </c>
      <c r="H383" s="423">
        <v>6.1899999999999997E-2</v>
      </c>
    </row>
    <row r="384" spans="2:15" x14ac:dyDescent="0.45">
      <c r="B384" t="s">
        <v>568</v>
      </c>
      <c r="C384" s="423">
        <v>9.2700000000000005E-2</v>
      </c>
      <c r="D384" s="423">
        <v>8.1500000000000003E-2</v>
      </c>
      <c r="E384" s="423">
        <v>9.7600000000000006E-2</v>
      </c>
      <c r="F384" s="423">
        <v>8.6400000000000005E-2</v>
      </c>
      <c r="G384" s="423">
        <v>7.7299999999999994E-2</v>
      </c>
      <c r="H384" s="423">
        <v>5.7299999999999997E-2</v>
      </c>
    </row>
    <row r="385" spans="2:15" x14ac:dyDescent="0.45">
      <c r="B385" t="s">
        <v>561</v>
      </c>
      <c r="C385" s="423">
        <v>7.4099999999999999E-2</v>
      </c>
      <c r="D385" s="423">
        <v>6.3799999999999996E-2</v>
      </c>
      <c r="E385" s="423">
        <v>8.1299999999999997E-2</v>
      </c>
      <c r="F385" s="423">
        <v>6.9800000000000001E-2</v>
      </c>
      <c r="G385" s="423">
        <v>6.1600000000000002E-2</v>
      </c>
      <c r="H385" s="423">
        <v>4.1500000000000002E-2</v>
      </c>
    </row>
    <row r="388" spans="2:15" x14ac:dyDescent="0.45">
      <c r="B388" s="433" t="s">
        <v>566</v>
      </c>
      <c r="C388" t="s">
        <v>496</v>
      </c>
    </row>
    <row r="390" spans="2:15" x14ac:dyDescent="0.45">
      <c r="C390" s="433" t="s">
        <v>508</v>
      </c>
    </row>
    <row r="391" spans="2:15" x14ac:dyDescent="0.45">
      <c r="B391" s="433" t="s">
        <v>483</v>
      </c>
      <c r="C391" t="s">
        <v>509</v>
      </c>
      <c r="D391" t="s">
        <v>510</v>
      </c>
      <c r="E391" t="s">
        <v>511</v>
      </c>
      <c r="F391" t="s">
        <v>512</v>
      </c>
      <c r="G391" t="s">
        <v>513</v>
      </c>
      <c r="H391" t="s">
        <v>514</v>
      </c>
      <c r="I391" s="433"/>
      <c r="J391" s="433"/>
      <c r="K391" s="433"/>
      <c r="L391" s="433"/>
      <c r="M391" s="433"/>
      <c r="N391" s="433"/>
      <c r="O391" s="433"/>
    </row>
    <row r="392" spans="2:15" x14ac:dyDescent="0.45">
      <c r="B392" t="s">
        <v>48</v>
      </c>
      <c r="C392" s="423">
        <v>5.7099999999999998E-2</v>
      </c>
      <c r="D392" s="423">
        <v>4.6100000000000002E-2</v>
      </c>
      <c r="E392" s="423">
        <v>4.1000000000000002E-2</v>
      </c>
      <c r="F392" s="423">
        <v>5.7700000000000001E-2</v>
      </c>
      <c r="G392" s="423">
        <v>7.8799999999999995E-2</v>
      </c>
      <c r="H392" s="423">
        <v>6.8500000000000005E-2</v>
      </c>
    </row>
    <row r="393" spans="2:15" x14ac:dyDescent="0.45">
      <c r="B393" t="s">
        <v>562</v>
      </c>
      <c r="C393" s="423">
        <v>5.7200000000000001E-2</v>
      </c>
      <c r="D393" s="423">
        <v>4.6100000000000002E-2</v>
      </c>
      <c r="E393" s="423">
        <v>4.0899999999999999E-2</v>
      </c>
      <c r="F393" s="423">
        <v>5.7799999999999997E-2</v>
      </c>
      <c r="G393" s="423">
        <v>7.8899999999999998E-2</v>
      </c>
      <c r="H393" s="423">
        <v>6.8500000000000005E-2</v>
      </c>
    </row>
    <row r="394" spans="2:15" x14ac:dyDescent="0.45">
      <c r="B394" t="s">
        <v>558</v>
      </c>
      <c r="C394" s="423">
        <v>6.5299999999999997E-2</v>
      </c>
      <c r="D394" s="423">
        <v>5.16E-2</v>
      </c>
      <c r="E394" s="423">
        <v>4.5199999999999997E-2</v>
      </c>
      <c r="F394" s="423">
        <v>5.8099999999999999E-2</v>
      </c>
      <c r="G394" s="423">
        <v>7.9699999999999993E-2</v>
      </c>
      <c r="H394" s="423">
        <v>6.9500000000000006E-2</v>
      </c>
    </row>
    <row r="395" spans="2:15" x14ac:dyDescent="0.45">
      <c r="B395" t="s">
        <v>559</v>
      </c>
      <c r="C395" s="423">
        <v>6.4299999999999996E-2</v>
      </c>
      <c r="D395" s="423">
        <v>5.4100000000000002E-2</v>
      </c>
      <c r="E395" s="423">
        <v>4.9000000000000002E-2</v>
      </c>
      <c r="F395" s="423">
        <v>6.54E-2</v>
      </c>
      <c r="G395" s="423">
        <v>8.6699999999999999E-2</v>
      </c>
      <c r="H395" s="423">
        <v>7.6999999999999999E-2</v>
      </c>
    </row>
    <row r="396" spans="2:15" x14ac:dyDescent="0.45">
      <c r="B396" t="s">
        <v>568</v>
      </c>
      <c r="C396" s="423">
        <v>6.5699999999999995E-2</v>
      </c>
      <c r="D396" s="423">
        <v>5.3600000000000002E-2</v>
      </c>
      <c r="E396" s="423">
        <v>4.8300000000000003E-2</v>
      </c>
      <c r="F396" s="423">
        <v>6.2899999999999998E-2</v>
      </c>
      <c r="G396" s="423">
        <v>8.4900000000000003E-2</v>
      </c>
      <c r="H396" s="423">
        <v>7.4899999999999994E-2</v>
      </c>
    </row>
    <row r="397" spans="2:15" x14ac:dyDescent="0.45">
      <c r="B397" t="s">
        <v>561</v>
      </c>
      <c r="C397" s="423">
        <v>4.7100000000000003E-2</v>
      </c>
      <c r="D397" s="423">
        <v>3.6299999999999999E-2</v>
      </c>
      <c r="E397" s="423">
        <v>3.1E-2</v>
      </c>
      <c r="F397" s="423">
        <v>4.8800000000000003E-2</v>
      </c>
      <c r="G397" s="423">
        <v>6.8900000000000003E-2</v>
      </c>
      <c r="H397" s="423">
        <v>5.7700000000000001E-2</v>
      </c>
    </row>
    <row r="400" spans="2:15" x14ac:dyDescent="0.45">
      <c r="D400" t="str">
        <f t="shared" ref="D400:J400" si="26">+D34</f>
        <v>Jun 2015</v>
      </c>
      <c r="E400" t="str">
        <f t="shared" si="26"/>
        <v>Jun 2016</v>
      </c>
      <c r="F400" t="str">
        <f t="shared" si="26"/>
        <v>Jun 2017</v>
      </c>
      <c r="G400" t="str">
        <f t="shared" si="26"/>
        <v>Jun 2018</v>
      </c>
      <c r="H400" t="str">
        <f t="shared" si="26"/>
        <v>Jun 2019</v>
      </c>
      <c r="I400" t="str">
        <f t="shared" si="26"/>
        <v>Jun 2020</v>
      </c>
      <c r="J400">
        <f t="shared" si="26"/>
        <v>0</v>
      </c>
    </row>
    <row r="401" spans="2:15" x14ac:dyDescent="0.45">
      <c r="B401" s="438" t="str">
        <f>+Charts!B5</f>
        <v>Total industry</v>
      </c>
      <c r="C401" s="404" t="s">
        <v>524</v>
      </c>
      <c r="D401" s="429">
        <f>VLOOKUP($B$401,$B$368:$N$374,2,FALSE)</f>
        <v>8.8999999999999996E-2</v>
      </c>
      <c r="E401" s="429">
        <f>VLOOKUP($B$401,$B$368:$N$374,3,FALSE)</f>
        <v>2.9000000000000001E-2</v>
      </c>
      <c r="F401" s="429">
        <f>VLOOKUP($B$401,$B$368:$N$374,4,FALSE)</f>
        <v>9.0999999999999998E-2</v>
      </c>
      <c r="G401" s="429">
        <f>VLOOKUP($B$401,$B$368:$N$374,5,FALSE)</f>
        <v>8.5000000000000006E-2</v>
      </c>
      <c r="H401" s="429">
        <f>VLOOKUP($B$401,$B$368:$N$374,6,FALSE)</f>
        <v>7.0999999999999994E-2</v>
      </c>
      <c r="I401" s="429">
        <f>VLOOKUP($B$401,$B$368:$N$374,7,FALSE)</f>
        <v>-8.9999999999999993E-3</v>
      </c>
      <c r="J401" s="429">
        <f>VLOOKUP($B$401,$B$368:$N$374,8,FALSE)</f>
        <v>0</v>
      </c>
    </row>
    <row r="402" spans="2:15" x14ac:dyDescent="0.45">
      <c r="C402" s="404" t="s">
        <v>525</v>
      </c>
      <c r="D402" s="429">
        <f>VLOOKUP($B$401,$B$380:$N$386,2,FALSE)</f>
        <v>8.4599999999999995E-2</v>
      </c>
      <c r="E402" s="429">
        <f>VLOOKUP($B$401,$B$380:$N$386,3,FALSE)</f>
        <v>7.4200000000000002E-2</v>
      </c>
      <c r="F402" s="429">
        <f>VLOOKUP($B$380,$B$368:$N$386,4,FALSE)</f>
        <v>9.0999999999999998E-2</v>
      </c>
      <c r="G402" s="429">
        <f>VLOOKUP($B$401,$B$380:$N$386,5,FALSE)</f>
        <v>8.1799999999999998E-2</v>
      </c>
      <c r="H402" s="429">
        <f>VLOOKUP($B$401,$B$380:$N$386,6,FALSE)</f>
        <v>7.2800000000000004E-2</v>
      </c>
      <c r="I402" s="429">
        <f>VLOOKUP($B$401,$B$380:$N$386,7,FALSE)</f>
        <v>5.2699999999999997E-2</v>
      </c>
      <c r="J402" s="429">
        <f>VLOOKUP($B$401,$B$380:$N$386,8,FALSE)</f>
        <v>0</v>
      </c>
    </row>
    <row r="403" spans="2:15" x14ac:dyDescent="0.45">
      <c r="C403" s="404"/>
      <c r="D403" s="429"/>
      <c r="E403" s="429"/>
      <c r="F403" s="429"/>
      <c r="G403" s="429"/>
      <c r="H403" s="429"/>
      <c r="I403" s="429"/>
      <c r="J403" s="429"/>
    </row>
    <row r="407" spans="2:15" ht="18" x14ac:dyDescent="0.55000000000000004">
      <c r="B407" s="415" t="s">
        <v>526</v>
      </c>
      <c r="C407" s="415" t="s">
        <v>527</v>
      </c>
      <c r="D407" s="415"/>
      <c r="E407" s="415"/>
      <c r="F407" s="415"/>
      <c r="G407" s="415"/>
      <c r="H407" s="415"/>
      <c r="I407" s="415"/>
      <c r="J407" s="415"/>
    </row>
    <row r="411" spans="2:15" x14ac:dyDescent="0.45">
      <c r="B411" s="433" t="s">
        <v>484</v>
      </c>
      <c r="C411" t="s">
        <v>290</v>
      </c>
    </row>
    <row r="412" spans="2:15" x14ac:dyDescent="0.45">
      <c r="B412" s="433" t="s">
        <v>485</v>
      </c>
      <c r="C412" t="s">
        <v>290</v>
      </c>
    </row>
    <row r="413" spans="2:15" x14ac:dyDescent="0.45">
      <c r="B413" s="433" t="s">
        <v>566</v>
      </c>
      <c r="C413" t="s">
        <v>486</v>
      </c>
    </row>
    <row r="415" spans="2:15" x14ac:dyDescent="0.45">
      <c r="B415" s="433" t="s">
        <v>528</v>
      </c>
      <c r="C415" t="s">
        <v>509</v>
      </c>
      <c r="D415" t="s">
        <v>510</v>
      </c>
      <c r="E415" t="s">
        <v>511</v>
      </c>
      <c r="F415" t="s">
        <v>512</v>
      </c>
      <c r="G415" t="s">
        <v>513</v>
      </c>
      <c r="H415" t="s">
        <v>514</v>
      </c>
      <c r="I415" s="433"/>
      <c r="J415" s="433"/>
      <c r="K415" s="433"/>
      <c r="L415" s="433"/>
      <c r="M415" s="433"/>
      <c r="N415" s="433"/>
      <c r="O415" s="433"/>
    </row>
    <row r="416" spans="2:15" x14ac:dyDescent="0.45">
      <c r="B416" s="421" t="s">
        <v>558</v>
      </c>
      <c r="C416" s="423">
        <v>135</v>
      </c>
      <c r="D416" s="423">
        <v>128</v>
      </c>
      <c r="E416" s="423">
        <v>119</v>
      </c>
      <c r="F416" s="423">
        <v>101</v>
      </c>
      <c r="G416" s="423">
        <v>105</v>
      </c>
      <c r="H416" s="423">
        <v>164</v>
      </c>
    </row>
    <row r="417" spans="2:15" x14ac:dyDescent="0.45">
      <c r="B417" s="421" t="s">
        <v>559</v>
      </c>
      <c r="C417" s="423">
        <v>1832</v>
      </c>
      <c r="D417" s="423">
        <v>1955</v>
      </c>
      <c r="E417" s="423">
        <v>1979</v>
      </c>
      <c r="F417" s="423">
        <v>2112</v>
      </c>
      <c r="G417" s="423">
        <v>2283</v>
      </c>
      <c r="H417" s="423">
        <v>2261</v>
      </c>
    </row>
    <row r="418" spans="2:15" x14ac:dyDescent="0.45">
      <c r="B418" s="421" t="s">
        <v>568</v>
      </c>
      <c r="C418" s="423">
        <v>1256</v>
      </c>
      <c r="D418" s="423">
        <v>1426</v>
      </c>
      <c r="E418" s="423">
        <v>1423</v>
      </c>
      <c r="F418" s="423">
        <v>1679</v>
      </c>
      <c r="G418" s="423">
        <v>1667</v>
      </c>
      <c r="H418" s="423">
        <v>1610</v>
      </c>
    </row>
    <row r="419" spans="2:15" x14ac:dyDescent="0.45">
      <c r="B419" s="421" t="s">
        <v>561</v>
      </c>
      <c r="C419" s="423">
        <v>5628</v>
      </c>
      <c r="D419" s="423">
        <v>5567</v>
      </c>
      <c r="E419" s="423">
        <v>5630</v>
      </c>
      <c r="F419" s="423">
        <v>5583</v>
      </c>
      <c r="G419" s="423">
        <v>4794</v>
      </c>
      <c r="H419" s="423">
        <v>4448</v>
      </c>
    </row>
    <row r="420" spans="2:15" x14ac:dyDescent="0.45">
      <c r="B420" s="421" t="s">
        <v>48</v>
      </c>
      <c r="C420" s="423">
        <v>8852</v>
      </c>
      <c r="D420" s="423">
        <v>9077</v>
      </c>
      <c r="E420" s="423">
        <v>9150</v>
      </c>
      <c r="F420" s="423">
        <v>9474</v>
      </c>
      <c r="G420" s="423">
        <v>8849</v>
      </c>
      <c r="H420" s="423">
        <v>8484</v>
      </c>
    </row>
    <row r="423" spans="2:15" x14ac:dyDescent="0.45">
      <c r="B423" s="433" t="s">
        <v>566</v>
      </c>
      <c r="C423" t="s">
        <v>319</v>
      </c>
    </row>
    <row r="424" spans="2:15" x14ac:dyDescent="0.45">
      <c r="B424" s="433" t="s">
        <v>567</v>
      </c>
      <c r="C424" t="s">
        <v>529</v>
      </c>
    </row>
    <row r="426" spans="2:15" x14ac:dyDescent="0.45">
      <c r="C426" s="433" t="s">
        <v>508</v>
      </c>
    </row>
    <row r="427" spans="2:15" x14ac:dyDescent="0.45">
      <c r="B427" s="433" t="s">
        <v>483</v>
      </c>
      <c r="C427" t="s">
        <v>509</v>
      </c>
      <c r="D427" t="s">
        <v>510</v>
      </c>
      <c r="E427" t="s">
        <v>511</v>
      </c>
      <c r="F427" t="s">
        <v>512</v>
      </c>
      <c r="G427" t="s">
        <v>513</v>
      </c>
      <c r="H427" t="s">
        <v>514</v>
      </c>
      <c r="I427" s="433"/>
      <c r="J427" s="433"/>
      <c r="K427" s="433"/>
      <c r="L427" s="433"/>
      <c r="M427" s="433"/>
      <c r="N427" s="433"/>
      <c r="O427" s="433"/>
    </row>
    <row r="428" spans="2:15" x14ac:dyDescent="0.45">
      <c r="B428" t="s">
        <v>558</v>
      </c>
      <c r="C428" s="423">
        <v>50655</v>
      </c>
      <c r="D428" s="423">
        <v>51812</v>
      </c>
      <c r="E428" s="423">
        <v>55190</v>
      </c>
      <c r="F428" s="423">
        <v>52463</v>
      </c>
      <c r="G428" s="423">
        <v>54619</v>
      </c>
      <c r="H428" s="423">
        <v>54511</v>
      </c>
    </row>
    <row r="429" spans="2:15" x14ac:dyDescent="0.45">
      <c r="B429" t="s">
        <v>559</v>
      </c>
      <c r="C429" s="423">
        <v>404475</v>
      </c>
      <c r="D429" s="423">
        <v>436976</v>
      </c>
      <c r="E429" s="423">
        <v>511264</v>
      </c>
      <c r="F429" s="423">
        <v>592502</v>
      </c>
      <c r="G429" s="423">
        <v>675610</v>
      </c>
      <c r="H429" s="423">
        <v>699896</v>
      </c>
    </row>
    <row r="430" spans="2:15" x14ac:dyDescent="0.45">
      <c r="B430" t="s">
        <v>568</v>
      </c>
      <c r="C430" s="423">
        <v>505225</v>
      </c>
      <c r="D430" s="423">
        <v>530281</v>
      </c>
      <c r="E430" s="423">
        <v>578201</v>
      </c>
      <c r="F430" s="423">
        <v>612311</v>
      </c>
      <c r="G430" s="423">
        <v>668142</v>
      </c>
      <c r="H430" s="423">
        <v>681885</v>
      </c>
    </row>
    <row r="431" spans="2:15" x14ac:dyDescent="0.45">
      <c r="B431" t="s">
        <v>561</v>
      </c>
      <c r="C431" s="423">
        <v>531060</v>
      </c>
      <c r="D431" s="423">
        <v>540751</v>
      </c>
      <c r="E431" s="423">
        <v>582854</v>
      </c>
      <c r="F431" s="423">
        <v>616780</v>
      </c>
      <c r="G431" s="423">
        <v>619950</v>
      </c>
      <c r="H431" s="423">
        <v>587622</v>
      </c>
    </row>
    <row r="432" spans="2:15" x14ac:dyDescent="0.45">
      <c r="B432" t="s">
        <v>48</v>
      </c>
      <c r="C432" s="423">
        <v>1491415</v>
      </c>
      <c r="D432" s="423">
        <v>1559820</v>
      </c>
      <c r="E432" s="423">
        <v>1727510</v>
      </c>
      <c r="F432" s="423">
        <v>1874055</v>
      </c>
      <c r="G432" s="423">
        <v>2018321</v>
      </c>
      <c r="H432" s="423">
        <v>2023914</v>
      </c>
    </row>
    <row r="437" spans="1:14" x14ac:dyDescent="0.45">
      <c r="B437" t="s">
        <v>530</v>
      </c>
    </row>
    <row r="438" spans="1:14" x14ac:dyDescent="0.45">
      <c r="B438" t="str">
        <f>+B416</f>
        <v>Corporate funds</v>
      </c>
      <c r="C438">
        <f>C416/VLOOKUP(B438,$B$428:$H$432,2,FALSE)</f>
        <v>2.6650873556411016E-3</v>
      </c>
      <c r="D438">
        <f>D416/VLOOKUP(B438,$B$428:$H$432,3,FALSE)</f>
        <v>2.4704701613525826E-3</v>
      </c>
      <c r="E438">
        <f>E416/VLOOKUP(B438,$B$428:$H$432,4,FALSE)</f>
        <v>2.1561877151657911E-3</v>
      </c>
      <c r="F438">
        <f>F416/VLOOKUP(B438,$B$428:$H$432,5,FALSE)</f>
        <v>1.9251663076835103E-3</v>
      </c>
      <c r="G438">
        <f>G416/VLOOKUP(B438,$B$428:$H$432,6,FALSE)</f>
        <v>1.9224079532763323E-3</v>
      </c>
      <c r="H438">
        <f>H416/VLOOKUP(B438,$B$428:$H$432,7,FALSE)</f>
        <v>3.0085670782043993E-3</v>
      </c>
    </row>
    <row r="439" spans="1:14" x14ac:dyDescent="0.45">
      <c r="B439" t="str">
        <f>+B417</f>
        <v>Industry funds</v>
      </c>
      <c r="C439">
        <f t="shared" ref="C439:C442" si="27">C417/VLOOKUP(B439,$B$428:$H$432,2,FALSE)</f>
        <v>4.5293281414178878E-3</v>
      </c>
      <c r="D439">
        <f>D417/VLOOKUP(B439,$B$428:$H$432,3,FALSE)</f>
        <v>4.4739299183479183E-3</v>
      </c>
      <c r="E439">
        <f>E417/VLOOKUP(B439,$B$428:$H$432,4,FALSE)</f>
        <v>3.8707986480565814E-3</v>
      </c>
      <c r="F439">
        <f>F417/VLOOKUP(B439,$B$428:$H$432,5,FALSE)</f>
        <v>3.5645449298061442E-3</v>
      </c>
      <c r="G439">
        <f>G417/VLOOKUP(B439,$B$428:$H$432,6,FALSE)</f>
        <v>3.3791684551738427E-3</v>
      </c>
      <c r="H439">
        <f>H417/VLOOKUP(B439,$B$428:$H$432,7,FALSE)</f>
        <v>3.230479957022186E-3</v>
      </c>
    </row>
    <row r="440" spans="1:14" x14ac:dyDescent="0.45">
      <c r="B440" t="str">
        <f>+B418</f>
        <v>Public sector funds</v>
      </c>
      <c r="C440">
        <f t="shared" si="27"/>
        <v>2.4860210797169576E-3</v>
      </c>
      <c r="D440">
        <f>D418/VLOOKUP(B440,$B$428:$H$432,3,FALSE)</f>
        <v>2.6891402859993098E-3</v>
      </c>
      <c r="E440">
        <f>E418/VLOOKUP(B440,$B$428:$H$432,4,FALSE)</f>
        <v>2.4610818729127069E-3</v>
      </c>
      <c r="F440">
        <f>F418/VLOOKUP(B440,$B$428:$H$432,5,FALSE)</f>
        <v>2.7420706144426605E-3</v>
      </c>
      <c r="G440">
        <f>G418/VLOOKUP(B440,$B$428:$H$432,6,FALSE)</f>
        <v>2.4949786123309118E-3</v>
      </c>
      <c r="H440">
        <f>H418/VLOOKUP(B440,$B$428:$H$432,7,FALSE)</f>
        <v>2.3611019453426895E-3</v>
      </c>
    </row>
    <row r="441" spans="1:14" x14ac:dyDescent="0.45">
      <c r="B441" t="str">
        <f>+B419</f>
        <v>Retail funds</v>
      </c>
      <c r="C441">
        <f t="shared" si="27"/>
        <v>1.0597672579369563E-2</v>
      </c>
      <c r="D441">
        <f>D419/VLOOKUP(B441,$B$428:$H$432,3,FALSE)</f>
        <v>1.0294941664462941E-2</v>
      </c>
      <c r="E441">
        <f>E419/VLOOKUP(B441,$B$428:$H$432,4,FALSE)</f>
        <v>9.6593658103058394E-3</v>
      </c>
      <c r="F441">
        <f>F419/VLOOKUP(B441,$B$428:$H$432,5,FALSE)</f>
        <v>9.0518499302830839E-3</v>
      </c>
      <c r="G441">
        <f>G419/VLOOKUP(B441,$B$428:$H$432,6,FALSE)</f>
        <v>7.7328816840067744E-3</v>
      </c>
      <c r="H441">
        <f>H419/VLOOKUP(B441,$B$428:$H$432,7,FALSE)</f>
        <v>7.569491952309478E-3</v>
      </c>
    </row>
    <row r="442" spans="1:14" x14ac:dyDescent="0.45">
      <c r="B442" t="str">
        <f>+B420</f>
        <v>Entities with more than four members</v>
      </c>
      <c r="C442">
        <f t="shared" si="27"/>
        <v>5.9353030511292964E-3</v>
      </c>
      <c r="D442">
        <f>D420/VLOOKUP(B442,$B$428:$H$432,3,FALSE)</f>
        <v>5.8192611968047592E-3</v>
      </c>
      <c r="E442">
        <f>E420/VLOOKUP(B442,$B$428:$H$432,4,FALSE)</f>
        <v>5.2966408298649502E-3</v>
      </c>
      <c r="F442">
        <f>F420/VLOOKUP(B442,$B$428:$H$432,5,FALSE)</f>
        <v>5.0553478953392506E-3</v>
      </c>
      <c r="G442">
        <f>G420/VLOOKUP(B442,$B$428:$H$432,6,FALSE)</f>
        <v>4.3843372783615685E-3</v>
      </c>
      <c r="H442">
        <f>H420/VLOOKUP(B442,$B$428:$H$432,7,FALSE)</f>
        <v>4.1918777181243864E-3</v>
      </c>
    </row>
    <row r="443" spans="1:14" x14ac:dyDescent="0.45">
      <c r="A443" t="str">
        <f>+B442</f>
        <v>Entities with more than four members</v>
      </c>
      <c r="B443" s="420" t="s">
        <v>562</v>
      </c>
      <c r="C443">
        <f>VLOOKUP(A443,$B$438:$K$442,2,FALSE)</f>
        <v>5.9353030511292964E-3</v>
      </c>
      <c r="D443">
        <f>VLOOKUP(A443,$B$438:$K$442,3,FALSE)</f>
        <v>5.8192611968047592E-3</v>
      </c>
      <c r="E443">
        <f>VLOOKUP(A443,$B$438:$K$442,4,FALSE)</f>
        <v>5.2966408298649502E-3</v>
      </c>
      <c r="F443">
        <f>VLOOKUP(A443,$B$438:$K$442,5,FALSE)</f>
        <v>5.0553478953392506E-3</v>
      </c>
      <c r="G443">
        <f>VLOOKUP(A443,$B$438:$K$442,6,FALSE)</f>
        <v>4.3843372783615685E-3</v>
      </c>
      <c r="H443">
        <f>VLOOKUP(A443,$B$438:$K$442,7,FALSE)</f>
        <v>4.1918777181243864E-3</v>
      </c>
    </row>
    <row r="445" spans="1:14" x14ac:dyDescent="0.45">
      <c r="B445" s="420" t="s">
        <v>519</v>
      </c>
      <c r="D445" t="str">
        <f t="shared" ref="D445:J445" si="28">+D34</f>
        <v>Jun 2015</v>
      </c>
      <c r="E445" t="str">
        <f t="shared" si="28"/>
        <v>Jun 2016</v>
      </c>
      <c r="F445" t="str">
        <f t="shared" si="28"/>
        <v>Jun 2017</v>
      </c>
      <c r="G445" t="str">
        <f t="shared" si="28"/>
        <v>Jun 2018</v>
      </c>
      <c r="H445" t="str">
        <f t="shared" si="28"/>
        <v>Jun 2019</v>
      </c>
      <c r="I445" t="str">
        <f t="shared" si="28"/>
        <v>Jun 2020</v>
      </c>
      <c r="J445">
        <f t="shared" si="28"/>
        <v>0</v>
      </c>
    </row>
    <row r="446" spans="1:14" ht="16.149999999999999" x14ac:dyDescent="0.5">
      <c r="B446" s="420" t="str">
        <f>+Charts!B5</f>
        <v>Total industry</v>
      </c>
      <c r="C446" s="430" t="s">
        <v>531</v>
      </c>
      <c r="D446" s="431">
        <f>VLOOKUP(B446,$B$438:$H$443,2,FALSE)</f>
        <v>5.9353030511292964E-3</v>
      </c>
      <c r="E446" s="431">
        <f>VLOOKUP(B446,$B$438:$H$443,3,FALSE)</f>
        <v>5.8192611968047592E-3</v>
      </c>
      <c r="F446" s="431">
        <f>VLOOKUP(B446,$B$438:$H$443,4,FALSE)</f>
        <v>5.2966408298649502E-3</v>
      </c>
      <c r="G446" s="431">
        <f>VLOOKUP(B446,$B$438:$H$443,5,FALSE)</f>
        <v>5.0553478953392506E-3</v>
      </c>
      <c r="H446" s="431">
        <f>VLOOKUP(B446,$B$438:$H$443,6,FALSE)</f>
        <v>4.3843372783615685E-3</v>
      </c>
      <c r="I446" s="431">
        <f>VLOOKUP(B446,$B$438:$H$443,7,FALSE)</f>
        <v>4.1918777181243864E-3</v>
      </c>
      <c r="J446" s="431"/>
      <c r="K446" s="420"/>
      <c r="L446" s="420"/>
      <c r="M446" s="420"/>
      <c r="N446" s="420"/>
    </row>
    <row r="447" spans="1:14" x14ac:dyDescent="0.45">
      <c r="D447" s="432"/>
      <c r="E447" s="432"/>
      <c r="F447" s="432"/>
      <c r="G447" s="432"/>
      <c r="H447" s="432"/>
      <c r="I447" s="432"/>
      <c r="J447" s="432"/>
    </row>
    <row r="450" spans="2:15" x14ac:dyDescent="0.45">
      <c r="B450" s="433" t="s">
        <v>484</v>
      </c>
      <c r="C450" t="s">
        <v>290</v>
      </c>
    </row>
    <row r="451" spans="2:15" x14ac:dyDescent="0.45">
      <c r="B451" s="433" t="s">
        <v>566</v>
      </c>
      <c r="C451" t="s">
        <v>486</v>
      </c>
    </row>
    <row r="453" spans="2:15" x14ac:dyDescent="0.45">
      <c r="D453" s="433" t="s">
        <v>508</v>
      </c>
    </row>
    <row r="454" spans="2:15" x14ac:dyDescent="0.45">
      <c r="B454" s="433" t="s">
        <v>483</v>
      </c>
      <c r="C454" s="433" t="s">
        <v>485</v>
      </c>
      <c r="D454" t="s">
        <v>509</v>
      </c>
      <c r="E454" t="s">
        <v>510</v>
      </c>
      <c r="F454" t="s">
        <v>511</v>
      </c>
      <c r="G454" t="s">
        <v>512</v>
      </c>
      <c r="H454" t="s">
        <v>513</v>
      </c>
      <c r="I454" t="s">
        <v>514</v>
      </c>
      <c r="J454" s="433"/>
      <c r="K454" s="433"/>
      <c r="L454" s="433"/>
      <c r="M454" s="433"/>
      <c r="N454" s="433"/>
      <c r="O454" s="433"/>
    </row>
    <row r="455" spans="2:15" x14ac:dyDescent="0.45">
      <c r="B455" t="s">
        <v>558</v>
      </c>
      <c r="C455" t="s">
        <v>409</v>
      </c>
      <c r="D455" s="423">
        <v>5</v>
      </c>
      <c r="E455" s="423">
        <v>6</v>
      </c>
      <c r="F455" s="423">
        <v>6</v>
      </c>
      <c r="G455" s="423">
        <v>8</v>
      </c>
      <c r="H455" s="423">
        <v>9</v>
      </c>
      <c r="I455" s="423">
        <v>4</v>
      </c>
    </row>
    <row r="456" spans="2:15" x14ac:dyDescent="0.45">
      <c r="B456" t="s">
        <v>558</v>
      </c>
      <c r="C456" t="s">
        <v>400</v>
      </c>
      <c r="D456" s="423">
        <v>59</v>
      </c>
      <c r="E456" s="423">
        <v>56</v>
      </c>
      <c r="F456" s="423">
        <v>58</v>
      </c>
      <c r="G456" s="423">
        <v>48</v>
      </c>
      <c r="H456" s="423">
        <v>49</v>
      </c>
      <c r="I456" s="423">
        <v>47</v>
      </c>
    </row>
    <row r="457" spans="2:15" x14ac:dyDescent="0.45">
      <c r="B457" t="s">
        <v>558</v>
      </c>
      <c r="C457" t="s">
        <v>404</v>
      </c>
      <c r="D457" s="423">
        <v>0</v>
      </c>
      <c r="E457" s="423">
        <v>0</v>
      </c>
      <c r="F457" s="423">
        <v>1</v>
      </c>
      <c r="G457" s="423">
        <v>1</v>
      </c>
      <c r="H457" s="423">
        <v>1</v>
      </c>
      <c r="I457" s="423">
        <v>1</v>
      </c>
    </row>
    <row r="458" spans="2:15" x14ac:dyDescent="0.45">
      <c r="B458" t="s">
        <v>558</v>
      </c>
      <c r="C458" t="s">
        <v>405</v>
      </c>
      <c r="D458" s="423">
        <v>1</v>
      </c>
      <c r="E458" s="423">
        <v>1</v>
      </c>
      <c r="F458" s="423">
        <v>1</v>
      </c>
      <c r="G458" s="423">
        <v>1</v>
      </c>
      <c r="H458" s="423">
        <v>1</v>
      </c>
      <c r="I458" s="423">
        <v>0</v>
      </c>
    </row>
    <row r="459" spans="2:15" x14ac:dyDescent="0.45">
      <c r="B459" t="s">
        <v>558</v>
      </c>
      <c r="C459" t="s">
        <v>406</v>
      </c>
      <c r="D459" s="423">
        <v>27</v>
      </c>
      <c r="E459" s="423">
        <v>23</v>
      </c>
      <c r="F459" s="423">
        <v>13</v>
      </c>
      <c r="G459" s="423">
        <v>0</v>
      </c>
      <c r="H459" s="423">
        <v>0</v>
      </c>
      <c r="I459" s="423">
        <v>0</v>
      </c>
    </row>
    <row r="460" spans="2:15" x14ac:dyDescent="0.45">
      <c r="B460" t="s">
        <v>558</v>
      </c>
      <c r="C460" t="s">
        <v>407</v>
      </c>
      <c r="D460" s="423">
        <v>42</v>
      </c>
      <c r="E460" s="423">
        <v>41</v>
      </c>
      <c r="F460" s="423">
        <v>40</v>
      </c>
      <c r="G460" s="423">
        <v>42</v>
      </c>
      <c r="H460" s="423">
        <v>45</v>
      </c>
      <c r="I460" s="423">
        <v>112</v>
      </c>
    </row>
    <row r="461" spans="2:15" x14ac:dyDescent="0.45">
      <c r="B461" t="s">
        <v>558</v>
      </c>
      <c r="C461" t="s">
        <v>410</v>
      </c>
      <c r="D461" s="423">
        <v>0</v>
      </c>
      <c r="E461" s="423">
        <v>1</v>
      </c>
      <c r="F461" s="423">
        <v>0</v>
      </c>
      <c r="G461" s="423">
        <v>0</v>
      </c>
      <c r="H461" s="423">
        <v>0</v>
      </c>
      <c r="I461" s="423">
        <v>0</v>
      </c>
    </row>
    <row r="462" spans="2:15" x14ac:dyDescent="0.45">
      <c r="B462" t="s">
        <v>558</v>
      </c>
      <c r="C462" t="s">
        <v>408</v>
      </c>
      <c r="D462" s="423">
        <v>0</v>
      </c>
      <c r="E462" s="423">
        <v>0</v>
      </c>
      <c r="F462" s="423">
        <v>0</v>
      </c>
      <c r="G462" s="423">
        <v>0</v>
      </c>
      <c r="H462" s="423">
        <v>0</v>
      </c>
      <c r="I462" s="423">
        <v>0</v>
      </c>
    </row>
    <row r="463" spans="2:15" x14ac:dyDescent="0.45">
      <c r="B463" t="s">
        <v>558</v>
      </c>
      <c r="C463" t="s">
        <v>290</v>
      </c>
      <c r="D463" s="423">
        <v>135</v>
      </c>
      <c r="E463" s="423">
        <v>128</v>
      </c>
      <c r="F463" s="423">
        <v>119</v>
      </c>
      <c r="G463" s="423">
        <v>101</v>
      </c>
      <c r="H463" s="423">
        <v>105</v>
      </c>
      <c r="I463" s="423">
        <v>164</v>
      </c>
    </row>
    <row r="464" spans="2:15" x14ac:dyDescent="0.45">
      <c r="B464" t="s">
        <v>559</v>
      </c>
      <c r="C464" t="s">
        <v>409</v>
      </c>
      <c r="D464" s="423">
        <v>20</v>
      </c>
      <c r="E464" s="423">
        <v>9</v>
      </c>
      <c r="F464" s="423">
        <v>10</v>
      </c>
      <c r="G464" s="423">
        <v>9</v>
      </c>
      <c r="H464" s="423">
        <v>10</v>
      </c>
      <c r="I464" s="423">
        <v>10</v>
      </c>
    </row>
    <row r="465" spans="2:9" x14ac:dyDescent="0.45">
      <c r="B465" t="s">
        <v>559</v>
      </c>
      <c r="C465" t="s">
        <v>400</v>
      </c>
      <c r="D465" s="423">
        <v>982</v>
      </c>
      <c r="E465" s="423">
        <v>1002</v>
      </c>
      <c r="F465" s="423">
        <v>1070</v>
      </c>
      <c r="G465" s="423">
        <v>1120</v>
      </c>
      <c r="H465" s="423">
        <v>1247</v>
      </c>
      <c r="I465" s="423">
        <v>1285</v>
      </c>
    </row>
    <row r="466" spans="2:9" x14ac:dyDescent="0.45">
      <c r="B466" t="s">
        <v>559</v>
      </c>
      <c r="C466" t="s">
        <v>404</v>
      </c>
      <c r="D466" s="423">
        <v>8</v>
      </c>
      <c r="E466" s="423">
        <v>9</v>
      </c>
      <c r="F466" s="423">
        <v>11</v>
      </c>
      <c r="G466" s="423">
        <v>14</v>
      </c>
      <c r="H466" s="423">
        <v>17</v>
      </c>
      <c r="I466" s="423">
        <v>18</v>
      </c>
    </row>
    <row r="467" spans="2:9" x14ac:dyDescent="0.45">
      <c r="B467" t="s">
        <v>559</v>
      </c>
      <c r="C467" t="s">
        <v>405</v>
      </c>
      <c r="D467" s="423">
        <v>27</v>
      </c>
      <c r="E467" s="423">
        <v>28</v>
      </c>
      <c r="F467" s="423">
        <v>29</v>
      </c>
      <c r="G467" s="423">
        <v>30</v>
      </c>
      <c r="H467" s="423">
        <v>29</v>
      </c>
      <c r="I467" s="423">
        <v>0</v>
      </c>
    </row>
    <row r="468" spans="2:9" x14ac:dyDescent="0.45">
      <c r="B468" t="s">
        <v>559</v>
      </c>
      <c r="C468" t="s">
        <v>406</v>
      </c>
      <c r="D468" s="423">
        <v>101</v>
      </c>
      <c r="E468" s="423">
        <v>87</v>
      </c>
      <c r="F468" s="423">
        <v>55</v>
      </c>
      <c r="G468" s="423">
        <v>61</v>
      </c>
      <c r="H468" s="423">
        <v>57</v>
      </c>
      <c r="I468" s="423">
        <v>55</v>
      </c>
    </row>
    <row r="469" spans="2:9" x14ac:dyDescent="0.45">
      <c r="B469" t="s">
        <v>559</v>
      </c>
      <c r="C469" t="s">
        <v>407</v>
      </c>
      <c r="D469" s="423">
        <v>690</v>
      </c>
      <c r="E469" s="423">
        <v>816</v>
      </c>
      <c r="F469" s="423">
        <v>803</v>
      </c>
      <c r="G469" s="423">
        <v>877</v>
      </c>
      <c r="H469" s="423">
        <v>920</v>
      </c>
      <c r="I469" s="423">
        <v>892</v>
      </c>
    </row>
    <row r="470" spans="2:9" x14ac:dyDescent="0.45">
      <c r="B470" t="s">
        <v>559</v>
      </c>
      <c r="C470" t="s">
        <v>410</v>
      </c>
      <c r="D470" s="423">
        <v>4</v>
      </c>
      <c r="E470" s="423">
        <v>3</v>
      </c>
      <c r="F470" s="423">
        <v>0</v>
      </c>
      <c r="G470" s="423">
        <v>1</v>
      </c>
      <c r="H470" s="423">
        <v>3</v>
      </c>
      <c r="I470" s="423">
        <v>1</v>
      </c>
    </row>
    <row r="471" spans="2:9" x14ac:dyDescent="0.45">
      <c r="B471" t="s">
        <v>559</v>
      </c>
      <c r="C471" t="s">
        <v>408</v>
      </c>
      <c r="D471" s="423">
        <v>0</v>
      </c>
      <c r="E471" s="423">
        <v>0</v>
      </c>
      <c r="F471" s="423">
        <v>0</v>
      </c>
      <c r="G471" s="423">
        <v>0</v>
      </c>
      <c r="H471" s="423">
        <v>0</v>
      </c>
      <c r="I471" s="423">
        <v>0</v>
      </c>
    </row>
    <row r="472" spans="2:9" x14ac:dyDescent="0.45">
      <c r="B472" t="s">
        <v>559</v>
      </c>
      <c r="C472" t="s">
        <v>290</v>
      </c>
      <c r="D472" s="423">
        <v>1832</v>
      </c>
      <c r="E472" s="423">
        <v>1955</v>
      </c>
      <c r="F472" s="423">
        <v>1979</v>
      </c>
      <c r="G472" s="423">
        <v>2112</v>
      </c>
      <c r="H472" s="423">
        <v>2283</v>
      </c>
      <c r="I472" s="423">
        <v>2261</v>
      </c>
    </row>
    <row r="473" spans="2:9" x14ac:dyDescent="0.45">
      <c r="B473" t="s">
        <v>568</v>
      </c>
      <c r="C473" t="s">
        <v>409</v>
      </c>
      <c r="D473" s="423">
        <v>12</v>
      </c>
      <c r="E473" s="423">
        <v>16</v>
      </c>
      <c r="F473" s="423">
        <v>16</v>
      </c>
      <c r="G473" s="423">
        <v>21</v>
      </c>
      <c r="H473" s="423">
        <v>14</v>
      </c>
      <c r="I473" s="423">
        <v>12</v>
      </c>
    </row>
    <row r="474" spans="2:9" x14ac:dyDescent="0.45">
      <c r="B474" t="s">
        <v>568</v>
      </c>
      <c r="C474" t="s">
        <v>400</v>
      </c>
      <c r="D474" s="423">
        <v>464</v>
      </c>
      <c r="E474" s="423">
        <v>506</v>
      </c>
      <c r="F474" s="423">
        <v>518</v>
      </c>
      <c r="G474" s="423">
        <v>584</v>
      </c>
      <c r="H474" s="423">
        <v>584</v>
      </c>
      <c r="I474" s="423">
        <v>560</v>
      </c>
    </row>
    <row r="475" spans="2:9" x14ac:dyDescent="0.45">
      <c r="B475" t="s">
        <v>568</v>
      </c>
      <c r="C475" t="s">
        <v>404</v>
      </c>
      <c r="D475" s="423">
        <v>23</v>
      </c>
      <c r="E475" s="423">
        <v>21</v>
      </c>
      <c r="F475" s="423">
        <v>27</v>
      </c>
      <c r="G475" s="423">
        <v>26</v>
      </c>
      <c r="H475" s="423">
        <v>27</v>
      </c>
      <c r="I475" s="423">
        <v>29</v>
      </c>
    </row>
    <row r="476" spans="2:9" x14ac:dyDescent="0.45">
      <c r="B476" t="s">
        <v>568</v>
      </c>
      <c r="C476" t="s">
        <v>405</v>
      </c>
      <c r="D476" s="423">
        <v>3</v>
      </c>
      <c r="E476" s="423">
        <v>3</v>
      </c>
      <c r="F476" s="423">
        <v>5</v>
      </c>
      <c r="G476" s="423">
        <v>6</v>
      </c>
      <c r="H476" s="423">
        <v>3</v>
      </c>
      <c r="I476" s="423">
        <v>0</v>
      </c>
    </row>
    <row r="477" spans="2:9" x14ac:dyDescent="0.45">
      <c r="B477" t="s">
        <v>568</v>
      </c>
      <c r="C477" t="s">
        <v>406</v>
      </c>
      <c r="D477" s="423">
        <v>82</v>
      </c>
      <c r="E477" s="423">
        <v>80</v>
      </c>
      <c r="F477" s="423">
        <v>54</v>
      </c>
      <c r="G477" s="423">
        <v>47</v>
      </c>
      <c r="H477" s="423">
        <v>64</v>
      </c>
      <c r="I477" s="423">
        <v>25</v>
      </c>
    </row>
    <row r="478" spans="2:9" x14ac:dyDescent="0.45">
      <c r="B478" t="s">
        <v>568</v>
      </c>
      <c r="C478" t="s">
        <v>407</v>
      </c>
      <c r="D478" s="423">
        <v>640</v>
      </c>
      <c r="E478" s="423">
        <v>776</v>
      </c>
      <c r="F478" s="423">
        <v>778</v>
      </c>
      <c r="G478" s="423">
        <v>966</v>
      </c>
      <c r="H478" s="423">
        <v>951</v>
      </c>
      <c r="I478" s="423">
        <v>961</v>
      </c>
    </row>
    <row r="479" spans="2:9" x14ac:dyDescent="0.45">
      <c r="B479" t="s">
        <v>568</v>
      </c>
      <c r="C479" t="s">
        <v>410</v>
      </c>
      <c r="D479" s="423">
        <v>32</v>
      </c>
      <c r="E479" s="423">
        <v>23</v>
      </c>
      <c r="F479" s="423">
        <v>26</v>
      </c>
      <c r="G479" s="423">
        <v>29</v>
      </c>
      <c r="H479" s="423">
        <v>24</v>
      </c>
      <c r="I479" s="423">
        <v>23</v>
      </c>
    </row>
    <row r="480" spans="2:9" x14ac:dyDescent="0.45">
      <c r="B480" t="s">
        <v>568</v>
      </c>
      <c r="C480" t="s">
        <v>408</v>
      </c>
      <c r="D480" s="423">
        <v>0</v>
      </c>
      <c r="E480" s="423">
        <v>0</v>
      </c>
      <c r="F480" s="423">
        <v>0</v>
      </c>
      <c r="G480" s="423">
        <v>0</v>
      </c>
      <c r="H480" s="423">
        <v>0</v>
      </c>
      <c r="I480" s="423">
        <v>0</v>
      </c>
    </row>
    <row r="481" spans="2:9" x14ac:dyDescent="0.45">
      <c r="B481" t="s">
        <v>568</v>
      </c>
      <c r="C481" t="s">
        <v>290</v>
      </c>
      <c r="D481" s="423">
        <v>1256</v>
      </c>
      <c r="E481" s="423">
        <v>1426</v>
      </c>
      <c r="F481" s="423">
        <v>1423</v>
      </c>
      <c r="G481" s="423">
        <v>1679</v>
      </c>
      <c r="H481" s="423">
        <v>1667</v>
      </c>
      <c r="I481" s="423">
        <v>1610</v>
      </c>
    </row>
    <row r="482" spans="2:9" x14ac:dyDescent="0.45">
      <c r="B482" t="s">
        <v>561</v>
      </c>
      <c r="C482" t="s">
        <v>409</v>
      </c>
      <c r="D482" s="423">
        <v>857</v>
      </c>
      <c r="E482" s="423">
        <v>618</v>
      </c>
      <c r="F482" s="423">
        <v>677</v>
      </c>
      <c r="G482" s="423">
        <v>703</v>
      </c>
      <c r="H482" s="423">
        <v>713</v>
      </c>
      <c r="I482" s="423">
        <v>672</v>
      </c>
    </row>
    <row r="483" spans="2:9" x14ac:dyDescent="0.45">
      <c r="B483" t="s">
        <v>561</v>
      </c>
      <c r="C483" t="s">
        <v>400</v>
      </c>
      <c r="D483" s="423">
        <v>2362</v>
      </c>
      <c r="E483" s="423">
        <v>2239</v>
      </c>
      <c r="F483" s="423">
        <v>2176</v>
      </c>
      <c r="G483" s="423">
        <v>2141</v>
      </c>
      <c r="H483" s="423">
        <v>1916</v>
      </c>
      <c r="I483" s="423">
        <v>1741</v>
      </c>
    </row>
    <row r="484" spans="2:9" x14ac:dyDescent="0.45">
      <c r="B484" t="s">
        <v>561</v>
      </c>
      <c r="C484" t="s">
        <v>404</v>
      </c>
      <c r="D484" s="423">
        <v>341</v>
      </c>
      <c r="E484" s="423">
        <v>592</v>
      </c>
      <c r="F484" s="423">
        <v>675</v>
      </c>
      <c r="G484" s="423">
        <v>706</v>
      </c>
      <c r="H484" s="423">
        <v>785</v>
      </c>
      <c r="I484" s="423">
        <v>823</v>
      </c>
    </row>
    <row r="485" spans="2:9" x14ac:dyDescent="0.45">
      <c r="B485" t="s">
        <v>561</v>
      </c>
      <c r="C485" t="s">
        <v>405</v>
      </c>
      <c r="D485" s="423">
        <v>18</v>
      </c>
      <c r="E485" s="423">
        <v>24</v>
      </c>
      <c r="F485" s="423">
        <v>16</v>
      </c>
      <c r="G485" s="423">
        <v>17</v>
      </c>
      <c r="H485" s="423">
        <v>19</v>
      </c>
      <c r="I485" s="423">
        <v>0</v>
      </c>
    </row>
    <row r="486" spans="2:9" x14ac:dyDescent="0.45">
      <c r="B486" t="s">
        <v>561</v>
      </c>
      <c r="C486" t="s">
        <v>406</v>
      </c>
      <c r="D486" s="423">
        <v>501</v>
      </c>
      <c r="E486" s="423">
        <v>514</v>
      </c>
      <c r="F486" s="423">
        <v>426</v>
      </c>
      <c r="G486" s="423">
        <v>458</v>
      </c>
      <c r="H486" s="423">
        <v>75</v>
      </c>
      <c r="I486" s="423">
        <v>59</v>
      </c>
    </row>
    <row r="487" spans="2:9" x14ac:dyDescent="0.45">
      <c r="B487" t="s">
        <v>561</v>
      </c>
      <c r="C487" t="s">
        <v>407</v>
      </c>
      <c r="D487" s="423">
        <v>1147</v>
      </c>
      <c r="E487" s="423">
        <v>1182</v>
      </c>
      <c r="F487" s="423">
        <v>1298</v>
      </c>
      <c r="G487" s="423">
        <v>1192</v>
      </c>
      <c r="H487" s="423">
        <v>1064</v>
      </c>
      <c r="I487" s="423">
        <v>947</v>
      </c>
    </row>
    <row r="488" spans="2:9" x14ac:dyDescent="0.45">
      <c r="B488" t="s">
        <v>561</v>
      </c>
      <c r="C488" t="s">
        <v>410</v>
      </c>
      <c r="D488" s="423">
        <v>402</v>
      </c>
      <c r="E488" s="423">
        <v>398</v>
      </c>
      <c r="F488" s="423">
        <v>359</v>
      </c>
      <c r="G488" s="423">
        <v>366</v>
      </c>
      <c r="H488" s="423">
        <v>222</v>
      </c>
      <c r="I488" s="423">
        <v>206</v>
      </c>
    </row>
    <row r="489" spans="2:9" x14ac:dyDescent="0.45">
      <c r="B489" t="s">
        <v>561</v>
      </c>
      <c r="C489" t="s">
        <v>408</v>
      </c>
      <c r="D489" s="423">
        <v>1</v>
      </c>
      <c r="E489" s="423">
        <v>1</v>
      </c>
      <c r="F489" s="423">
        <v>1</v>
      </c>
      <c r="G489" s="423">
        <v>0</v>
      </c>
      <c r="H489" s="423">
        <v>0</v>
      </c>
      <c r="I489" s="423">
        <v>0</v>
      </c>
    </row>
    <row r="490" spans="2:9" x14ac:dyDescent="0.45">
      <c r="B490" t="s">
        <v>561</v>
      </c>
      <c r="C490" t="s">
        <v>290</v>
      </c>
      <c r="D490" s="423">
        <v>5628</v>
      </c>
      <c r="E490" s="423">
        <v>5567</v>
      </c>
      <c r="F490" s="423">
        <v>5630</v>
      </c>
      <c r="G490" s="423">
        <v>5583</v>
      </c>
      <c r="H490" s="423">
        <v>4794</v>
      </c>
      <c r="I490" s="423">
        <v>4448</v>
      </c>
    </row>
    <row r="491" spans="2:9" x14ac:dyDescent="0.45">
      <c r="B491" t="s">
        <v>48</v>
      </c>
      <c r="C491" t="s">
        <v>409</v>
      </c>
      <c r="D491" s="423">
        <v>894</v>
      </c>
      <c r="E491" s="423">
        <v>648</v>
      </c>
      <c r="F491" s="423">
        <v>710</v>
      </c>
      <c r="G491" s="423">
        <v>741</v>
      </c>
      <c r="H491" s="423">
        <v>746</v>
      </c>
      <c r="I491" s="423">
        <v>697</v>
      </c>
    </row>
    <row r="492" spans="2:9" x14ac:dyDescent="0.45">
      <c r="B492" t="s">
        <v>48</v>
      </c>
      <c r="C492" t="s">
        <v>400</v>
      </c>
      <c r="D492" s="423">
        <v>3867</v>
      </c>
      <c r="E492" s="423">
        <v>3804</v>
      </c>
      <c r="F492" s="423">
        <v>3822</v>
      </c>
      <c r="G492" s="423">
        <v>3894</v>
      </c>
      <c r="H492" s="423">
        <v>3796</v>
      </c>
      <c r="I492" s="423">
        <v>3633</v>
      </c>
    </row>
    <row r="493" spans="2:9" x14ac:dyDescent="0.45">
      <c r="B493" t="s">
        <v>48</v>
      </c>
      <c r="C493" t="s">
        <v>404</v>
      </c>
      <c r="D493" s="423">
        <v>372</v>
      </c>
      <c r="E493" s="423">
        <v>623</v>
      </c>
      <c r="F493" s="423">
        <v>714</v>
      </c>
      <c r="G493" s="423">
        <v>746</v>
      </c>
      <c r="H493" s="423">
        <v>829</v>
      </c>
      <c r="I493" s="423">
        <v>871</v>
      </c>
    </row>
    <row r="494" spans="2:9" x14ac:dyDescent="0.45">
      <c r="B494" t="s">
        <v>48</v>
      </c>
      <c r="C494" t="s">
        <v>405</v>
      </c>
      <c r="D494" s="423">
        <v>49</v>
      </c>
      <c r="E494" s="423">
        <v>57</v>
      </c>
      <c r="F494" s="423">
        <v>52</v>
      </c>
      <c r="G494" s="423">
        <v>53</v>
      </c>
      <c r="H494" s="423">
        <v>52</v>
      </c>
      <c r="I494" s="423">
        <v>0</v>
      </c>
    </row>
    <row r="495" spans="2:9" x14ac:dyDescent="0.45">
      <c r="B495" t="s">
        <v>48</v>
      </c>
      <c r="C495" t="s">
        <v>406</v>
      </c>
      <c r="D495" s="423">
        <v>712</v>
      </c>
      <c r="E495" s="423">
        <v>705</v>
      </c>
      <c r="F495" s="423">
        <v>548</v>
      </c>
      <c r="G495" s="423">
        <v>566</v>
      </c>
      <c r="H495" s="423">
        <v>196</v>
      </c>
      <c r="I495" s="423">
        <v>139</v>
      </c>
    </row>
    <row r="496" spans="2:9" x14ac:dyDescent="0.45">
      <c r="B496" t="s">
        <v>48</v>
      </c>
      <c r="C496" t="s">
        <v>407</v>
      </c>
      <c r="D496" s="423">
        <v>2519</v>
      </c>
      <c r="E496" s="423">
        <v>2816</v>
      </c>
      <c r="F496" s="423">
        <v>2918</v>
      </c>
      <c r="G496" s="423">
        <v>3077</v>
      </c>
      <c r="H496" s="423">
        <v>2980</v>
      </c>
      <c r="I496" s="423">
        <v>2912</v>
      </c>
    </row>
    <row r="497" spans="1:9" x14ac:dyDescent="0.45">
      <c r="B497" t="s">
        <v>48</v>
      </c>
      <c r="C497" t="s">
        <v>410</v>
      </c>
      <c r="D497" s="423">
        <v>437</v>
      </c>
      <c r="E497" s="423">
        <v>424</v>
      </c>
      <c r="F497" s="423">
        <v>385</v>
      </c>
      <c r="G497" s="423">
        <v>396</v>
      </c>
      <c r="H497" s="423">
        <v>249</v>
      </c>
      <c r="I497" s="423">
        <v>231</v>
      </c>
    </row>
    <row r="498" spans="1:9" x14ac:dyDescent="0.45">
      <c r="B498" t="s">
        <v>48</v>
      </c>
      <c r="C498" t="s">
        <v>408</v>
      </c>
      <c r="D498" s="423">
        <v>1</v>
      </c>
      <c r="E498" s="423">
        <v>1</v>
      </c>
      <c r="F498" s="423">
        <v>1</v>
      </c>
      <c r="G498" s="423">
        <v>0</v>
      </c>
      <c r="H498" s="423">
        <v>0</v>
      </c>
      <c r="I498" s="423">
        <v>0</v>
      </c>
    </row>
    <row r="499" spans="1:9" x14ac:dyDescent="0.45">
      <c r="B499" t="s">
        <v>48</v>
      </c>
      <c r="C499" t="s">
        <v>290</v>
      </c>
      <c r="D499" s="423">
        <v>8852</v>
      </c>
      <c r="E499" s="423">
        <v>9077</v>
      </c>
      <c r="F499" s="423">
        <v>9150</v>
      </c>
      <c r="G499" s="423">
        <v>9474</v>
      </c>
      <c r="H499" s="423">
        <v>8849</v>
      </c>
      <c r="I499" s="423">
        <v>8484</v>
      </c>
    </row>
    <row r="500" spans="1:9" x14ac:dyDescent="0.45">
      <c r="D500" s="423"/>
      <c r="E500" s="423"/>
      <c r="F500" s="423"/>
      <c r="G500" s="423"/>
      <c r="H500" s="423"/>
      <c r="I500" s="423"/>
    </row>
    <row r="501" spans="1:9" x14ac:dyDescent="0.45">
      <c r="D501" s="423"/>
      <c r="E501" s="423"/>
      <c r="F501" s="423"/>
      <c r="G501" s="423"/>
      <c r="H501" s="423"/>
      <c r="I501" s="423"/>
    </row>
    <row r="502" spans="1:9" x14ac:dyDescent="0.45">
      <c r="A502" s="206" t="s">
        <v>48</v>
      </c>
      <c r="B502" s="411" t="s">
        <v>562</v>
      </c>
      <c r="C502" t="str">
        <f>+C491</f>
        <v>Activity_fee</v>
      </c>
      <c r="D502">
        <f>+D491</f>
        <v>894</v>
      </c>
      <c r="E502">
        <f t="shared" ref="D502:I510" si="29">+E491</f>
        <v>648</v>
      </c>
      <c r="F502">
        <f t="shared" si="29"/>
        <v>710</v>
      </c>
      <c r="G502">
        <f t="shared" si="29"/>
        <v>741</v>
      </c>
      <c r="H502">
        <f t="shared" si="29"/>
        <v>746</v>
      </c>
      <c r="I502">
        <f t="shared" si="29"/>
        <v>697</v>
      </c>
    </row>
    <row r="503" spans="1:9" x14ac:dyDescent="0.45">
      <c r="A503" s="206" t="s">
        <v>48</v>
      </c>
      <c r="B503" s="411" t="s">
        <v>562</v>
      </c>
      <c r="C503" t="str">
        <f t="shared" ref="C503:C510" si="30">+C492</f>
        <v>Administration_fee</v>
      </c>
      <c r="D503">
        <f t="shared" si="29"/>
        <v>3867</v>
      </c>
      <c r="E503">
        <f t="shared" si="29"/>
        <v>3804</v>
      </c>
      <c r="F503">
        <f t="shared" si="29"/>
        <v>3822</v>
      </c>
      <c r="G503">
        <f t="shared" si="29"/>
        <v>3894</v>
      </c>
      <c r="H503">
        <f t="shared" si="29"/>
        <v>3796</v>
      </c>
      <c r="I503">
        <f t="shared" si="29"/>
        <v>3633</v>
      </c>
    </row>
    <row r="504" spans="1:9" x14ac:dyDescent="0.45">
      <c r="A504" s="206" t="s">
        <v>48</v>
      </c>
      <c r="B504" s="411" t="s">
        <v>562</v>
      </c>
      <c r="C504" t="str">
        <f t="shared" si="30"/>
        <v>Advice_fee</v>
      </c>
      <c r="D504">
        <f t="shared" si="29"/>
        <v>372</v>
      </c>
      <c r="E504">
        <f t="shared" si="29"/>
        <v>623</v>
      </c>
      <c r="F504">
        <f t="shared" si="29"/>
        <v>714</v>
      </c>
      <c r="G504">
        <f t="shared" si="29"/>
        <v>746</v>
      </c>
      <c r="H504">
        <f t="shared" si="29"/>
        <v>829</v>
      </c>
      <c r="I504">
        <f t="shared" si="29"/>
        <v>871</v>
      </c>
    </row>
    <row r="505" spans="1:9" x14ac:dyDescent="0.45">
      <c r="A505" s="206" t="s">
        <v>48</v>
      </c>
      <c r="B505" s="411" t="s">
        <v>562</v>
      </c>
      <c r="C505" t="str">
        <f t="shared" si="30"/>
        <v>Exit_fee</v>
      </c>
      <c r="D505">
        <f t="shared" si="29"/>
        <v>49</v>
      </c>
      <c r="E505">
        <f t="shared" si="29"/>
        <v>57</v>
      </c>
      <c r="F505">
        <f t="shared" si="29"/>
        <v>52</v>
      </c>
      <c r="G505">
        <f t="shared" si="29"/>
        <v>53</v>
      </c>
      <c r="H505">
        <f t="shared" si="29"/>
        <v>52</v>
      </c>
      <c r="I505">
        <f t="shared" si="29"/>
        <v>0</v>
      </c>
    </row>
    <row r="506" spans="1:9" x14ac:dyDescent="0.45">
      <c r="A506" s="206" t="s">
        <v>48</v>
      </c>
      <c r="B506" s="411" t="s">
        <v>562</v>
      </c>
      <c r="C506" t="str">
        <f t="shared" si="30"/>
        <v>Insurance_fee</v>
      </c>
      <c r="D506">
        <f t="shared" si="29"/>
        <v>712</v>
      </c>
      <c r="E506">
        <f t="shared" si="29"/>
        <v>705</v>
      </c>
      <c r="F506">
        <f t="shared" si="29"/>
        <v>548</v>
      </c>
      <c r="G506">
        <f t="shared" si="29"/>
        <v>566</v>
      </c>
      <c r="H506">
        <f t="shared" si="29"/>
        <v>196</v>
      </c>
      <c r="I506">
        <f t="shared" si="29"/>
        <v>139</v>
      </c>
    </row>
    <row r="507" spans="1:9" x14ac:dyDescent="0.45">
      <c r="A507" s="206" t="s">
        <v>48</v>
      </c>
      <c r="B507" s="411" t="s">
        <v>562</v>
      </c>
      <c r="C507" t="str">
        <f t="shared" si="30"/>
        <v>Investment_fee</v>
      </c>
      <c r="D507">
        <f t="shared" si="29"/>
        <v>2519</v>
      </c>
      <c r="E507">
        <f t="shared" si="29"/>
        <v>2816</v>
      </c>
      <c r="F507">
        <f t="shared" si="29"/>
        <v>2918</v>
      </c>
      <c r="G507">
        <f t="shared" si="29"/>
        <v>3077</v>
      </c>
      <c r="H507">
        <f t="shared" si="29"/>
        <v>2980</v>
      </c>
      <c r="I507">
        <f t="shared" si="29"/>
        <v>2912</v>
      </c>
    </row>
    <row r="508" spans="1:9" x14ac:dyDescent="0.45">
      <c r="A508" s="206" t="s">
        <v>48</v>
      </c>
      <c r="B508" s="411" t="s">
        <v>562</v>
      </c>
      <c r="C508" t="str">
        <f t="shared" si="30"/>
        <v>Other_fee</v>
      </c>
      <c r="D508">
        <f t="shared" si="29"/>
        <v>437</v>
      </c>
      <c r="E508">
        <f t="shared" si="29"/>
        <v>424</v>
      </c>
      <c r="F508">
        <f t="shared" si="29"/>
        <v>385</v>
      </c>
      <c r="G508">
        <f t="shared" si="29"/>
        <v>396</v>
      </c>
      <c r="H508">
        <f t="shared" si="29"/>
        <v>249</v>
      </c>
      <c r="I508">
        <f t="shared" si="29"/>
        <v>231</v>
      </c>
    </row>
    <row r="509" spans="1:9" x14ac:dyDescent="0.45">
      <c r="A509" s="206" t="s">
        <v>48</v>
      </c>
      <c r="B509" s="411" t="s">
        <v>562</v>
      </c>
      <c r="C509" t="str">
        <f t="shared" si="30"/>
        <v>Switching_fee</v>
      </c>
      <c r="D509">
        <f t="shared" si="29"/>
        <v>1</v>
      </c>
      <c r="E509">
        <f t="shared" si="29"/>
        <v>1</v>
      </c>
      <c r="F509">
        <f t="shared" si="29"/>
        <v>1</v>
      </c>
      <c r="G509">
        <f t="shared" si="29"/>
        <v>0</v>
      </c>
      <c r="H509">
        <f t="shared" si="29"/>
        <v>0</v>
      </c>
      <c r="I509">
        <f t="shared" si="29"/>
        <v>0</v>
      </c>
    </row>
    <row r="510" spans="1:9" x14ac:dyDescent="0.45">
      <c r="A510" s="206" t="s">
        <v>48</v>
      </c>
      <c r="B510" s="411" t="s">
        <v>562</v>
      </c>
      <c r="C510" t="str">
        <f t="shared" si="30"/>
        <v>TOTAL</v>
      </c>
      <c r="D510">
        <f t="shared" si="29"/>
        <v>8852</v>
      </c>
      <c r="E510">
        <f t="shared" si="29"/>
        <v>9077</v>
      </c>
      <c r="F510">
        <f t="shared" si="29"/>
        <v>9150</v>
      </c>
      <c r="G510">
        <f t="shared" si="29"/>
        <v>9474</v>
      </c>
      <c r="H510">
        <f t="shared" si="29"/>
        <v>8849</v>
      </c>
      <c r="I510">
        <f t="shared" si="29"/>
        <v>8484</v>
      </c>
    </row>
    <row r="511" spans="1:9" x14ac:dyDescent="0.45">
      <c r="A511" s="206"/>
    </row>
    <row r="512" spans="1:9" x14ac:dyDescent="0.45">
      <c r="D512" s="423"/>
      <c r="E512" s="423"/>
      <c r="F512" s="423"/>
      <c r="G512" s="423"/>
      <c r="H512" s="423"/>
      <c r="I512" s="423"/>
    </row>
    <row r="513" spans="2:14" x14ac:dyDescent="0.45">
      <c r="D513" s="423"/>
      <c r="E513" s="423"/>
      <c r="F513" s="423"/>
      <c r="G513" s="423"/>
      <c r="H513" s="423"/>
      <c r="I513" s="423"/>
    </row>
    <row r="514" spans="2:14" x14ac:dyDescent="0.45">
      <c r="D514" s="423"/>
      <c r="E514" s="423"/>
      <c r="F514" s="423"/>
      <c r="G514" s="423"/>
      <c r="H514" s="423"/>
      <c r="I514" s="423"/>
    </row>
    <row r="519" spans="2:14" x14ac:dyDescent="0.45">
      <c r="B519" s="420" t="s">
        <v>519</v>
      </c>
      <c r="D519" t="str">
        <f>+D445</f>
        <v>Jun 2015</v>
      </c>
      <c r="E519" t="str">
        <f t="shared" ref="E519:I519" si="31">+E445</f>
        <v>Jun 2016</v>
      </c>
      <c r="F519" t="str">
        <f t="shared" si="31"/>
        <v>Jun 2017</v>
      </c>
      <c r="G519" t="str">
        <f t="shared" si="31"/>
        <v>Jun 2018</v>
      </c>
      <c r="H519" t="str">
        <f t="shared" si="31"/>
        <v>Jun 2019</v>
      </c>
      <c r="I519" t="str">
        <f t="shared" si="31"/>
        <v>Jun 2020</v>
      </c>
    </row>
    <row r="520" spans="2:14" x14ac:dyDescent="0.45">
      <c r="B520" s="420" t="str">
        <f>+Charts!B5</f>
        <v>Total industry</v>
      </c>
      <c r="C520" s="420" t="str">
        <f t="shared" ref="C520:C528" si="32">+C455</f>
        <v>Activity_fee</v>
      </c>
      <c r="D520" s="420">
        <f t="shared" ref="D520:I528" si="33">SUMIFS(D$455:D$516,$B$455:$B$516,$B$520,$C$455:$C$516,$C520)</f>
        <v>894</v>
      </c>
      <c r="E520" s="420">
        <f t="shared" si="33"/>
        <v>648</v>
      </c>
      <c r="F520" s="420">
        <f t="shared" si="33"/>
        <v>710</v>
      </c>
      <c r="G520" s="420">
        <f t="shared" si="33"/>
        <v>741</v>
      </c>
      <c r="H520" s="420">
        <f t="shared" si="33"/>
        <v>746</v>
      </c>
      <c r="I520" s="420">
        <f t="shared" si="33"/>
        <v>697</v>
      </c>
      <c r="J520" s="420"/>
      <c r="K520" s="420"/>
      <c r="L520" s="420"/>
      <c r="M520" s="420"/>
      <c r="N520" s="420"/>
    </row>
    <row r="521" spans="2:14" x14ac:dyDescent="0.45">
      <c r="B521" s="420"/>
      <c r="C521" s="420" t="str">
        <f t="shared" si="32"/>
        <v>Administration_fee</v>
      </c>
      <c r="D521" s="420">
        <f t="shared" si="33"/>
        <v>3867</v>
      </c>
      <c r="E521" s="420">
        <f t="shared" si="33"/>
        <v>3804</v>
      </c>
      <c r="F521" s="420">
        <f t="shared" si="33"/>
        <v>3822</v>
      </c>
      <c r="G521" s="420">
        <f t="shared" si="33"/>
        <v>3894</v>
      </c>
      <c r="H521" s="420">
        <f t="shared" si="33"/>
        <v>3796</v>
      </c>
      <c r="I521" s="420">
        <f t="shared" si="33"/>
        <v>3633</v>
      </c>
      <c r="J521" s="420"/>
      <c r="K521" s="420"/>
      <c r="L521" s="420"/>
      <c r="M521" s="420"/>
      <c r="N521" s="420"/>
    </row>
    <row r="522" spans="2:14" x14ac:dyDescent="0.45">
      <c r="B522" s="420"/>
      <c r="C522" s="420" t="str">
        <f t="shared" si="32"/>
        <v>Advice_fee</v>
      </c>
      <c r="D522" s="420">
        <f t="shared" si="33"/>
        <v>372</v>
      </c>
      <c r="E522" s="420">
        <f t="shared" si="33"/>
        <v>623</v>
      </c>
      <c r="F522" s="420">
        <f t="shared" si="33"/>
        <v>714</v>
      </c>
      <c r="G522" s="420">
        <f t="shared" si="33"/>
        <v>746</v>
      </c>
      <c r="H522" s="420">
        <f t="shared" si="33"/>
        <v>829</v>
      </c>
      <c r="I522" s="420">
        <f t="shared" si="33"/>
        <v>871</v>
      </c>
      <c r="J522" s="420"/>
      <c r="K522" s="420"/>
      <c r="L522" s="420"/>
      <c r="M522" s="420"/>
      <c r="N522" s="420"/>
    </row>
    <row r="523" spans="2:14" x14ac:dyDescent="0.45">
      <c r="B523" s="420"/>
      <c r="C523" s="420" t="str">
        <f t="shared" si="32"/>
        <v>Exit_fee</v>
      </c>
      <c r="D523" s="420">
        <f t="shared" si="33"/>
        <v>49</v>
      </c>
      <c r="E523" s="420">
        <f t="shared" si="33"/>
        <v>57</v>
      </c>
      <c r="F523" s="420">
        <f t="shared" si="33"/>
        <v>52</v>
      </c>
      <c r="G523" s="420">
        <f t="shared" si="33"/>
        <v>53</v>
      </c>
      <c r="H523" s="420">
        <f t="shared" si="33"/>
        <v>52</v>
      </c>
      <c r="I523" s="420">
        <f t="shared" si="33"/>
        <v>0</v>
      </c>
      <c r="J523" s="420"/>
      <c r="K523" s="420"/>
      <c r="L523" s="420"/>
      <c r="M523" s="420"/>
      <c r="N523" s="420"/>
    </row>
    <row r="524" spans="2:14" x14ac:dyDescent="0.45">
      <c r="B524" s="420"/>
      <c r="C524" s="420" t="str">
        <f t="shared" si="32"/>
        <v>Insurance_fee</v>
      </c>
      <c r="D524" s="420">
        <f t="shared" si="33"/>
        <v>712</v>
      </c>
      <c r="E524" s="420">
        <f t="shared" si="33"/>
        <v>705</v>
      </c>
      <c r="F524" s="420">
        <f t="shared" si="33"/>
        <v>548</v>
      </c>
      <c r="G524" s="420">
        <f t="shared" si="33"/>
        <v>566</v>
      </c>
      <c r="H524" s="420">
        <f t="shared" si="33"/>
        <v>196</v>
      </c>
      <c r="I524" s="420">
        <f t="shared" si="33"/>
        <v>139</v>
      </c>
      <c r="J524" s="420"/>
      <c r="K524" s="420"/>
      <c r="L524" s="420"/>
      <c r="M524" s="420"/>
      <c r="N524" s="420"/>
    </row>
    <row r="525" spans="2:14" x14ac:dyDescent="0.45">
      <c r="B525" s="420"/>
      <c r="C525" s="420" t="str">
        <f t="shared" si="32"/>
        <v>Investment_fee</v>
      </c>
      <c r="D525" s="420">
        <f t="shared" si="33"/>
        <v>2519</v>
      </c>
      <c r="E525" s="420">
        <f t="shared" si="33"/>
        <v>2816</v>
      </c>
      <c r="F525" s="420">
        <f t="shared" si="33"/>
        <v>2918</v>
      </c>
      <c r="G525" s="420">
        <f t="shared" si="33"/>
        <v>3077</v>
      </c>
      <c r="H525" s="420">
        <f t="shared" si="33"/>
        <v>2980</v>
      </c>
      <c r="I525" s="420">
        <f t="shared" si="33"/>
        <v>2912</v>
      </c>
      <c r="J525" s="420"/>
      <c r="K525" s="420"/>
      <c r="L525" s="420"/>
      <c r="M525" s="420"/>
      <c r="N525" s="420"/>
    </row>
    <row r="526" spans="2:14" x14ac:dyDescent="0.45">
      <c r="B526" s="420"/>
      <c r="C526" s="420" t="str">
        <f t="shared" si="32"/>
        <v>Other_fee</v>
      </c>
      <c r="D526" s="420">
        <f t="shared" si="33"/>
        <v>437</v>
      </c>
      <c r="E526" s="420">
        <f t="shared" si="33"/>
        <v>424</v>
      </c>
      <c r="F526" s="420">
        <f t="shared" si="33"/>
        <v>385</v>
      </c>
      <c r="G526" s="420">
        <f t="shared" si="33"/>
        <v>396</v>
      </c>
      <c r="H526" s="420">
        <f t="shared" si="33"/>
        <v>249</v>
      </c>
      <c r="I526" s="420">
        <f t="shared" si="33"/>
        <v>231</v>
      </c>
      <c r="J526" s="420"/>
      <c r="K526" s="420"/>
      <c r="L526" s="420"/>
      <c r="M526" s="420"/>
      <c r="N526" s="420"/>
    </row>
    <row r="527" spans="2:14" x14ac:dyDescent="0.45">
      <c r="B527" s="420"/>
      <c r="C527" s="420" t="str">
        <f t="shared" si="32"/>
        <v>Switching_fee</v>
      </c>
      <c r="D527" s="420">
        <f t="shared" si="33"/>
        <v>1</v>
      </c>
      <c r="E527" s="420">
        <f t="shared" si="33"/>
        <v>1</v>
      </c>
      <c r="F527" s="420">
        <f t="shared" si="33"/>
        <v>1</v>
      </c>
      <c r="G527" s="420">
        <f t="shared" si="33"/>
        <v>0</v>
      </c>
      <c r="H527" s="420">
        <f t="shared" si="33"/>
        <v>0</v>
      </c>
      <c r="I527" s="420">
        <f t="shared" si="33"/>
        <v>0</v>
      </c>
      <c r="J527" s="420"/>
      <c r="K527" s="420"/>
      <c r="L527" s="420"/>
      <c r="M527" s="420"/>
      <c r="N527" s="420"/>
    </row>
    <row r="528" spans="2:14" x14ac:dyDescent="0.45">
      <c r="B528" s="420"/>
      <c r="C528" s="420" t="str">
        <f t="shared" si="32"/>
        <v>TOTAL</v>
      </c>
      <c r="D528" s="420">
        <f t="shared" si="33"/>
        <v>8852</v>
      </c>
      <c r="E528" s="420">
        <f t="shared" si="33"/>
        <v>9077</v>
      </c>
      <c r="F528" s="420">
        <f t="shared" si="33"/>
        <v>9150</v>
      </c>
      <c r="G528" s="420">
        <f t="shared" si="33"/>
        <v>9474</v>
      </c>
      <c r="H528" s="420">
        <f t="shared" si="33"/>
        <v>8849</v>
      </c>
      <c r="I528" s="420">
        <f t="shared" si="33"/>
        <v>8484</v>
      </c>
      <c r="J528" s="420"/>
      <c r="K528" s="420"/>
      <c r="L528" s="420"/>
      <c r="M528" s="420"/>
      <c r="N528" s="420"/>
    </row>
    <row r="529" spans="2:14" x14ac:dyDescent="0.45">
      <c r="B529" s="420"/>
      <c r="C529" s="420"/>
      <c r="D529" s="420"/>
      <c r="E529" s="420"/>
      <c r="F529" s="420"/>
      <c r="G529" s="420"/>
      <c r="H529" s="420"/>
      <c r="I529" s="420"/>
      <c r="J529" s="420"/>
      <c r="K529" s="420"/>
      <c r="L529" s="420"/>
      <c r="M529" s="420"/>
      <c r="N529" s="420"/>
    </row>
    <row r="530" spans="2:14" x14ac:dyDescent="0.45">
      <c r="B530" s="420"/>
      <c r="C530" s="420"/>
      <c r="D530" s="420"/>
      <c r="E530" s="420"/>
      <c r="F530" s="420"/>
      <c r="G530" s="420"/>
      <c r="H530" s="420"/>
      <c r="I530" s="420"/>
      <c r="J530" s="420"/>
      <c r="K530" s="420"/>
      <c r="L530" s="420"/>
      <c r="M530" s="420"/>
      <c r="N530" s="420"/>
    </row>
    <row r="531" spans="2:14" x14ac:dyDescent="0.45">
      <c r="B531" s="420" t="str">
        <f>+Charts!B5</f>
        <v>Total industry</v>
      </c>
      <c r="C531" s="420" t="s">
        <v>86</v>
      </c>
      <c r="D531" s="420">
        <f>+D520</f>
        <v>894</v>
      </c>
      <c r="E531" s="420">
        <f t="shared" ref="E531:I531" si="34">+E520</f>
        <v>648</v>
      </c>
      <c r="F531" s="420">
        <f t="shared" si="34"/>
        <v>710</v>
      </c>
      <c r="G531" s="420">
        <f t="shared" si="34"/>
        <v>741</v>
      </c>
      <c r="H531" s="420">
        <f t="shared" si="34"/>
        <v>746</v>
      </c>
      <c r="I531" s="420">
        <f t="shared" si="34"/>
        <v>697</v>
      </c>
      <c r="J531" s="420"/>
      <c r="K531" s="420"/>
      <c r="L531" s="420"/>
      <c r="M531" s="420"/>
      <c r="N531" s="420"/>
    </row>
    <row r="532" spans="2:14" x14ac:dyDescent="0.45">
      <c r="B532" s="420"/>
      <c r="C532" s="420" t="s">
        <v>80</v>
      </c>
      <c r="D532" s="420">
        <f>D521</f>
        <v>3867</v>
      </c>
      <c r="E532" s="420">
        <f t="shared" ref="E532:I532" si="35">E521</f>
        <v>3804</v>
      </c>
      <c r="F532" s="420">
        <f t="shared" si="35"/>
        <v>3822</v>
      </c>
      <c r="G532" s="420">
        <f t="shared" si="35"/>
        <v>3894</v>
      </c>
      <c r="H532" s="420">
        <f t="shared" si="35"/>
        <v>3796</v>
      </c>
      <c r="I532" s="420">
        <f t="shared" si="35"/>
        <v>3633</v>
      </c>
      <c r="J532" s="420"/>
      <c r="K532" s="420"/>
      <c r="L532" s="420"/>
      <c r="M532" s="420"/>
      <c r="N532" s="420"/>
    </row>
    <row r="533" spans="2:14" x14ac:dyDescent="0.45">
      <c r="B533" s="420"/>
      <c r="C533" s="420" t="s">
        <v>83</v>
      </c>
      <c r="D533" s="420">
        <f>+D524</f>
        <v>712</v>
      </c>
      <c r="E533" s="420">
        <f t="shared" ref="E533:I534" si="36">+E524</f>
        <v>705</v>
      </c>
      <c r="F533" s="420">
        <f t="shared" si="36"/>
        <v>548</v>
      </c>
      <c r="G533" s="420">
        <f t="shared" si="36"/>
        <v>566</v>
      </c>
      <c r="H533" s="420">
        <f t="shared" si="36"/>
        <v>196</v>
      </c>
      <c r="I533" s="420">
        <f t="shared" si="36"/>
        <v>139</v>
      </c>
      <c r="J533" s="420"/>
      <c r="K533" s="420"/>
      <c r="L533" s="420"/>
      <c r="M533" s="420"/>
      <c r="N533" s="420"/>
    </row>
    <row r="534" spans="2:14" x14ac:dyDescent="0.45">
      <c r="B534" s="420"/>
      <c r="C534" s="420" t="s">
        <v>84</v>
      </c>
      <c r="D534" s="420">
        <f>+D525</f>
        <v>2519</v>
      </c>
      <c r="E534" s="420">
        <f t="shared" si="36"/>
        <v>2816</v>
      </c>
      <c r="F534" s="420">
        <f t="shared" si="36"/>
        <v>2918</v>
      </c>
      <c r="G534" s="420">
        <f t="shared" si="36"/>
        <v>3077</v>
      </c>
      <c r="H534" s="420">
        <f t="shared" si="36"/>
        <v>2980</v>
      </c>
      <c r="I534" s="420">
        <f t="shared" si="36"/>
        <v>2912</v>
      </c>
      <c r="J534" s="420"/>
      <c r="K534" s="420"/>
      <c r="L534" s="420"/>
      <c r="M534" s="420"/>
      <c r="N534" s="420"/>
    </row>
    <row r="535" spans="2:14" x14ac:dyDescent="0.45">
      <c r="B535" s="420"/>
      <c r="C535" s="420" t="s">
        <v>87</v>
      </c>
      <c r="D535" s="420">
        <f>D528-D534-D533-D532-D531</f>
        <v>860</v>
      </c>
      <c r="E535" s="420">
        <f t="shared" ref="E535:I535" si="37">E528-E534-E533-E532-E531</f>
        <v>1104</v>
      </c>
      <c r="F535" s="420">
        <f t="shared" si="37"/>
        <v>1152</v>
      </c>
      <c r="G535" s="420">
        <f t="shared" si="37"/>
        <v>1196</v>
      </c>
      <c r="H535" s="420">
        <f t="shared" si="37"/>
        <v>1131</v>
      </c>
      <c r="I535" s="420">
        <f t="shared" si="37"/>
        <v>1103</v>
      </c>
      <c r="J535" s="420"/>
      <c r="K535" s="420"/>
      <c r="L535" s="420"/>
      <c r="M535" s="420"/>
      <c r="N535" s="420"/>
    </row>
    <row r="536" spans="2:14" x14ac:dyDescent="0.45">
      <c r="B536" s="420"/>
      <c r="C536" s="420"/>
      <c r="D536" s="420"/>
      <c r="E536" s="420"/>
      <c r="F536" s="420"/>
      <c r="G536" s="420"/>
      <c r="H536" s="420"/>
      <c r="I536" s="420"/>
      <c r="J536" s="420"/>
      <c r="K536" s="420"/>
      <c r="L536" s="420"/>
      <c r="M536" s="420"/>
      <c r="N536" s="420"/>
    </row>
    <row r="537" spans="2:14" x14ac:dyDescent="0.45">
      <c r="B537" s="420"/>
      <c r="C537" s="420" t="s">
        <v>532</v>
      </c>
      <c r="D537" s="420"/>
      <c r="E537" s="420"/>
      <c r="F537" s="420"/>
      <c r="G537" s="420"/>
      <c r="H537" s="420"/>
      <c r="I537" s="420"/>
      <c r="J537" s="420"/>
      <c r="K537" s="420"/>
      <c r="L537" s="420"/>
      <c r="M537" s="420"/>
      <c r="N537" s="42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1"/>
  <sheetViews>
    <sheetView workbookViewId="0">
      <selection sqref="A1:H1"/>
    </sheetView>
  </sheetViews>
  <sheetFormatPr defaultColWidth="9" defaultRowHeight="14.25" x14ac:dyDescent="0.45"/>
  <cols>
    <col min="1" max="1" width="47.3984375" style="342" customWidth="1"/>
    <col min="2" max="2" width="13.73046875" style="342" hidden="1" customWidth="1"/>
    <col min="3" max="8" width="14.59765625" style="342" customWidth="1"/>
    <col min="9" max="9" width="9.86328125" style="443" customWidth="1"/>
    <col min="10" max="10" width="12.3984375" style="443" bestFit="1" customWidth="1"/>
    <col min="11" max="12" width="9" style="443"/>
    <col min="13" max="16384" width="9" style="342"/>
  </cols>
  <sheetData>
    <row r="1" spans="1:12" s="306" customFormat="1" ht="20.85" customHeight="1" x14ac:dyDescent="0.35">
      <c r="A1" s="590" t="s">
        <v>54</v>
      </c>
      <c r="B1" s="590"/>
      <c r="C1" s="590"/>
      <c r="D1" s="590"/>
      <c r="E1" s="590"/>
      <c r="F1" s="590"/>
      <c r="G1" s="590"/>
      <c r="H1" s="590"/>
      <c r="I1" s="442"/>
      <c r="J1" s="442"/>
      <c r="K1" s="442"/>
      <c r="L1" s="442"/>
    </row>
    <row r="2" spans="1:12" x14ac:dyDescent="0.45">
      <c r="A2" s="591"/>
      <c r="B2" s="591"/>
      <c r="C2" s="591"/>
      <c r="D2" s="591"/>
      <c r="E2" s="591"/>
      <c r="F2" s="591"/>
      <c r="G2" s="591"/>
      <c r="H2" s="591"/>
    </row>
    <row r="3" spans="1:12" ht="28.5" customHeight="1" x14ac:dyDescent="0.45">
      <c r="A3" s="343"/>
      <c r="B3" s="343"/>
      <c r="C3" s="344" t="s">
        <v>0</v>
      </c>
      <c r="D3" s="344" t="s">
        <v>1</v>
      </c>
      <c r="E3" s="344" t="s">
        <v>2</v>
      </c>
      <c r="F3" s="344" t="s">
        <v>3</v>
      </c>
      <c r="G3" s="344" t="s">
        <v>4</v>
      </c>
      <c r="H3" s="344" t="s">
        <v>308</v>
      </c>
    </row>
    <row r="4" spans="1:12" x14ac:dyDescent="0.45">
      <c r="A4" s="345"/>
    </row>
    <row r="5" spans="1:12" s="306" customFormat="1" ht="15" customHeight="1" x14ac:dyDescent="0.45">
      <c r="A5" s="304"/>
      <c r="B5" s="305"/>
      <c r="C5" s="589" t="s">
        <v>467</v>
      </c>
      <c r="D5" s="589"/>
      <c r="E5" s="589"/>
      <c r="F5" s="589"/>
      <c r="G5" s="589"/>
      <c r="H5" s="589"/>
      <c r="I5" s="442"/>
      <c r="J5" s="442"/>
      <c r="K5" s="442"/>
      <c r="L5" s="442"/>
    </row>
    <row r="6" spans="1:12" ht="14.25" hidden="1" customHeight="1" x14ac:dyDescent="0.45">
      <c r="A6" s="346"/>
      <c r="B6" s="346"/>
      <c r="C6" s="347"/>
      <c r="D6" s="347"/>
      <c r="E6" s="347"/>
      <c r="F6" s="347"/>
      <c r="G6" s="347"/>
      <c r="H6" s="347"/>
    </row>
    <row r="7" spans="1:12" ht="16.5" customHeight="1" x14ac:dyDescent="0.45">
      <c r="A7" s="348" t="s">
        <v>20</v>
      </c>
      <c r="B7" s="1"/>
      <c r="C7" s="347"/>
      <c r="D7" s="347"/>
      <c r="E7" s="347"/>
      <c r="F7" s="347"/>
      <c r="G7" s="347"/>
      <c r="H7" s="347"/>
    </row>
    <row r="8" spans="1:12" ht="16.5" customHeight="1" x14ac:dyDescent="0.45">
      <c r="A8" s="349" t="s">
        <v>558</v>
      </c>
      <c r="B8" s="1"/>
      <c r="C8" s="350">
        <v>53.9</v>
      </c>
      <c r="D8" s="350">
        <v>54.6</v>
      </c>
      <c r="E8" s="350">
        <v>58.6</v>
      </c>
      <c r="F8" s="350">
        <v>56</v>
      </c>
      <c r="G8" s="350">
        <v>58.1</v>
      </c>
      <c r="H8" s="350">
        <v>57.4</v>
      </c>
    </row>
    <row r="9" spans="1:12" ht="16.5" customHeight="1" x14ac:dyDescent="0.45">
      <c r="A9" s="349" t="s">
        <v>559</v>
      </c>
      <c r="B9" s="1"/>
      <c r="C9" s="350">
        <v>434.1</v>
      </c>
      <c r="D9" s="350">
        <v>466.4</v>
      </c>
      <c r="E9" s="350">
        <v>543.1</v>
      </c>
      <c r="F9" s="350">
        <v>631.4</v>
      </c>
      <c r="G9" s="350">
        <v>718.6</v>
      </c>
      <c r="H9" s="350">
        <v>747.5</v>
      </c>
      <c r="I9" s="441"/>
      <c r="J9" s="441"/>
      <c r="K9" s="441"/>
      <c r="L9" s="441"/>
    </row>
    <row r="10" spans="1:12" ht="16.5" customHeight="1" x14ac:dyDescent="0.45">
      <c r="A10" s="349" t="s">
        <v>568</v>
      </c>
      <c r="B10" s="1"/>
      <c r="C10" s="350">
        <v>341.7</v>
      </c>
      <c r="D10" s="350">
        <v>356.1</v>
      </c>
      <c r="E10" s="350">
        <v>560.5</v>
      </c>
      <c r="F10" s="350">
        <v>604.20000000000005</v>
      </c>
      <c r="G10" s="350">
        <v>668.5</v>
      </c>
      <c r="H10" s="350">
        <v>677.5</v>
      </c>
      <c r="I10" s="441"/>
      <c r="J10" s="441"/>
      <c r="K10" s="441"/>
      <c r="L10" s="441"/>
    </row>
    <row r="11" spans="1:12" ht="16.5" customHeight="1" x14ac:dyDescent="0.45">
      <c r="A11" s="349" t="s">
        <v>561</v>
      </c>
      <c r="B11" s="1"/>
      <c r="C11" s="350">
        <v>536.5</v>
      </c>
      <c r="D11" s="350">
        <v>545.29999999999995</v>
      </c>
      <c r="E11" s="350">
        <v>588.70000000000005</v>
      </c>
      <c r="F11" s="350">
        <v>622.5</v>
      </c>
      <c r="G11" s="350">
        <v>625.9</v>
      </c>
      <c r="H11" s="350">
        <v>593.4</v>
      </c>
      <c r="I11" s="441"/>
      <c r="J11" s="441"/>
      <c r="K11" s="441"/>
      <c r="L11" s="441"/>
    </row>
    <row r="12" spans="1:12" ht="16.5" customHeight="1" x14ac:dyDescent="0.45">
      <c r="A12" s="349" t="s">
        <v>799</v>
      </c>
      <c r="B12" s="1"/>
      <c r="C12" s="350">
        <v>570.70000000000005</v>
      </c>
      <c r="D12" s="350">
        <v>599.70000000000005</v>
      </c>
      <c r="E12" s="350">
        <v>672.4</v>
      </c>
      <c r="F12" s="350">
        <v>707.1</v>
      </c>
      <c r="G12" s="350">
        <v>751.2</v>
      </c>
      <c r="H12" s="350">
        <v>735.1</v>
      </c>
    </row>
    <row r="13" spans="1:12" ht="16.5" customHeight="1" x14ac:dyDescent="0.45">
      <c r="A13" s="349" t="s">
        <v>5</v>
      </c>
      <c r="B13" s="1"/>
      <c r="C13" s="350">
        <v>137.4</v>
      </c>
      <c r="D13" s="350">
        <v>123.2</v>
      </c>
      <c r="E13" s="350">
        <v>136.30000000000001</v>
      </c>
      <c r="F13" s="350">
        <v>157.6</v>
      </c>
      <c r="G13" s="350">
        <v>148.4</v>
      </c>
      <c r="H13" s="350">
        <v>150.4</v>
      </c>
    </row>
    <row r="14" spans="1:12" ht="16.5" customHeight="1" x14ac:dyDescent="0.45">
      <c r="A14" s="349" t="s">
        <v>6</v>
      </c>
      <c r="B14" s="1"/>
      <c r="C14" s="350">
        <v>58.7</v>
      </c>
      <c r="D14" s="350">
        <v>54.6</v>
      </c>
      <c r="E14" s="350">
        <v>54.4</v>
      </c>
      <c r="F14" s="350">
        <v>52.3</v>
      </c>
      <c r="G14" s="350">
        <v>57.8</v>
      </c>
      <c r="H14" s="350">
        <v>62.8</v>
      </c>
    </row>
    <row r="15" spans="1:12" ht="16.5" customHeight="1" x14ac:dyDescent="0.45">
      <c r="A15" s="345" t="s">
        <v>594</v>
      </c>
      <c r="B15" s="1"/>
      <c r="C15" s="351">
        <v>1995.5</v>
      </c>
      <c r="D15" s="351">
        <v>2076.6999999999998</v>
      </c>
      <c r="E15" s="351">
        <v>2477.6999999999998</v>
      </c>
      <c r="F15" s="351">
        <v>2673.5</v>
      </c>
      <c r="G15" s="351">
        <v>2880.1</v>
      </c>
      <c r="H15" s="351">
        <v>2873.6</v>
      </c>
    </row>
    <row r="16" spans="1:12" ht="16.5" customHeight="1" x14ac:dyDescent="0.45">
      <c r="A16" s="348" t="s">
        <v>7</v>
      </c>
      <c r="B16" s="1"/>
      <c r="C16" s="350"/>
      <c r="D16" s="350"/>
      <c r="E16" s="350"/>
      <c r="F16" s="350"/>
      <c r="G16" s="350"/>
      <c r="H16" s="350"/>
    </row>
    <row r="17" spans="1:10" ht="16.5" customHeight="1" x14ac:dyDescent="0.45">
      <c r="A17" s="349" t="s">
        <v>8</v>
      </c>
      <c r="B17" s="1"/>
      <c r="C17" s="350"/>
      <c r="D17" s="350"/>
      <c r="E17" s="350"/>
      <c r="F17" s="350"/>
      <c r="G17" s="350"/>
      <c r="H17" s="350"/>
      <c r="J17" s="442"/>
    </row>
    <row r="18" spans="1:10" ht="16.5" customHeight="1" x14ac:dyDescent="0.45">
      <c r="A18" s="352" t="s">
        <v>9</v>
      </c>
      <c r="B18" s="1"/>
      <c r="C18" s="350">
        <v>1003.4</v>
      </c>
      <c r="D18" s="350">
        <v>1050.5</v>
      </c>
      <c r="E18" s="350">
        <v>1190.0999999999999</v>
      </c>
      <c r="F18" s="350">
        <v>1436.7</v>
      </c>
      <c r="G18" s="350">
        <v>1567.7</v>
      </c>
      <c r="H18" s="350">
        <v>1567.4</v>
      </c>
    </row>
    <row r="19" spans="1:10" ht="16.5" customHeight="1" x14ac:dyDescent="0.45">
      <c r="A19" s="352" t="s">
        <v>10</v>
      </c>
      <c r="B19" s="1"/>
      <c r="C19" s="350">
        <v>226.6</v>
      </c>
      <c r="D19" s="350">
        <v>235</v>
      </c>
      <c r="E19" s="350">
        <v>420.9</v>
      </c>
      <c r="F19" s="350">
        <v>331.1</v>
      </c>
      <c r="G19" s="350">
        <v>350.5</v>
      </c>
      <c r="H19" s="350">
        <v>358.3</v>
      </c>
    </row>
    <row r="20" spans="1:10" ht="16.5" customHeight="1" x14ac:dyDescent="0.45">
      <c r="A20" s="352" t="s">
        <v>11</v>
      </c>
      <c r="B20" s="1"/>
      <c r="C20" s="350">
        <v>4.9000000000000004</v>
      </c>
      <c r="D20" s="350">
        <v>4.7</v>
      </c>
      <c r="E20" s="350">
        <v>4.4000000000000004</v>
      </c>
      <c r="F20" s="350">
        <v>4</v>
      </c>
      <c r="G20" s="350">
        <v>4.5</v>
      </c>
      <c r="H20" s="350">
        <v>3.2</v>
      </c>
    </row>
    <row r="21" spans="1:10" ht="16.5" customHeight="1" x14ac:dyDescent="0.45">
      <c r="A21" s="352" t="s">
        <v>12</v>
      </c>
      <c r="B21" s="1"/>
      <c r="C21" s="350">
        <v>0.1</v>
      </c>
      <c r="D21" s="350">
        <v>0.1</v>
      </c>
      <c r="E21" s="350">
        <v>0</v>
      </c>
      <c r="F21" s="350">
        <v>0</v>
      </c>
      <c r="G21" s="350">
        <v>0</v>
      </c>
      <c r="H21" s="350">
        <v>0</v>
      </c>
    </row>
    <row r="22" spans="1:10" ht="16.5" customHeight="1" x14ac:dyDescent="0.45">
      <c r="A22" s="352" t="s">
        <v>13</v>
      </c>
      <c r="B22" s="1"/>
      <c r="C22" s="350">
        <v>2.1</v>
      </c>
      <c r="D22" s="350">
        <v>2</v>
      </c>
      <c r="E22" s="350">
        <v>2.1</v>
      </c>
      <c r="F22" s="350">
        <v>2.1</v>
      </c>
      <c r="G22" s="350">
        <v>2.1</v>
      </c>
      <c r="H22" s="350">
        <v>1.9</v>
      </c>
    </row>
    <row r="23" spans="1:10" ht="16.5" customHeight="1" x14ac:dyDescent="0.45">
      <c r="A23" s="353" t="s">
        <v>14</v>
      </c>
      <c r="B23" s="1"/>
      <c r="C23" s="350">
        <v>0</v>
      </c>
      <c r="D23" s="350">
        <v>0</v>
      </c>
      <c r="E23" s="350">
        <v>0</v>
      </c>
      <c r="F23" s="350">
        <v>0</v>
      </c>
      <c r="G23" s="350">
        <v>0</v>
      </c>
      <c r="H23" s="350">
        <v>0</v>
      </c>
    </row>
    <row r="24" spans="1:10" ht="16.5" customHeight="1" x14ac:dyDescent="0.45">
      <c r="A24" s="352" t="s">
        <v>5</v>
      </c>
      <c r="B24" s="1"/>
      <c r="C24" s="350">
        <v>137.4</v>
      </c>
      <c r="D24" s="350">
        <v>123.2</v>
      </c>
      <c r="E24" s="350">
        <v>136.30000000000001</v>
      </c>
      <c r="F24" s="350">
        <v>157.6</v>
      </c>
      <c r="G24" s="350">
        <v>148.4</v>
      </c>
      <c r="H24" s="350">
        <v>150.4</v>
      </c>
    </row>
    <row r="25" spans="1:10" ht="16.5" customHeight="1" x14ac:dyDescent="0.45">
      <c r="A25" s="354" t="s">
        <v>15</v>
      </c>
      <c r="B25" s="1"/>
      <c r="C25" s="351">
        <v>1237.0999999999999</v>
      </c>
      <c r="D25" s="351">
        <v>1292.2</v>
      </c>
      <c r="E25" s="351">
        <v>1617.5</v>
      </c>
      <c r="F25" s="351">
        <v>1774</v>
      </c>
      <c r="G25" s="351">
        <v>1924.8</v>
      </c>
      <c r="H25" s="351">
        <v>1930.8</v>
      </c>
    </row>
    <row r="26" spans="1:10" ht="16.5" customHeight="1" x14ac:dyDescent="0.45">
      <c r="A26" s="349" t="s">
        <v>16</v>
      </c>
      <c r="B26" s="1"/>
      <c r="C26" s="350"/>
      <c r="D26" s="350"/>
      <c r="E26" s="350"/>
      <c r="F26" s="350"/>
      <c r="G26" s="350"/>
      <c r="H26" s="350"/>
    </row>
    <row r="27" spans="1:10" ht="16.5" customHeight="1" x14ac:dyDescent="0.45">
      <c r="A27" s="355" t="s">
        <v>17</v>
      </c>
      <c r="B27" s="1"/>
      <c r="C27" s="350">
        <v>568.5</v>
      </c>
      <c r="D27" s="350">
        <v>597.70000000000005</v>
      </c>
      <c r="E27" s="350">
        <v>670.3</v>
      </c>
      <c r="F27" s="350">
        <v>705</v>
      </c>
      <c r="G27" s="350">
        <v>749.1</v>
      </c>
      <c r="H27" s="350">
        <v>733.1</v>
      </c>
    </row>
    <row r="28" spans="1:10" ht="16.5" customHeight="1" x14ac:dyDescent="0.45">
      <c r="A28" s="349" t="s">
        <v>18</v>
      </c>
      <c r="B28" s="1"/>
      <c r="C28" s="350"/>
      <c r="D28" s="350"/>
      <c r="E28" s="350"/>
      <c r="F28" s="350"/>
      <c r="G28" s="350"/>
      <c r="H28" s="350"/>
    </row>
    <row r="29" spans="1:10" ht="16.5" customHeight="1" x14ac:dyDescent="0.45">
      <c r="A29" s="355" t="s">
        <v>19</v>
      </c>
      <c r="B29" s="1"/>
      <c r="C29" s="350">
        <v>131.1</v>
      </c>
      <c r="D29" s="350">
        <v>132.19999999999999</v>
      </c>
      <c r="E29" s="350">
        <v>135.5</v>
      </c>
      <c r="F29" s="350">
        <v>142.19999999999999</v>
      </c>
      <c r="G29" s="350">
        <v>148.4</v>
      </c>
      <c r="H29" s="350">
        <v>146.9</v>
      </c>
    </row>
    <row r="30" spans="1:10" ht="16.5" customHeight="1" x14ac:dyDescent="0.45">
      <c r="A30" s="355" t="s">
        <v>6</v>
      </c>
      <c r="B30" s="1"/>
      <c r="C30" s="350">
        <v>58.7</v>
      </c>
      <c r="D30" s="350">
        <v>54.6</v>
      </c>
      <c r="E30" s="350">
        <v>54.4</v>
      </c>
      <c r="F30" s="350">
        <v>52.3</v>
      </c>
      <c r="G30" s="350">
        <v>57.8</v>
      </c>
      <c r="H30" s="350">
        <v>62.8</v>
      </c>
    </row>
    <row r="31" spans="1:10" ht="16.5" customHeight="1" x14ac:dyDescent="0.45">
      <c r="A31" s="345" t="s">
        <v>594</v>
      </c>
      <c r="B31" s="1"/>
      <c r="C31" s="351">
        <v>1995.5</v>
      </c>
      <c r="D31" s="351">
        <v>2076.6999999999998</v>
      </c>
      <c r="E31" s="351">
        <v>2477.6999999999998</v>
      </c>
      <c r="F31" s="351">
        <v>2673.5</v>
      </c>
      <c r="G31" s="351">
        <v>2880.1</v>
      </c>
      <c r="H31" s="351">
        <v>2873.6</v>
      </c>
    </row>
    <row r="32" spans="1:10" x14ac:dyDescent="0.45">
      <c r="A32" s="345"/>
      <c r="B32" s="1"/>
    </row>
    <row r="33" spans="1:12" x14ac:dyDescent="0.45">
      <c r="A33" s="345"/>
      <c r="B33" s="1"/>
    </row>
    <row r="34" spans="1:12" s="306" customFormat="1" ht="15" customHeight="1" x14ac:dyDescent="0.45">
      <c r="A34" s="304"/>
      <c r="B34" s="1"/>
      <c r="C34" s="589" t="s">
        <v>542</v>
      </c>
      <c r="D34" s="589"/>
      <c r="E34" s="589"/>
      <c r="F34" s="589"/>
      <c r="G34" s="589"/>
      <c r="H34" s="589"/>
      <c r="I34" s="442"/>
      <c r="J34" s="442"/>
      <c r="K34" s="442"/>
      <c r="L34" s="442"/>
    </row>
    <row r="35" spans="1:12" ht="18.75" hidden="1" customHeight="1" x14ac:dyDescent="0.45">
      <c r="A35" s="346"/>
      <c r="B35" s="1"/>
      <c r="C35" s="356"/>
      <c r="D35" s="356"/>
      <c r="E35" s="356"/>
      <c r="F35" s="356"/>
      <c r="G35" s="356"/>
      <c r="H35" s="356"/>
    </row>
    <row r="36" spans="1:12" ht="16.5" customHeight="1" x14ac:dyDescent="0.45">
      <c r="A36" s="348" t="s">
        <v>20</v>
      </c>
      <c r="B36" s="1"/>
      <c r="C36" s="347"/>
      <c r="D36" s="347"/>
      <c r="E36" s="347"/>
      <c r="F36" s="347"/>
      <c r="G36" s="347"/>
      <c r="H36" s="347"/>
    </row>
    <row r="37" spans="1:12" ht="16.5" customHeight="1" x14ac:dyDescent="0.45">
      <c r="A37" s="349" t="s">
        <v>558</v>
      </c>
      <c r="B37" s="1"/>
      <c r="C37" s="350">
        <v>346</v>
      </c>
      <c r="D37" s="350">
        <v>340</v>
      </c>
      <c r="E37" s="350">
        <v>329</v>
      </c>
      <c r="F37" s="350">
        <v>294</v>
      </c>
      <c r="G37" s="350">
        <v>286</v>
      </c>
      <c r="H37" s="350">
        <v>276</v>
      </c>
    </row>
    <row r="38" spans="1:12" ht="16.5" customHeight="1" x14ac:dyDescent="0.45">
      <c r="A38" s="349" t="s">
        <v>559</v>
      </c>
      <c r="B38" s="1"/>
      <c r="C38" s="350">
        <v>11303</v>
      </c>
      <c r="D38" s="350">
        <v>11082</v>
      </c>
      <c r="E38" s="350">
        <v>11148</v>
      </c>
      <c r="F38" s="350">
        <v>11430</v>
      </c>
      <c r="G38" s="350">
        <v>11348</v>
      </c>
      <c r="H38" s="350">
        <v>11326</v>
      </c>
      <c r="I38" s="441"/>
      <c r="J38" s="441"/>
      <c r="K38" s="441"/>
      <c r="L38" s="441"/>
    </row>
    <row r="39" spans="1:12" ht="16.5" customHeight="1" x14ac:dyDescent="0.45">
      <c r="A39" s="349" t="s">
        <v>568</v>
      </c>
      <c r="B39" s="1"/>
      <c r="C39" s="486">
        <v>3524</v>
      </c>
      <c r="D39" s="486">
        <v>3533</v>
      </c>
      <c r="E39" s="486">
        <v>3570</v>
      </c>
      <c r="F39" s="486">
        <v>3537</v>
      </c>
      <c r="G39" s="486">
        <v>3601</v>
      </c>
      <c r="H39" s="486">
        <v>3538</v>
      </c>
      <c r="I39" s="441"/>
      <c r="J39" s="441"/>
      <c r="K39" s="441"/>
      <c r="L39" s="441"/>
    </row>
    <row r="40" spans="1:12" ht="16.5" customHeight="1" x14ac:dyDescent="0.45">
      <c r="A40" s="349" t="s">
        <v>561</v>
      </c>
      <c r="B40" s="1"/>
      <c r="C40" s="350">
        <v>13751</v>
      </c>
      <c r="D40" s="350">
        <v>12978</v>
      </c>
      <c r="E40" s="350">
        <v>12311</v>
      </c>
      <c r="F40" s="350">
        <v>11398</v>
      </c>
      <c r="G40" s="350">
        <v>11125</v>
      </c>
      <c r="H40" s="350">
        <v>8149</v>
      </c>
      <c r="I40" s="441"/>
      <c r="J40" s="441"/>
      <c r="K40" s="441"/>
      <c r="L40" s="441"/>
    </row>
    <row r="41" spans="1:12" ht="16.5" customHeight="1" x14ac:dyDescent="0.45">
      <c r="A41" s="349" t="s">
        <v>799</v>
      </c>
      <c r="B41" s="1"/>
      <c r="C41" s="350">
        <v>1015</v>
      </c>
      <c r="D41" s="350">
        <v>1046</v>
      </c>
      <c r="E41" s="350">
        <v>1076</v>
      </c>
      <c r="F41" s="350">
        <v>1073</v>
      </c>
      <c r="G41" s="350">
        <v>1076</v>
      </c>
      <c r="H41" s="350">
        <v>1110</v>
      </c>
      <c r="J41" s="441"/>
    </row>
    <row r="42" spans="1:12" ht="16.5" customHeight="1" x14ac:dyDescent="0.45">
      <c r="A42" s="349" t="s">
        <v>5</v>
      </c>
      <c r="B42" s="1"/>
      <c r="C42" s="350"/>
      <c r="D42" s="350"/>
      <c r="E42" s="350"/>
      <c r="F42" s="350"/>
      <c r="G42" s="350"/>
      <c r="H42" s="350"/>
    </row>
    <row r="43" spans="1:12" ht="16.5" customHeight="1" x14ac:dyDescent="0.45">
      <c r="A43" s="349" t="s">
        <v>6</v>
      </c>
      <c r="B43" s="1"/>
      <c r="C43" s="350"/>
      <c r="D43" s="350"/>
      <c r="E43" s="350"/>
      <c r="F43" s="350"/>
      <c r="G43" s="350"/>
      <c r="H43" s="350"/>
    </row>
    <row r="44" spans="1:12" ht="16.5" customHeight="1" x14ac:dyDescent="0.45">
      <c r="A44" s="345" t="s">
        <v>594</v>
      </c>
      <c r="B44" s="1"/>
      <c r="C44" s="351">
        <v>29939</v>
      </c>
      <c r="D44" s="351">
        <v>28979</v>
      </c>
      <c r="E44" s="351">
        <v>28434</v>
      </c>
      <c r="F44" s="351">
        <v>27732</v>
      </c>
      <c r="G44" s="351">
        <v>27436</v>
      </c>
      <c r="H44" s="351">
        <v>24400</v>
      </c>
    </row>
    <row r="45" spans="1:12" ht="16.5" customHeight="1" x14ac:dyDescent="0.45">
      <c r="A45" s="348" t="s">
        <v>7</v>
      </c>
      <c r="B45" s="1"/>
      <c r="C45" s="350"/>
      <c r="D45" s="350"/>
      <c r="E45" s="350"/>
      <c r="F45" s="350"/>
      <c r="G45" s="350"/>
      <c r="H45" s="350"/>
    </row>
    <row r="46" spans="1:12" ht="16.5" customHeight="1" x14ac:dyDescent="0.45">
      <c r="A46" s="349" t="s">
        <v>8</v>
      </c>
      <c r="B46" s="1"/>
      <c r="C46" s="350"/>
      <c r="D46" s="350"/>
      <c r="E46" s="350"/>
      <c r="F46" s="350"/>
      <c r="G46" s="350"/>
      <c r="H46" s="350"/>
      <c r="J46" s="442"/>
    </row>
    <row r="47" spans="1:12" ht="16.5" customHeight="1" x14ac:dyDescent="0.45">
      <c r="A47" s="352" t="s">
        <v>9</v>
      </c>
      <c r="B47" s="1"/>
      <c r="C47" s="350">
        <v>22224</v>
      </c>
      <c r="D47" s="350">
        <v>21637</v>
      </c>
      <c r="E47" s="350">
        <v>21540</v>
      </c>
      <c r="F47" s="350">
        <v>22064</v>
      </c>
      <c r="G47" s="350">
        <v>21708</v>
      </c>
      <c r="H47" s="350">
        <v>20257</v>
      </c>
    </row>
    <row r="48" spans="1:12" ht="16.5" customHeight="1" x14ac:dyDescent="0.45">
      <c r="A48" s="352" t="s">
        <v>10</v>
      </c>
      <c r="B48" s="1"/>
      <c r="C48" s="350">
        <v>2278</v>
      </c>
      <c r="D48" s="350">
        <v>2231</v>
      </c>
      <c r="E48" s="350">
        <v>2150</v>
      </c>
      <c r="F48" s="350">
        <v>1452</v>
      </c>
      <c r="G48" s="350">
        <v>1436</v>
      </c>
      <c r="H48" s="350">
        <v>1423</v>
      </c>
    </row>
    <row r="49" spans="1:12" ht="16.5" customHeight="1" x14ac:dyDescent="0.45">
      <c r="A49" s="352" t="s">
        <v>11</v>
      </c>
      <c r="B49" s="1"/>
      <c r="C49" s="350">
        <v>3496</v>
      </c>
      <c r="D49" s="350">
        <v>3135</v>
      </c>
      <c r="E49" s="350">
        <v>2751</v>
      </c>
      <c r="F49" s="350">
        <v>2291</v>
      </c>
      <c r="G49" s="350">
        <v>2377</v>
      </c>
      <c r="H49" s="350">
        <v>784</v>
      </c>
    </row>
    <row r="50" spans="1:12" ht="16.5" customHeight="1" x14ac:dyDescent="0.45">
      <c r="A50" s="352" t="s">
        <v>12</v>
      </c>
      <c r="B50" s="1"/>
      <c r="C50" s="350">
        <v>5</v>
      </c>
      <c r="D50" s="350">
        <v>4</v>
      </c>
      <c r="E50" s="350">
        <v>3</v>
      </c>
      <c r="F50" s="350">
        <v>3</v>
      </c>
      <c r="G50" s="350">
        <v>2</v>
      </c>
      <c r="H50" s="350">
        <v>0</v>
      </c>
    </row>
    <row r="51" spans="1:12" ht="16.5" customHeight="1" x14ac:dyDescent="0.45">
      <c r="A51" s="352" t="s">
        <v>13</v>
      </c>
      <c r="B51" s="1"/>
      <c r="C51" s="350">
        <v>4</v>
      </c>
      <c r="D51" s="350">
        <v>4</v>
      </c>
      <c r="E51" s="350">
        <v>4</v>
      </c>
      <c r="F51" s="350">
        <v>4</v>
      </c>
      <c r="G51" s="350">
        <v>3</v>
      </c>
      <c r="H51" s="350">
        <v>3</v>
      </c>
    </row>
    <row r="52" spans="1:12" ht="16.5" customHeight="1" x14ac:dyDescent="0.45">
      <c r="A52" s="353" t="s">
        <v>14</v>
      </c>
      <c r="B52" s="1"/>
      <c r="C52" s="350"/>
      <c r="D52" s="350"/>
      <c r="E52" s="350"/>
      <c r="F52" s="350"/>
      <c r="G52" s="350"/>
      <c r="H52" s="350"/>
    </row>
    <row r="53" spans="1:12" ht="16.5" customHeight="1" x14ac:dyDescent="0.45">
      <c r="A53" s="352" t="s">
        <v>5</v>
      </c>
      <c r="B53" s="1"/>
      <c r="C53" s="350"/>
      <c r="D53" s="350"/>
      <c r="E53" s="350"/>
      <c r="F53" s="350"/>
      <c r="G53" s="350"/>
      <c r="H53" s="350"/>
    </row>
    <row r="54" spans="1:12" ht="16.5" customHeight="1" x14ac:dyDescent="0.45">
      <c r="A54" s="354" t="s">
        <v>15</v>
      </c>
      <c r="B54" s="1"/>
      <c r="C54" s="351">
        <v>28007</v>
      </c>
      <c r="D54" s="351">
        <v>27011</v>
      </c>
      <c r="E54" s="351">
        <v>26448</v>
      </c>
      <c r="F54" s="351">
        <v>25813</v>
      </c>
      <c r="G54" s="351">
        <v>25527</v>
      </c>
      <c r="H54" s="351">
        <v>22468</v>
      </c>
    </row>
    <row r="55" spans="1:12" ht="16.5" customHeight="1" x14ac:dyDescent="0.45">
      <c r="A55" s="349" t="s">
        <v>16</v>
      </c>
      <c r="B55" s="1"/>
      <c r="C55" s="350"/>
      <c r="D55" s="350"/>
      <c r="E55" s="350"/>
      <c r="F55" s="350"/>
      <c r="G55" s="350"/>
      <c r="H55" s="350"/>
    </row>
    <row r="56" spans="1:12" ht="16.5" customHeight="1" x14ac:dyDescent="0.45">
      <c r="A56" s="355" t="s">
        <v>17</v>
      </c>
      <c r="B56" s="1"/>
      <c r="C56" s="350">
        <v>1011</v>
      </c>
      <c r="D56" s="350">
        <v>1042</v>
      </c>
      <c r="E56" s="350">
        <v>1072</v>
      </c>
      <c r="F56" s="350">
        <v>1069</v>
      </c>
      <c r="G56" s="443">
        <v>1073</v>
      </c>
      <c r="H56" s="350">
        <v>1107</v>
      </c>
    </row>
    <row r="57" spans="1:12" ht="16.5" customHeight="1" x14ac:dyDescent="0.45">
      <c r="A57" s="349" t="s">
        <v>18</v>
      </c>
      <c r="B57" s="1"/>
      <c r="C57" s="350"/>
      <c r="D57" s="350"/>
      <c r="E57" s="350"/>
      <c r="F57" s="350"/>
      <c r="G57" s="350"/>
      <c r="H57" s="350"/>
    </row>
    <row r="58" spans="1:12" ht="16.5" customHeight="1" x14ac:dyDescent="0.45">
      <c r="A58" s="355" t="s">
        <v>19</v>
      </c>
      <c r="B58" s="1"/>
      <c r="C58" s="350">
        <v>921</v>
      </c>
      <c r="D58" s="350">
        <v>925</v>
      </c>
      <c r="E58" s="350">
        <v>913</v>
      </c>
      <c r="F58" s="350">
        <v>850</v>
      </c>
      <c r="G58" s="350">
        <v>837</v>
      </c>
      <c r="H58" s="350">
        <v>825</v>
      </c>
    </row>
    <row r="59" spans="1:12" ht="16.5" customHeight="1" x14ac:dyDescent="0.45">
      <c r="A59" s="355" t="s">
        <v>6</v>
      </c>
      <c r="B59" s="1"/>
      <c r="C59" s="350"/>
      <c r="D59" s="350"/>
      <c r="E59" s="350"/>
      <c r="F59" s="350"/>
      <c r="G59" s="350"/>
      <c r="H59" s="350"/>
    </row>
    <row r="60" spans="1:12" ht="16.5" customHeight="1" x14ac:dyDescent="0.45">
      <c r="A60" s="345" t="s">
        <v>594</v>
      </c>
      <c r="B60" s="1"/>
      <c r="C60" s="351">
        <v>29939</v>
      </c>
      <c r="D60" s="351">
        <v>28979</v>
      </c>
      <c r="E60" s="351">
        <v>28434</v>
      </c>
      <c r="F60" s="351">
        <v>27732</v>
      </c>
      <c r="G60" s="351">
        <v>27436</v>
      </c>
      <c r="H60" s="351">
        <v>24400</v>
      </c>
    </row>
    <row r="61" spans="1:12" ht="16.5" customHeight="1" x14ac:dyDescent="0.45">
      <c r="A61" s="345"/>
      <c r="B61" s="1"/>
      <c r="D61" s="357"/>
      <c r="E61" s="358"/>
      <c r="H61" s="358"/>
    </row>
    <row r="62" spans="1:12" ht="16.5" customHeight="1" x14ac:dyDescent="0.45">
      <c r="A62" s="345"/>
      <c r="B62" s="1"/>
      <c r="D62" s="357"/>
      <c r="E62" s="358"/>
      <c r="H62" s="358"/>
    </row>
    <row r="63" spans="1:12" s="306" customFormat="1" ht="15" customHeight="1" x14ac:dyDescent="0.45">
      <c r="A63" s="304"/>
      <c r="B63" s="1"/>
      <c r="C63" s="589" t="s">
        <v>468</v>
      </c>
      <c r="D63" s="589"/>
      <c r="E63" s="589"/>
      <c r="F63" s="589"/>
      <c r="G63" s="589"/>
      <c r="H63" s="589"/>
      <c r="I63" s="442"/>
      <c r="J63" s="442"/>
      <c r="K63" s="442"/>
      <c r="L63" s="442"/>
    </row>
    <row r="64" spans="1:12" ht="13.5" hidden="1" customHeight="1" x14ac:dyDescent="0.45">
      <c r="A64" s="346"/>
      <c r="B64" s="1"/>
      <c r="C64" s="356"/>
      <c r="D64" s="356"/>
      <c r="E64" s="356"/>
      <c r="F64" s="356"/>
      <c r="G64" s="356"/>
      <c r="H64" s="356"/>
    </row>
    <row r="65" spans="1:12" ht="16.5" customHeight="1" x14ac:dyDescent="0.45">
      <c r="A65" s="348" t="s">
        <v>20</v>
      </c>
      <c r="B65" s="1"/>
      <c r="C65" s="347"/>
      <c r="D65" s="347"/>
      <c r="E65" s="347"/>
      <c r="F65" s="347"/>
      <c r="G65" s="347"/>
      <c r="H65" s="347"/>
    </row>
    <row r="66" spans="1:12" ht="16.5" customHeight="1" x14ac:dyDescent="0.45">
      <c r="A66" s="349" t="s">
        <v>558</v>
      </c>
      <c r="B66" s="1"/>
      <c r="C66" s="350">
        <v>50.7</v>
      </c>
      <c r="D66" s="350">
        <v>51.8</v>
      </c>
      <c r="E66" s="350">
        <v>55.2</v>
      </c>
      <c r="F66" s="350">
        <v>52.5</v>
      </c>
      <c r="G66" s="350">
        <v>54.6</v>
      </c>
      <c r="H66" s="350">
        <v>54.5</v>
      </c>
    </row>
    <row r="67" spans="1:12" ht="16.5" customHeight="1" x14ac:dyDescent="0.45">
      <c r="A67" s="349" t="s">
        <v>559</v>
      </c>
      <c r="B67" s="1"/>
      <c r="C67" s="350">
        <v>404.5</v>
      </c>
      <c r="D67" s="350">
        <v>437</v>
      </c>
      <c r="E67" s="350">
        <v>511.3</v>
      </c>
      <c r="F67" s="350">
        <v>592.5</v>
      </c>
      <c r="G67" s="350">
        <v>675.6</v>
      </c>
      <c r="H67" s="350">
        <v>699.9</v>
      </c>
      <c r="I67" s="441"/>
      <c r="J67" s="441"/>
      <c r="K67" s="441"/>
      <c r="L67" s="441"/>
    </row>
    <row r="68" spans="1:12" ht="16.5" customHeight="1" x14ac:dyDescent="0.45">
      <c r="A68" s="349" t="s">
        <v>568</v>
      </c>
      <c r="B68" s="1"/>
      <c r="C68" s="350">
        <v>505.2</v>
      </c>
      <c r="D68" s="350">
        <v>530.29999999999995</v>
      </c>
      <c r="E68" s="350">
        <v>578.20000000000005</v>
      </c>
      <c r="F68" s="350">
        <v>612.29999999999995</v>
      </c>
      <c r="G68" s="350">
        <v>668.1</v>
      </c>
      <c r="H68" s="350">
        <v>681.9</v>
      </c>
      <c r="I68" s="441"/>
      <c r="J68" s="441"/>
      <c r="K68" s="441"/>
      <c r="L68" s="441"/>
    </row>
    <row r="69" spans="1:12" ht="16.5" customHeight="1" x14ac:dyDescent="0.45">
      <c r="A69" s="349" t="s">
        <v>561</v>
      </c>
      <c r="B69" s="1"/>
      <c r="C69" s="350">
        <v>531.1</v>
      </c>
      <c r="D69" s="350">
        <v>540.79999999999995</v>
      </c>
      <c r="E69" s="350">
        <v>582.9</v>
      </c>
      <c r="F69" s="350">
        <v>616.79999999999995</v>
      </c>
      <c r="G69" s="350">
        <v>620</v>
      </c>
      <c r="H69" s="350">
        <v>587.6</v>
      </c>
      <c r="I69" s="441"/>
      <c r="J69" s="441"/>
      <c r="K69" s="441"/>
      <c r="L69" s="441"/>
    </row>
    <row r="70" spans="1:12" ht="16.5" customHeight="1" x14ac:dyDescent="0.45">
      <c r="A70" s="349" t="s">
        <v>799</v>
      </c>
      <c r="B70" s="1"/>
      <c r="C70" s="350">
        <v>547.29999999999995</v>
      </c>
      <c r="D70" s="350">
        <v>573.29999999999995</v>
      </c>
      <c r="E70" s="350">
        <v>643.20000000000005</v>
      </c>
      <c r="F70" s="350">
        <v>676.3</v>
      </c>
      <c r="G70" s="350">
        <v>722.8</v>
      </c>
      <c r="H70" s="350">
        <v>707.3</v>
      </c>
    </row>
    <row r="71" spans="1:12" ht="16.5" customHeight="1" x14ac:dyDescent="0.45">
      <c r="A71" s="349" t="s">
        <v>5</v>
      </c>
      <c r="B71" s="1"/>
      <c r="C71" s="350"/>
      <c r="D71" s="350"/>
      <c r="E71" s="350"/>
      <c r="F71" s="350"/>
      <c r="G71" s="350"/>
      <c r="H71" s="350"/>
    </row>
    <row r="72" spans="1:12" ht="16.5" customHeight="1" x14ac:dyDescent="0.45">
      <c r="A72" s="349" t="s">
        <v>6</v>
      </c>
      <c r="B72" s="1"/>
      <c r="C72" s="350"/>
      <c r="D72" s="350"/>
      <c r="E72" s="350"/>
      <c r="F72" s="350"/>
      <c r="G72" s="350"/>
      <c r="H72" s="350"/>
    </row>
    <row r="73" spans="1:12" ht="16.5" customHeight="1" x14ac:dyDescent="0.45">
      <c r="A73" s="345" t="s">
        <v>594</v>
      </c>
      <c r="B73" s="1"/>
      <c r="C73" s="351">
        <v>2038.7</v>
      </c>
      <c r="D73" s="351">
        <v>2133.1</v>
      </c>
      <c r="E73" s="351">
        <v>2370.6999999999998</v>
      </c>
      <c r="F73" s="351">
        <v>2550.3000000000002</v>
      </c>
      <c r="G73" s="351">
        <v>2741.1</v>
      </c>
      <c r="H73" s="351">
        <v>2731.2</v>
      </c>
    </row>
    <row r="74" spans="1:12" ht="16.5" customHeight="1" x14ac:dyDescent="0.45">
      <c r="A74" s="348" t="s">
        <v>7</v>
      </c>
      <c r="B74" s="1"/>
      <c r="C74" s="350"/>
      <c r="D74" s="350"/>
      <c r="E74" s="350"/>
      <c r="F74" s="350"/>
      <c r="G74" s="350"/>
      <c r="H74" s="350"/>
    </row>
    <row r="75" spans="1:12" ht="16.5" customHeight="1" x14ac:dyDescent="0.45">
      <c r="A75" s="349" t="s">
        <v>8</v>
      </c>
      <c r="B75" s="1"/>
      <c r="C75" s="350"/>
      <c r="D75" s="350"/>
      <c r="E75" s="350"/>
      <c r="F75" s="350"/>
      <c r="G75" s="350"/>
      <c r="H75" s="350"/>
      <c r="J75" s="442"/>
    </row>
    <row r="76" spans="1:12" ht="16.5" customHeight="1" x14ac:dyDescent="0.45">
      <c r="A76" s="352" t="s">
        <v>9</v>
      </c>
      <c r="B76" s="1"/>
      <c r="C76" s="350">
        <v>970.1</v>
      </c>
      <c r="D76" s="350">
        <v>1019</v>
      </c>
      <c r="E76" s="350">
        <v>1153.5999999999999</v>
      </c>
      <c r="F76" s="350">
        <v>1382</v>
      </c>
      <c r="G76" s="350">
        <v>1503.6</v>
      </c>
      <c r="H76" s="350">
        <v>1499.6</v>
      </c>
    </row>
    <row r="77" spans="1:12" ht="16.5" customHeight="1" x14ac:dyDescent="0.45">
      <c r="A77" s="352" t="s">
        <v>10</v>
      </c>
      <c r="B77" s="1"/>
      <c r="C77" s="350">
        <v>364.6</v>
      </c>
      <c r="D77" s="350">
        <v>371.7</v>
      </c>
      <c r="E77" s="350">
        <v>401.7</v>
      </c>
      <c r="F77" s="350">
        <v>318.8</v>
      </c>
      <c r="G77" s="350">
        <v>335.8</v>
      </c>
      <c r="H77" s="350">
        <v>346.6</v>
      </c>
    </row>
    <row r="78" spans="1:12" ht="16.5" customHeight="1" x14ac:dyDescent="0.45">
      <c r="A78" s="352" t="s">
        <v>11</v>
      </c>
      <c r="B78" s="1"/>
      <c r="C78" s="350">
        <v>4.9000000000000004</v>
      </c>
      <c r="D78" s="350">
        <v>4.7</v>
      </c>
      <c r="E78" s="350">
        <v>4.4000000000000004</v>
      </c>
      <c r="F78" s="350">
        <v>4</v>
      </c>
      <c r="G78" s="350">
        <v>4.5</v>
      </c>
      <c r="H78" s="350">
        <v>3.1</v>
      </c>
    </row>
    <row r="79" spans="1:12" ht="16.5" customHeight="1" x14ac:dyDescent="0.45">
      <c r="A79" s="352" t="s">
        <v>12</v>
      </c>
      <c r="B79" s="1"/>
      <c r="C79" s="350">
        <v>0.1</v>
      </c>
      <c r="D79" s="350">
        <v>0.1</v>
      </c>
      <c r="E79" s="350">
        <v>0</v>
      </c>
      <c r="F79" s="350">
        <v>0</v>
      </c>
      <c r="G79" s="350">
        <v>0</v>
      </c>
      <c r="H79" s="350">
        <v>0</v>
      </c>
    </row>
    <row r="80" spans="1:12" ht="16.5" customHeight="1" x14ac:dyDescent="0.45">
      <c r="A80" s="352" t="s">
        <v>13</v>
      </c>
      <c r="B80" s="1"/>
      <c r="C80" s="350">
        <v>2.1</v>
      </c>
      <c r="D80" s="350">
        <v>2</v>
      </c>
      <c r="E80" s="350">
        <v>2.1</v>
      </c>
      <c r="F80" s="350">
        <v>2.1</v>
      </c>
      <c r="G80" s="350">
        <v>2.1</v>
      </c>
      <c r="H80" s="350">
        <v>1.9</v>
      </c>
    </row>
    <row r="81" spans="1:12" ht="16.5" customHeight="1" x14ac:dyDescent="0.45">
      <c r="A81" s="353" t="s">
        <v>14</v>
      </c>
      <c r="B81" s="1"/>
      <c r="C81" s="1"/>
      <c r="D81" s="1"/>
      <c r="E81" s="1"/>
      <c r="F81" s="1"/>
      <c r="G81" s="1"/>
      <c r="H81" s="1"/>
      <c r="I81" s="1"/>
    </row>
    <row r="82" spans="1:12" ht="16.5" customHeight="1" x14ac:dyDescent="0.45">
      <c r="A82" s="352" t="s">
        <v>5</v>
      </c>
      <c r="B82" s="1"/>
      <c r="C82" s="350"/>
      <c r="D82" s="350"/>
      <c r="E82" s="350"/>
      <c r="F82" s="350"/>
      <c r="G82" s="350"/>
      <c r="H82" s="350"/>
    </row>
    <row r="83" spans="1:12" ht="16.5" customHeight="1" x14ac:dyDescent="0.45">
      <c r="A83" s="354" t="s">
        <v>15</v>
      </c>
      <c r="B83" s="1"/>
      <c r="C83" s="351">
        <v>1341.9</v>
      </c>
      <c r="D83" s="351">
        <v>1397.4</v>
      </c>
      <c r="E83" s="351">
        <v>1561.9</v>
      </c>
      <c r="F83" s="351">
        <v>1707</v>
      </c>
      <c r="G83" s="351">
        <v>1846.1</v>
      </c>
      <c r="H83" s="351">
        <v>1851.2</v>
      </c>
    </row>
    <row r="84" spans="1:12" ht="16.5" customHeight="1" x14ac:dyDescent="0.45">
      <c r="A84" s="349" t="s">
        <v>16</v>
      </c>
      <c r="B84" s="1"/>
      <c r="C84" s="350"/>
      <c r="D84" s="350"/>
      <c r="E84" s="350"/>
      <c r="F84" s="350"/>
      <c r="G84" s="350"/>
      <c r="H84" s="350"/>
    </row>
    <row r="85" spans="1:12" ht="16.5" customHeight="1" x14ac:dyDescent="0.45">
      <c r="A85" s="355" t="s">
        <v>17</v>
      </c>
      <c r="B85" s="1"/>
      <c r="C85" s="350">
        <v>545.20000000000005</v>
      </c>
      <c r="D85" s="350">
        <v>571.29999999999995</v>
      </c>
      <c r="E85" s="350">
        <v>641.1</v>
      </c>
      <c r="F85" s="350">
        <v>674.1</v>
      </c>
      <c r="G85" s="350">
        <v>720.7</v>
      </c>
      <c r="H85" s="350">
        <v>705.4</v>
      </c>
      <c r="J85" s="521"/>
    </row>
    <row r="86" spans="1:12" ht="16.5" customHeight="1" x14ac:dyDescent="0.45">
      <c r="A86" s="349" t="s">
        <v>18</v>
      </c>
      <c r="B86" s="1"/>
      <c r="C86" s="350"/>
      <c r="D86" s="350"/>
      <c r="E86" s="350"/>
      <c r="F86" s="350"/>
      <c r="G86" s="350"/>
      <c r="H86" s="350"/>
    </row>
    <row r="87" spans="1:12" ht="16.5" customHeight="1" x14ac:dyDescent="0.45">
      <c r="A87" s="355" t="s">
        <v>19</v>
      </c>
      <c r="B87" s="1"/>
      <c r="C87" s="350">
        <v>151.69999999999999</v>
      </c>
      <c r="D87" s="350">
        <v>164.4</v>
      </c>
      <c r="E87" s="350">
        <v>167.8</v>
      </c>
      <c r="F87" s="350">
        <v>169.2</v>
      </c>
      <c r="G87" s="350">
        <v>174.4</v>
      </c>
      <c r="H87" s="350">
        <v>174.6</v>
      </c>
    </row>
    <row r="88" spans="1:12" ht="16.5" customHeight="1" x14ac:dyDescent="0.45">
      <c r="A88" s="355" t="s">
        <v>6</v>
      </c>
      <c r="B88" s="1"/>
      <c r="C88" s="350"/>
      <c r="D88" s="350"/>
      <c r="E88" s="350"/>
      <c r="F88" s="350"/>
      <c r="G88" s="350"/>
      <c r="H88" s="350"/>
    </row>
    <row r="89" spans="1:12" ht="16.5" customHeight="1" x14ac:dyDescent="0.45">
      <c r="A89" s="345" t="s">
        <v>594</v>
      </c>
      <c r="B89" s="1"/>
      <c r="C89" s="351">
        <v>2038.7</v>
      </c>
      <c r="D89" s="351">
        <v>2133.1</v>
      </c>
      <c r="E89" s="351">
        <v>2370.6999999999998</v>
      </c>
      <c r="F89" s="351">
        <v>2550.3000000000002</v>
      </c>
      <c r="G89" s="351">
        <v>2741.1</v>
      </c>
      <c r="H89" s="351">
        <v>2731.2</v>
      </c>
    </row>
    <row r="90" spans="1:12" ht="16.5" customHeight="1" x14ac:dyDescent="0.45">
      <c r="A90" s="345"/>
      <c r="B90" s="1"/>
      <c r="C90" s="358"/>
      <c r="E90" s="358"/>
      <c r="F90" s="358"/>
      <c r="G90" s="358"/>
      <c r="H90" s="357"/>
    </row>
    <row r="91" spans="1:12" ht="16.5" customHeight="1" x14ac:dyDescent="0.45">
      <c r="A91" s="345"/>
      <c r="B91" s="1"/>
      <c r="C91" s="358"/>
      <c r="E91" s="358"/>
      <c r="F91" s="358"/>
      <c r="G91" s="358"/>
      <c r="H91" s="357"/>
    </row>
    <row r="92" spans="1:12" s="306" customFormat="1" ht="15" customHeight="1" x14ac:dyDescent="0.45">
      <c r="A92" s="304"/>
      <c r="B92" s="1"/>
      <c r="C92" s="589" t="s">
        <v>547</v>
      </c>
      <c r="D92" s="589"/>
      <c r="E92" s="589"/>
      <c r="F92" s="589"/>
      <c r="G92" s="589"/>
      <c r="H92" s="589"/>
      <c r="I92" s="442"/>
      <c r="J92" s="442"/>
      <c r="K92" s="442"/>
      <c r="L92" s="442"/>
    </row>
    <row r="93" spans="1:12" ht="24" hidden="1" customHeight="1" x14ac:dyDescent="0.45">
      <c r="A93" s="346"/>
      <c r="B93" s="1"/>
      <c r="C93" s="356"/>
      <c r="D93" s="356"/>
      <c r="E93" s="356"/>
      <c r="F93" s="356"/>
      <c r="G93" s="356"/>
      <c r="H93" s="356"/>
    </row>
    <row r="94" spans="1:12" ht="16.5" customHeight="1" x14ac:dyDescent="0.45">
      <c r="A94" s="348" t="s">
        <v>20</v>
      </c>
      <c r="B94" s="1"/>
      <c r="C94" s="347"/>
      <c r="D94" s="347"/>
      <c r="E94" s="347"/>
      <c r="F94" s="347"/>
      <c r="G94" s="347"/>
      <c r="H94" s="347"/>
    </row>
    <row r="95" spans="1:12" ht="16.5" customHeight="1" x14ac:dyDescent="0.45">
      <c r="A95" s="349" t="s">
        <v>558</v>
      </c>
      <c r="B95" s="1"/>
      <c r="C95" s="350">
        <v>146</v>
      </c>
      <c r="D95" s="350">
        <v>152</v>
      </c>
      <c r="E95" s="350">
        <v>168</v>
      </c>
      <c r="F95" s="350">
        <v>178</v>
      </c>
      <c r="G95" s="350">
        <v>191</v>
      </c>
      <c r="H95" s="350">
        <v>197</v>
      </c>
    </row>
    <row r="96" spans="1:12" ht="16.5" customHeight="1" x14ac:dyDescent="0.45">
      <c r="A96" s="349" t="s">
        <v>559</v>
      </c>
      <c r="B96" s="1"/>
      <c r="C96" s="350">
        <v>36</v>
      </c>
      <c r="D96" s="350">
        <v>39</v>
      </c>
      <c r="E96" s="350">
        <v>46</v>
      </c>
      <c r="F96" s="350">
        <v>52</v>
      </c>
      <c r="G96" s="350">
        <v>60</v>
      </c>
      <c r="H96" s="350">
        <v>62</v>
      </c>
      <c r="I96" s="441"/>
      <c r="J96" s="441"/>
      <c r="K96" s="441"/>
      <c r="L96" s="441"/>
    </row>
    <row r="97" spans="1:12" ht="16.5" customHeight="1" x14ac:dyDescent="0.45">
      <c r="A97" s="349" t="s">
        <v>568</v>
      </c>
      <c r="B97" s="1"/>
      <c r="C97" s="350">
        <v>143</v>
      </c>
      <c r="D97" s="350">
        <v>150</v>
      </c>
      <c r="E97" s="350">
        <v>162</v>
      </c>
      <c r="F97" s="350">
        <v>173</v>
      </c>
      <c r="G97" s="350">
        <v>186</v>
      </c>
      <c r="H97" s="350">
        <v>193</v>
      </c>
      <c r="I97" s="441"/>
      <c r="J97" s="441"/>
      <c r="K97" s="441"/>
      <c r="L97" s="441"/>
    </row>
    <row r="98" spans="1:12" ht="16.5" customHeight="1" x14ac:dyDescent="0.45">
      <c r="A98" s="349" t="s">
        <v>561</v>
      </c>
      <c r="B98" s="1"/>
      <c r="C98" s="350">
        <v>39</v>
      </c>
      <c r="D98" s="350">
        <v>42</v>
      </c>
      <c r="E98" s="350">
        <v>47</v>
      </c>
      <c r="F98" s="350">
        <v>54</v>
      </c>
      <c r="G98" s="350">
        <v>56</v>
      </c>
      <c r="H98" s="350">
        <v>72</v>
      </c>
      <c r="I98" s="441"/>
      <c r="J98" s="441"/>
      <c r="K98" s="441"/>
      <c r="L98" s="441"/>
    </row>
    <row r="99" spans="1:12" ht="16.5" customHeight="1" x14ac:dyDescent="0.45">
      <c r="A99" s="349" t="s">
        <v>799</v>
      </c>
      <c r="B99" s="1"/>
      <c r="C99" s="486">
        <v>539</v>
      </c>
      <c r="D99" s="486">
        <v>548</v>
      </c>
      <c r="E99" s="486">
        <v>598</v>
      </c>
      <c r="F99" s="486">
        <v>630</v>
      </c>
      <c r="G99" s="486">
        <v>672</v>
      </c>
      <c r="H99" s="486">
        <v>637</v>
      </c>
    </row>
    <row r="100" spans="1:12" ht="16.5" customHeight="1" x14ac:dyDescent="0.45">
      <c r="A100" s="349" t="s">
        <v>5</v>
      </c>
      <c r="B100" s="1"/>
      <c r="C100" s="486"/>
      <c r="D100" s="486"/>
      <c r="E100" s="486"/>
      <c r="F100" s="486"/>
      <c r="G100" s="486"/>
      <c r="H100" s="486"/>
    </row>
    <row r="101" spans="1:12" ht="16.5" customHeight="1" x14ac:dyDescent="0.45">
      <c r="A101" s="349" t="s">
        <v>6</v>
      </c>
      <c r="B101" s="1"/>
      <c r="C101" s="486"/>
      <c r="D101" s="486"/>
      <c r="E101" s="486"/>
      <c r="F101" s="486"/>
      <c r="G101" s="486"/>
      <c r="H101" s="486"/>
    </row>
    <row r="102" spans="1:12" ht="16.5" customHeight="1" x14ac:dyDescent="0.45">
      <c r="A102" s="345" t="s">
        <v>594</v>
      </c>
      <c r="B102" s="1"/>
      <c r="C102" s="487">
        <v>68</v>
      </c>
      <c r="D102" s="487">
        <v>74</v>
      </c>
      <c r="E102" s="487">
        <v>83</v>
      </c>
      <c r="F102" s="487">
        <v>92</v>
      </c>
      <c r="G102" s="487">
        <v>100</v>
      </c>
      <c r="H102" s="487">
        <v>112</v>
      </c>
    </row>
    <row r="103" spans="1:12" ht="16.5" customHeight="1" x14ac:dyDescent="0.45">
      <c r="A103" s="348" t="s">
        <v>7</v>
      </c>
      <c r="B103" s="1"/>
      <c r="C103" s="486"/>
      <c r="D103" s="486"/>
      <c r="E103" s="486"/>
      <c r="F103" s="486"/>
      <c r="G103" s="486"/>
      <c r="H103" s="486"/>
    </row>
    <row r="104" spans="1:12" ht="16.5" customHeight="1" x14ac:dyDescent="0.45">
      <c r="A104" s="349" t="s">
        <v>8</v>
      </c>
      <c r="B104" s="1"/>
      <c r="C104" s="486"/>
      <c r="D104" s="486"/>
      <c r="E104" s="486"/>
      <c r="F104" s="486"/>
      <c r="G104" s="486"/>
      <c r="H104" s="486"/>
      <c r="J104" s="442"/>
    </row>
    <row r="105" spans="1:12" ht="16.5" customHeight="1" x14ac:dyDescent="0.45">
      <c r="A105" s="352" t="s">
        <v>9</v>
      </c>
      <c r="B105" s="1"/>
      <c r="C105" s="486">
        <v>44</v>
      </c>
      <c r="D105" s="486">
        <v>47</v>
      </c>
      <c r="E105" s="486">
        <v>54</v>
      </c>
      <c r="F105" s="486">
        <v>63</v>
      </c>
      <c r="G105" s="486">
        <v>69</v>
      </c>
      <c r="H105" s="486">
        <v>74</v>
      </c>
    </row>
    <row r="106" spans="1:12" ht="16.5" customHeight="1" x14ac:dyDescent="0.45">
      <c r="A106" s="352" t="s">
        <v>10</v>
      </c>
      <c r="B106" s="1"/>
      <c r="C106" s="486">
        <v>160</v>
      </c>
      <c r="D106" s="486">
        <v>167</v>
      </c>
      <c r="E106" s="486">
        <v>187</v>
      </c>
      <c r="F106" s="486">
        <v>220</v>
      </c>
      <c r="G106" s="486">
        <v>234</v>
      </c>
      <c r="H106" s="486">
        <v>244</v>
      </c>
    </row>
    <row r="107" spans="1:12" ht="16.5" customHeight="1" x14ac:dyDescent="0.45">
      <c r="A107" s="352" t="s">
        <v>11</v>
      </c>
      <c r="B107" s="1"/>
      <c r="C107" s="486">
        <v>1</v>
      </c>
      <c r="D107" s="486">
        <v>1</v>
      </c>
      <c r="E107" s="486">
        <v>2</v>
      </c>
      <c r="F107" s="486">
        <v>2</v>
      </c>
      <c r="G107" s="486">
        <v>2</v>
      </c>
      <c r="H107" s="486">
        <v>4</v>
      </c>
    </row>
    <row r="108" spans="1:12" ht="16.5" customHeight="1" x14ac:dyDescent="0.45">
      <c r="A108" s="352" t="s">
        <v>12</v>
      </c>
      <c r="B108" s="1"/>
      <c r="C108" s="486">
        <v>13</v>
      </c>
      <c r="D108" s="486">
        <v>12</v>
      </c>
      <c r="E108" s="486">
        <v>9</v>
      </c>
      <c r="F108" s="486">
        <v>9</v>
      </c>
      <c r="G108" s="486">
        <v>8</v>
      </c>
      <c r="H108" s="486">
        <v>24</v>
      </c>
    </row>
    <row r="109" spans="1:12" ht="16.5" customHeight="1" x14ac:dyDescent="0.45">
      <c r="A109" s="352" t="s">
        <v>13</v>
      </c>
      <c r="B109" s="1"/>
      <c r="C109" s="486"/>
      <c r="D109" s="486"/>
      <c r="E109" s="486"/>
      <c r="F109" s="486"/>
      <c r="G109" s="486"/>
      <c r="H109" s="486"/>
    </row>
    <row r="110" spans="1:12" ht="16.5" customHeight="1" x14ac:dyDescent="0.45">
      <c r="A110" s="353" t="s">
        <v>14</v>
      </c>
      <c r="B110" s="1"/>
      <c r="C110" s="486"/>
      <c r="D110" s="486"/>
      <c r="E110" s="486"/>
      <c r="F110" s="486"/>
      <c r="G110" s="486"/>
      <c r="H110" s="486"/>
    </row>
    <row r="111" spans="1:12" ht="16.5" customHeight="1" x14ac:dyDescent="0.45">
      <c r="A111" s="352" t="s">
        <v>5</v>
      </c>
      <c r="B111" s="1"/>
      <c r="C111" s="486"/>
      <c r="D111" s="486"/>
      <c r="E111" s="486"/>
      <c r="F111" s="486"/>
      <c r="G111" s="486"/>
      <c r="H111" s="486"/>
    </row>
    <row r="112" spans="1:12" ht="16.5" customHeight="1" x14ac:dyDescent="0.45">
      <c r="A112" s="354" t="s">
        <v>15</v>
      </c>
      <c r="B112" s="1"/>
      <c r="C112" s="487">
        <v>48</v>
      </c>
      <c r="D112" s="487">
        <v>52</v>
      </c>
      <c r="E112" s="487">
        <v>59</v>
      </c>
      <c r="F112" s="487">
        <v>66</v>
      </c>
      <c r="G112" s="487">
        <v>72</v>
      </c>
      <c r="H112" s="487">
        <v>82</v>
      </c>
    </row>
    <row r="113" spans="1:12" ht="16.5" customHeight="1" x14ac:dyDescent="0.45">
      <c r="A113" s="349" t="s">
        <v>16</v>
      </c>
      <c r="B113" s="1"/>
      <c r="C113" s="486"/>
      <c r="D113" s="486"/>
      <c r="E113" s="486"/>
      <c r="F113" s="486"/>
      <c r="G113" s="486"/>
      <c r="H113" s="486"/>
    </row>
    <row r="114" spans="1:12" ht="16.5" customHeight="1" x14ac:dyDescent="0.45">
      <c r="A114" s="355" t="s">
        <v>17</v>
      </c>
      <c r="B114" s="1"/>
      <c r="C114" s="486">
        <v>539</v>
      </c>
      <c r="D114" s="486">
        <v>548</v>
      </c>
      <c r="E114" s="486">
        <v>598</v>
      </c>
      <c r="F114" s="486">
        <v>631</v>
      </c>
      <c r="G114" s="486">
        <v>672</v>
      </c>
      <c r="H114" s="486">
        <v>637</v>
      </c>
    </row>
    <row r="115" spans="1:12" ht="16.5" customHeight="1" x14ac:dyDescent="0.45">
      <c r="A115" s="349" t="s">
        <v>18</v>
      </c>
      <c r="B115" s="1"/>
      <c r="C115" s="350"/>
      <c r="D115" s="350"/>
      <c r="E115" s="350"/>
      <c r="F115" s="350"/>
      <c r="G115" s="350"/>
      <c r="H115" s="350"/>
    </row>
    <row r="116" spans="1:12" ht="16.5" customHeight="1" x14ac:dyDescent="0.45">
      <c r="A116" s="355" t="s">
        <v>19</v>
      </c>
      <c r="B116" s="1"/>
      <c r="C116" s="350">
        <v>165</v>
      </c>
      <c r="D116" s="350">
        <v>178</v>
      </c>
      <c r="E116" s="350">
        <v>184</v>
      </c>
      <c r="F116" s="350">
        <v>199</v>
      </c>
      <c r="G116" s="350">
        <v>208</v>
      </c>
      <c r="H116" s="350">
        <v>212</v>
      </c>
    </row>
    <row r="117" spans="1:12" ht="16.5" customHeight="1" x14ac:dyDescent="0.45">
      <c r="A117" s="355" t="s">
        <v>6</v>
      </c>
      <c r="B117" s="1"/>
      <c r="C117" s="350"/>
      <c r="D117" s="350"/>
      <c r="E117" s="350"/>
      <c r="F117" s="350"/>
      <c r="G117" s="350"/>
      <c r="H117" s="350"/>
    </row>
    <row r="118" spans="1:12" ht="16.5" customHeight="1" x14ac:dyDescent="0.45">
      <c r="A118" s="345" t="s">
        <v>594</v>
      </c>
      <c r="B118" s="1"/>
      <c r="C118" s="351">
        <v>68</v>
      </c>
      <c r="D118" s="351">
        <v>74</v>
      </c>
      <c r="E118" s="351">
        <v>83</v>
      </c>
      <c r="F118" s="351">
        <v>92</v>
      </c>
      <c r="G118" s="351">
        <v>100</v>
      </c>
      <c r="H118" s="351">
        <v>112</v>
      </c>
    </row>
    <row r="119" spans="1:12" ht="16.5" customHeight="1" x14ac:dyDescent="0.45">
      <c r="A119" s="345"/>
      <c r="B119" s="1"/>
      <c r="C119" s="358"/>
      <c r="D119" s="357"/>
      <c r="E119" s="359"/>
      <c r="F119" s="358"/>
      <c r="G119" s="358"/>
      <c r="H119" s="358"/>
    </row>
    <row r="120" spans="1:12" x14ac:dyDescent="0.45">
      <c r="A120" s="345"/>
      <c r="B120" s="1"/>
      <c r="C120" s="358"/>
      <c r="D120" s="357"/>
      <c r="F120" s="358"/>
      <c r="G120" s="358"/>
      <c r="H120" s="358"/>
    </row>
    <row r="121" spans="1:12" s="306" customFormat="1" ht="15" customHeight="1" x14ac:dyDescent="0.45">
      <c r="A121" s="304"/>
      <c r="B121" s="1"/>
      <c r="C121" s="589" t="s">
        <v>21</v>
      </c>
      <c r="D121" s="589"/>
      <c r="E121" s="589"/>
      <c r="F121" s="589"/>
      <c r="G121" s="589"/>
      <c r="H121" s="589"/>
      <c r="I121" s="442"/>
      <c r="J121" s="442"/>
      <c r="K121" s="442"/>
      <c r="L121" s="442"/>
    </row>
    <row r="122" spans="1:12" ht="36.75" hidden="1" customHeight="1" x14ac:dyDescent="0.45">
      <c r="A122" s="346"/>
      <c r="B122" s="1"/>
      <c r="C122" s="356"/>
      <c r="D122" s="356"/>
      <c r="E122" s="356"/>
      <c r="F122" s="356"/>
      <c r="G122" s="356"/>
      <c r="H122" s="356"/>
    </row>
    <row r="123" spans="1:12" ht="16.5" customHeight="1" x14ac:dyDescent="0.45">
      <c r="A123" s="348" t="s">
        <v>20</v>
      </c>
      <c r="B123" s="1"/>
      <c r="C123" s="347"/>
      <c r="D123" s="347"/>
      <c r="E123" s="347"/>
      <c r="F123" s="347"/>
      <c r="G123" s="347"/>
      <c r="H123" s="347"/>
    </row>
    <row r="124" spans="1:12" ht="16.5" customHeight="1" x14ac:dyDescent="0.45">
      <c r="A124" s="349" t="s">
        <v>558</v>
      </c>
      <c r="B124" s="1"/>
      <c r="C124" s="486">
        <v>16</v>
      </c>
      <c r="D124" s="486">
        <v>15</v>
      </c>
      <c r="E124" s="486">
        <v>14</v>
      </c>
      <c r="F124" s="486">
        <v>12</v>
      </c>
      <c r="G124" s="486">
        <v>11</v>
      </c>
      <c r="H124" s="486">
        <v>10</v>
      </c>
    </row>
    <row r="125" spans="1:12" ht="16.5" customHeight="1" x14ac:dyDescent="0.45">
      <c r="A125" s="349" t="s">
        <v>559</v>
      </c>
      <c r="B125" s="1"/>
      <c r="C125" s="486">
        <v>42</v>
      </c>
      <c r="D125" s="486">
        <v>41</v>
      </c>
      <c r="E125" s="486">
        <v>40</v>
      </c>
      <c r="F125" s="486">
        <v>38</v>
      </c>
      <c r="G125" s="486">
        <v>34</v>
      </c>
      <c r="H125" s="486">
        <v>33</v>
      </c>
      <c r="I125" s="441"/>
      <c r="J125" s="441"/>
      <c r="K125" s="441"/>
      <c r="L125" s="441"/>
    </row>
    <row r="126" spans="1:12" ht="16.5" customHeight="1" x14ac:dyDescent="0.45">
      <c r="A126" s="349" t="s">
        <v>568</v>
      </c>
      <c r="B126" s="1"/>
      <c r="C126" s="486">
        <v>10</v>
      </c>
      <c r="D126" s="486">
        <v>11</v>
      </c>
      <c r="E126" s="486">
        <v>12</v>
      </c>
      <c r="F126" s="486">
        <v>12</v>
      </c>
      <c r="G126" s="486">
        <v>12</v>
      </c>
      <c r="H126" s="486">
        <v>11</v>
      </c>
      <c r="I126" s="441"/>
      <c r="J126" s="441"/>
      <c r="K126" s="441"/>
      <c r="L126" s="441"/>
    </row>
    <row r="127" spans="1:12" ht="16.5" customHeight="1" x14ac:dyDescent="0.45">
      <c r="A127" s="349" t="s">
        <v>561</v>
      </c>
      <c r="B127" s="1"/>
      <c r="C127" s="486">
        <v>35</v>
      </c>
      <c r="D127" s="486">
        <v>34</v>
      </c>
      <c r="E127" s="486">
        <v>28</v>
      </c>
      <c r="F127" s="486">
        <v>27</v>
      </c>
      <c r="G127" s="486">
        <v>25</v>
      </c>
      <c r="H127" s="486">
        <v>20</v>
      </c>
      <c r="I127" s="441"/>
      <c r="J127" s="441"/>
      <c r="K127" s="441"/>
      <c r="L127" s="441"/>
    </row>
    <row r="128" spans="1:12" ht="16.5" customHeight="1" x14ac:dyDescent="0.45">
      <c r="A128" s="349" t="s">
        <v>799</v>
      </c>
      <c r="B128" s="1"/>
      <c r="C128" s="486"/>
      <c r="D128" s="486"/>
      <c r="E128" s="486"/>
      <c r="F128" s="486"/>
      <c r="G128" s="486"/>
      <c r="H128" s="486"/>
    </row>
    <row r="129" spans="1:10" ht="16.5" customHeight="1" x14ac:dyDescent="0.45">
      <c r="A129" s="349" t="s">
        <v>5</v>
      </c>
      <c r="B129" s="1"/>
      <c r="C129" s="486"/>
      <c r="D129" s="486"/>
      <c r="E129" s="486"/>
      <c r="F129" s="486"/>
      <c r="G129" s="486"/>
      <c r="H129" s="486"/>
    </row>
    <row r="130" spans="1:10" ht="16.5" customHeight="1" x14ac:dyDescent="0.45">
      <c r="A130" s="349" t="s">
        <v>6</v>
      </c>
      <c r="B130" s="1"/>
      <c r="C130" s="486"/>
      <c r="D130" s="486"/>
      <c r="E130" s="486"/>
      <c r="F130" s="486"/>
      <c r="G130" s="486"/>
      <c r="H130" s="486"/>
    </row>
    <row r="131" spans="1:10" ht="16.5" customHeight="1" x14ac:dyDescent="0.45">
      <c r="A131" s="345" t="s">
        <v>594</v>
      </c>
      <c r="B131" s="1"/>
      <c r="C131" s="487">
        <v>103</v>
      </c>
      <c r="D131" s="487">
        <v>101</v>
      </c>
      <c r="E131" s="487">
        <v>94</v>
      </c>
      <c r="F131" s="487">
        <v>89</v>
      </c>
      <c r="G131" s="487">
        <v>82</v>
      </c>
      <c r="H131" s="487">
        <v>74</v>
      </c>
    </row>
    <row r="132" spans="1:10" ht="16.5" customHeight="1" x14ac:dyDescent="0.45">
      <c r="A132" s="348" t="s">
        <v>7</v>
      </c>
      <c r="B132" s="1"/>
      <c r="C132" s="486"/>
      <c r="D132" s="486"/>
      <c r="E132" s="486"/>
      <c r="F132" s="486"/>
      <c r="G132" s="486"/>
      <c r="H132" s="486"/>
    </row>
    <row r="133" spans="1:10" ht="16.5" customHeight="1" x14ac:dyDescent="0.45">
      <c r="A133" s="349" t="s">
        <v>8</v>
      </c>
      <c r="B133" s="1"/>
      <c r="C133" s="486"/>
      <c r="D133" s="486"/>
      <c r="E133" s="486"/>
      <c r="F133" s="486"/>
      <c r="G133" s="486"/>
      <c r="H133" s="486"/>
      <c r="J133" s="442"/>
    </row>
    <row r="134" spans="1:10" ht="16.5" customHeight="1" x14ac:dyDescent="0.45">
      <c r="A134" s="352" t="s">
        <v>9</v>
      </c>
      <c r="B134" s="1"/>
      <c r="C134" s="486">
        <v>69</v>
      </c>
      <c r="D134" s="486">
        <v>69</v>
      </c>
      <c r="E134" s="486">
        <v>66</v>
      </c>
      <c r="F134" s="486">
        <v>66</v>
      </c>
      <c r="G134" s="486">
        <v>63</v>
      </c>
      <c r="H134" s="486">
        <v>58</v>
      </c>
      <c r="I134" s="541"/>
    </row>
    <row r="135" spans="1:10" ht="16.5" customHeight="1" x14ac:dyDescent="0.45">
      <c r="A135" s="352" t="s">
        <v>10</v>
      </c>
      <c r="B135" s="1"/>
      <c r="C135" s="486">
        <v>34</v>
      </c>
      <c r="D135" s="486">
        <v>32</v>
      </c>
      <c r="E135" s="486">
        <v>28</v>
      </c>
      <c r="F135" s="486">
        <v>23</v>
      </c>
      <c r="G135" s="486">
        <v>19</v>
      </c>
      <c r="H135" s="486">
        <v>16</v>
      </c>
      <c r="I135" s="541"/>
    </row>
    <row r="136" spans="1:10" ht="16.5" customHeight="1" x14ac:dyDescent="0.45">
      <c r="A136" s="352" t="s">
        <v>11</v>
      </c>
      <c r="B136" s="1"/>
      <c r="C136" s="486"/>
      <c r="D136" s="486"/>
      <c r="E136" s="486"/>
      <c r="F136" s="486"/>
      <c r="G136" s="486"/>
      <c r="H136" s="486"/>
      <c r="I136" s="541"/>
    </row>
    <row r="137" spans="1:10" ht="16.5" customHeight="1" x14ac:dyDescent="0.45">
      <c r="A137" s="352" t="s">
        <v>12</v>
      </c>
      <c r="B137" s="1"/>
      <c r="C137" s="486"/>
      <c r="D137" s="486"/>
      <c r="E137" s="486"/>
      <c r="F137" s="486"/>
      <c r="G137" s="486"/>
      <c r="H137" s="486"/>
    </row>
    <row r="138" spans="1:10" ht="16.5" customHeight="1" x14ac:dyDescent="0.45">
      <c r="A138" s="352" t="s">
        <v>13</v>
      </c>
      <c r="B138" s="1"/>
      <c r="C138" s="486"/>
      <c r="D138" s="486"/>
      <c r="E138" s="486"/>
      <c r="F138" s="486"/>
      <c r="G138" s="486"/>
      <c r="H138" s="486"/>
    </row>
    <row r="139" spans="1:10" ht="16.5" customHeight="1" x14ac:dyDescent="0.45">
      <c r="A139" s="353" t="s">
        <v>14</v>
      </c>
      <c r="B139" s="1"/>
      <c r="C139" s="486"/>
      <c r="D139" s="486"/>
      <c r="E139" s="486"/>
      <c r="F139" s="486"/>
      <c r="G139" s="486"/>
      <c r="H139" s="486"/>
    </row>
    <row r="140" spans="1:10" ht="16.5" customHeight="1" x14ac:dyDescent="0.45">
      <c r="A140" s="352" t="s">
        <v>5</v>
      </c>
      <c r="B140" s="1"/>
      <c r="C140" s="486"/>
      <c r="D140" s="486"/>
      <c r="E140" s="486"/>
      <c r="F140" s="486"/>
      <c r="G140" s="486"/>
      <c r="H140" s="486"/>
    </row>
    <row r="141" spans="1:10" ht="16.5" customHeight="1" x14ac:dyDescent="0.45">
      <c r="A141" s="354" t="s">
        <v>15</v>
      </c>
      <c r="B141" s="1"/>
      <c r="C141" s="487">
        <f>C134+C135</f>
        <v>103</v>
      </c>
      <c r="D141" s="487">
        <f t="shared" ref="D141:H141" si="0">D134+D135</f>
        <v>101</v>
      </c>
      <c r="E141" s="487">
        <f t="shared" si="0"/>
        <v>94</v>
      </c>
      <c r="F141" s="487">
        <f t="shared" si="0"/>
        <v>89</v>
      </c>
      <c r="G141" s="487">
        <f t="shared" si="0"/>
        <v>82</v>
      </c>
      <c r="H141" s="487">
        <f t="shared" si="0"/>
        <v>74</v>
      </c>
    </row>
    <row r="142" spans="1:10" ht="16.5" customHeight="1" x14ac:dyDescent="0.45">
      <c r="A142" s="349" t="s">
        <v>16</v>
      </c>
      <c r="B142" s="1"/>
      <c r="C142" s="486"/>
      <c r="D142" s="486"/>
      <c r="E142" s="486"/>
      <c r="F142" s="486"/>
      <c r="G142" s="486"/>
      <c r="H142" s="486"/>
    </row>
    <row r="143" spans="1:10" ht="16.5" customHeight="1" x14ac:dyDescent="0.45">
      <c r="A143" s="355" t="s">
        <v>17</v>
      </c>
      <c r="B143" s="1"/>
      <c r="C143" s="486"/>
      <c r="D143" s="486"/>
      <c r="E143" s="486"/>
      <c r="F143" s="486"/>
      <c r="G143" s="486"/>
      <c r="H143" s="486"/>
    </row>
    <row r="144" spans="1:10" ht="16.5" customHeight="1" x14ac:dyDescent="0.45">
      <c r="A144" s="349" t="s">
        <v>18</v>
      </c>
      <c r="B144" s="1"/>
      <c r="C144" s="486"/>
      <c r="D144" s="486"/>
      <c r="E144" s="486"/>
      <c r="F144" s="486"/>
      <c r="G144" s="486"/>
      <c r="H144" s="486"/>
    </row>
    <row r="145" spans="1:8" ht="16.5" customHeight="1" x14ac:dyDescent="0.45">
      <c r="A145" s="355" t="s">
        <v>19</v>
      </c>
      <c r="B145" s="1"/>
      <c r="C145" s="486"/>
      <c r="D145" s="486"/>
      <c r="E145" s="486"/>
      <c r="F145" s="486"/>
      <c r="G145" s="486"/>
      <c r="H145" s="486"/>
    </row>
    <row r="146" spans="1:8" ht="16.5" customHeight="1" x14ac:dyDescent="0.45">
      <c r="A146" s="355" t="s">
        <v>6</v>
      </c>
      <c r="B146" s="1"/>
      <c r="C146" s="486"/>
      <c r="D146" s="486"/>
      <c r="E146" s="486"/>
      <c r="F146" s="486"/>
      <c r="G146" s="486"/>
      <c r="H146" s="486"/>
    </row>
    <row r="147" spans="1:8" ht="16.5" customHeight="1" x14ac:dyDescent="0.45">
      <c r="A147" s="345" t="s">
        <v>594</v>
      </c>
      <c r="B147"/>
      <c r="C147" s="487">
        <f>C140+C141</f>
        <v>103</v>
      </c>
      <c r="D147" s="487">
        <f t="shared" ref="D147:H147" si="1">D140+D141</f>
        <v>101</v>
      </c>
      <c r="E147" s="487">
        <f t="shared" si="1"/>
        <v>94</v>
      </c>
      <c r="F147" s="487">
        <f t="shared" si="1"/>
        <v>89</v>
      </c>
      <c r="G147" s="487">
        <f t="shared" si="1"/>
        <v>82</v>
      </c>
      <c r="H147" s="487">
        <f t="shared" si="1"/>
        <v>74</v>
      </c>
    </row>
    <row r="148" spans="1:8" ht="14.25" customHeight="1" x14ac:dyDescent="0.45">
      <c r="A148" s="360"/>
      <c r="B148" s="360"/>
      <c r="C148" s="360"/>
      <c r="D148" s="360"/>
      <c r="E148" s="360"/>
      <c r="F148" s="360"/>
      <c r="G148" s="360"/>
      <c r="H148" s="360"/>
    </row>
    <row r="149" spans="1:8" ht="13.5" customHeight="1" x14ac:dyDescent="0.45">
      <c r="A149" s="346"/>
      <c r="B149" s="346"/>
      <c r="C149" s="346"/>
      <c r="D149" s="346"/>
      <c r="E149" s="346"/>
      <c r="F149" s="346"/>
      <c r="G149" s="346"/>
      <c r="H149" s="346"/>
    </row>
    <row r="150" spans="1:8" ht="15" x14ac:dyDescent="0.45">
      <c r="A150" s="361" t="s">
        <v>172</v>
      </c>
      <c r="B150" s="361"/>
      <c r="C150" s="362"/>
      <c r="D150" s="362"/>
      <c r="E150" s="362"/>
      <c r="F150" s="362"/>
      <c r="G150" s="362"/>
      <c r="H150" s="362"/>
    </row>
    <row r="151" spans="1:8" ht="15" x14ac:dyDescent="0.45">
      <c r="A151" s="361" t="s">
        <v>22</v>
      </c>
      <c r="B151" s="361"/>
      <c r="C151" s="362"/>
      <c r="D151" s="362"/>
      <c r="E151" s="362"/>
      <c r="F151" s="362"/>
      <c r="G151" s="362"/>
      <c r="H151" s="362"/>
    </row>
  </sheetData>
  <mergeCells count="7">
    <mergeCell ref="C92:H92"/>
    <mergeCell ref="C121:H121"/>
    <mergeCell ref="A1:H1"/>
    <mergeCell ref="A2:H2"/>
    <mergeCell ref="C5:H5"/>
    <mergeCell ref="C34:H34"/>
    <mergeCell ref="C63:H6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88"/>
  <sheetViews>
    <sheetView showGridLines="0" zoomScaleNormal="100" workbookViewId="0">
      <selection sqref="A1:H1"/>
    </sheetView>
  </sheetViews>
  <sheetFormatPr defaultColWidth="9.1328125" defaultRowHeight="12.75" customHeight="1" x14ac:dyDescent="0.45"/>
  <cols>
    <col min="1" max="1" width="49.1328125" style="6" customWidth="1"/>
    <col min="2" max="2" width="19.19921875" style="6" hidden="1" customWidth="1"/>
    <col min="3" max="8" width="14.59765625" style="6" customWidth="1"/>
    <col min="9" max="16384" width="9.1328125" style="6"/>
  </cols>
  <sheetData>
    <row r="1" spans="1:23" s="4" customFormat="1" ht="20.85" customHeight="1" x14ac:dyDescent="0.35">
      <c r="A1" s="590" t="s">
        <v>55</v>
      </c>
      <c r="B1" s="590"/>
      <c r="C1" s="590"/>
      <c r="D1" s="590"/>
      <c r="E1" s="590"/>
      <c r="F1" s="590"/>
      <c r="G1" s="590"/>
      <c r="H1" s="590"/>
    </row>
    <row r="2" spans="1:23" ht="15.75" customHeight="1" x14ac:dyDescent="0.45">
      <c r="A2" s="593"/>
      <c r="B2" s="593"/>
      <c r="C2" s="593"/>
      <c r="D2" s="593"/>
      <c r="E2" s="593"/>
      <c r="F2" s="593"/>
      <c r="G2" s="593"/>
      <c r="H2" s="593"/>
    </row>
    <row r="3" spans="1:23" s="289" customFormat="1" ht="28.5" customHeight="1" x14ac:dyDescent="0.45">
      <c r="A3" s="275"/>
      <c r="B3" s="275"/>
      <c r="C3" s="323" t="s">
        <v>0</v>
      </c>
      <c r="D3" s="323" t="s">
        <v>1</v>
      </c>
      <c r="E3" s="323" t="s">
        <v>2</v>
      </c>
      <c r="F3" s="323" t="s">
        <v>3</v>
      </c>
      <c r="G3" s="323" t="s">
        <v>4</v>
      </c>
      <c r="H3" s="323" t="s">
        <v>308</v>
      </c>
      <c r="I3" s="299"/>
      <c r="J3" s="299"/>
      <c r="K3" s="299"/>
      <c r="L3" s="299"/>
      <c r="M3" s="299"/>
      <c r="N3" s="299"/>
      <c r="O3" s="299"/>
      <c r="P3" s="299"/>
      <c r="Q3" s="299"/>
      <c r="R3" s="299"/>
      <c r="S3" s="299"/>
      <c r="T3" s="299"/>
      <c r="U3" s="299"/>
      <c r="V3" s="299"/>
      <c r="W3" s="299"/>
    </row>
    <row r="4" spans="1:23" s="289" customFormat="1" ht="14.25" x14ac:dyDescent="0.45">
      <c r="A4" s="3"/>
      <c r="C4" s="299"/>
      <c r="D4" s="299"/>
      <c r="E4" s="299"/>
      <c r="F4" s="299"/>
      <c r="G4" s="299"/>
      <c r="H4" s="299"/>
      <c r="I4" s="299"/>
      <c r="J4" s="299"/>
      <c r="K4" s="299"/>
      <c r="L4" s="299"/>
      <c r="M4" s="299"/>
      <c r="N4" s="299"/>
      <c r="O4" s="299"/>
      <c r="P4" s="299"/>
      <c r="Q4" s="299"/>
      <c r="R4" s="299"/>
      <c r="S4" s="299"/>
      <c r="T4" s="299"/>
      <c r="U4" s="299"/>
      <c r="V4" s="299"/>
      <c r="W4" s="299"/>
    </row>
    <row r="5" spans="1:23" s="306" customFormat="1" ht="15" customHeight="1" x14ac:dyDescent="0.45">
      <c r="A5" s="304"/>
      <c r="B5" s="305"/>
      <c r="C5" s="589" t="s">
        <v>789</v>
      </c>
      <c r="D5" s="589"/>
      <c r="E5" s="589"/>
      <c r="F5" s="589"/>
      <c r="G5" s="589"/>
      <c r="H5" s="589"/>
    </row>
    <row r="6" spans="1:23" s="8" customFormat="1" ht="15.75" hidden="1" customHeight="1" x14ac:dyDescent="0.45">
      <c r="A6" s="236"/>
      <c r="B6" s="236"/>
      <c r="C6" s="236"/>
      <c r="D6" s="236"/>
      <c r="E6" s="236"/>
      <c r="F6" s="236"/>
      <c r="G6" s="236"/>
      <c r="H6" s="236"/>
    </row>
    <row r="7" spans="1:23" s="289" customFormat="1" ht="16.5" customHeight="1" x14ac:dyDescent="0.45">
      <c r="A7" s="10" t="s">
        <v>20</v>
      </c>
      <c r="B7" s="10"/>
      <c r="C7" s="11"/>
      <c r="D7" s="11"/>
      <c r="E7" s="11"/>
      <c r="F7" s="11"/>
      <c r="G7" s="11"/>
      <c r="H7" s="11"/>
    </row>
    <row r="8" spans="1:23" s="289" customFormat="1" ht="16.5" customHeight="1" x14ac:dyDescent="0.45">
      <c r="A8" s="349" t="s">
        <v>558</v>
      </c>
      <c r="B8"/>
      <c r="C8" s="339">
        <v>34</v>
      </c>
      <c r="D8" s="339">
        <v>29</v>
      </c>
      <c r="E8" s="339">
        <v>25</v>
      </c>
      <c r="F8" s="339">
        <v>21</v>
      </c>
      <c r="G8" s="339">
        <v>19</v>
      </c>
      <c r="H8" s="339">
        <v>17</v>
      </c>
    </row>
    <row r="9" spans="1:23" s="289" customFormat="1" ht="16.5" customHeight="1" x14ac:dyDescent="0.45">
      <c r="A9" s="349" t="s">
        <v>559</v>
      </c>
      <c r="B9"/>
      <c r="C9" s="339">
        <v>42</v>
      </c>
      <c r="D9" s="339">
        <v>41</v>
      </c>
      <c r="E9" s="339">
        <v>40</v>
      </c>
      <c r="F9" s="339">
        <v>38</v>
      </c>
      <c r="G9" s="339">
        <v>35</v>
      </c>
      <c r="H9" s="339">
        <v>35</v>
      </c>
    </row>
    <row r="10" spans="1:23" s="289" customFormat="1" ht="16.5" customHeight="1" x14ac:dyDescent="0.45">
      <c r="A10" s="349" t="s">
        <v>568</v>
      </c>
      <c r="B10"/>
      <c r="C10" s="339">
        <v>38</v>
      </c>
      <c r="D10" s="339">
        <v>38</v>
      </c>
      <c r="E10" s="339">
        <v>37</v>
      </c>
      <c r="F10" s="339">
        <v>37</v>
      </c>
      <c r="G10" s="339">
        <v>37</v>
      </c>
      <c r="H10" s="339">
        <v>36</v>
      </c>
    </row>
    <row r="11" spans="1:23" s="289" customFormat="1" ht="16.5" customHeight="1" x14ac:dyDescent="0.45">
      <c r="A11" s="349" t="s">
        <v>561</v>
      </c>
      <c r="B11"/>
      <c r="C11" s="339">
        <v>141</v>
      </c>
      <c r="D11" s="339">
        <v>133</v>
      </c>
      <c r="E11" s="339">
        <v>120</v>
      </c>
      <c r="F11" s="339">
        <v>115</v>
      </c>
      <c r="G11" s="339">
        <v>108</v>
      </c>
      <c r="H11" s="339">
        <v>101</v>
      </c>
    </row>
    <row r="12" spans="1:23" s="289" customFormat="1" ht="16.5" customHeight="1" x14ac:dyDescent="0.45">
      <c r="A12" s="349" t="s">
        <v>799</v>
      </c>
      <c r="B12"/>
      <c r="C12" s="339">
        <v>536082</v>
      </c>
      <c r="D12" s="339">
        <v>555229</v>
      </c>
      <c r="E12" s="339">
        <v>570802</v>
      </c>
      <c r="F12" s="339">
        <v>571918</v>
      </c>
      <c r="G12" s="339">
        <v>576432</v>
      </c>
      <c r="H12" s="339">
        <v>594980</v>
      </c>
    </row>
    <row r="13" spans="1:23" s="289" customFormat="1" ht="16.5" customHeight="1" x14ac:dyDescent="0.45">
      <c r="A13" s="12" t="s">
        <v>24</v>
      </c>
      <c r="B13"/>
      <c r="C13" s="339">
        <v>48</v>
      </c>
      <c r="D13" s="339">
        <v>44</v>
      </c>
      <c r="E13" s="339">
        <v>37</v>
      </c>
      <c r="F13" s="339">
        <v>29</v>
      </c>
      <c r="G13" s="339">
        <v>25</v>
      </c>
      <c r="H13" s="339">
        <v>25</v>
      </c>
    </row>
    <row r="14" spans="1:23" s="289" customFormat="1" ht="16.5" customHeight="1" x14ac:dyDescent="0.45">
      <c r="A14" s="13" t="s">
        <v>594</v>
      </c>
      <c r="B14"/>
      <c r="C14" s="340">
        <v>536385</v>
      </c>
      <c r="D14" s="340">
        <v>555514</v>
      </c>
      <c r="E14" s="340">
        <v>571061</v>
      </c>
      <c r="F14" s="340">
        <v>572158</v>
      </c>
      <c r="G14" s="340">
        <v>576656</v>
      </c>
      <c r="H14" s="340">
        <v>595194</v>
      </c>
    </row>
    <row r="15" spans="1:23" s="289" customFormat="1" ht="16.5" customHeight="1" x14ac:dyDescent="0.45">
      <c r="A15" s="10" t="s">
        <v>7</v>
      </c>
      <c r="B15"/>
      <c r="C15" s="339"/>
      <c r="D15" s="339"/>
      <c r="E15" s="339"/>
      <c r="F15" s="339"/>
      <c r="G15" s="339"/>
      <c r="H15" s="339"/>
    </row>
    <row r="16" spans="1:23" s="289" customFormat="1" ht="16.5" customHeight="1" x14ac:dyDescent="0.45">
      <c r="A16" s="12" t="s">
        <v>8</v>
      </c>
      <c r="B16"/>
      <c r="C16" s="339"/>
      <c r="D16" s="339"/>
      <c r="E16" s="339"/>
      <c r="F16" s="339"/>
      <c r="G16" s="339"/>
      <c r="H16" s="339"/>
    </row>
    <row r="17" spans="1:23" s="289" customFormat="1" ht="16.5" customHeight="1" x14ac:dyDescent="0.45">
      <c r="A17" s="14" t="s">
        <v>25</v>
      </c>
      <c r="B17"/>
      <c r="C17" s="339">
        <v>143</v>
      </c>
      <c r="D17" s="339">
        <v>139</v>
      </c>
      <c r="E17" s="339">
        <v>132</v>
      </c>
      <c r="F17" s="339">
        <v>128</v>
      </c>
      <c r="G17" s="339">
        <v>123</v>
      </c>
      <c r="H17" s="339">
        <v>118</v>
      </c>
    </row>
    <row r="18" spans="1:23" s="289" customFormat="1" ht="16.5" customHeight="1" x14ac:dyDescent="0.45">
      <c r="A18" s="14" t="s">
        <v>10</v>
      </c>
      <c r="B18"/>
      <c r="C18" s="339">
        <v>82</v>
      </c>
      <c r="D18" s="339">
        <v>72</v>
      </c>
      <c r="E18" s="339">
        <v>61</v>
      </c>
      <c r="F18" s="339">
        <v>54</v>
      </c>
      <c r="G18" s="339">
        <v>48</v>
      </c>
      <c r="H18" s="339">
        <v>43</v>
      </c>
    </row>
    <row r="19" spans="1:23" s="289" customFormat="1" ht="16.5" customHeight="1" x14ac:dyDescent="0.45">
      <c r="A19" s="14" t="s">
        <v>11</v>
      </c>
      <c r="B19"/>
      <c r="C19" s="339">
        <v>8</v>
      </c>
      <c r="D19" s="339">
        <v>8</v>
      </c>
      <c r="E19" s="339">
        <v>8</v>
      </c>
      <c r="F19" s="339">
        <v>8</v>
      </c>
      <c r="G19" s="339">
        <v>7</v>
      </c>
      <c r="H19" s="339">
        <v>7</v>
      </c>
    </row>
    <row r="20" spans="1:23" s="289" customFormat="1" ht="16.5" customHeight="1" x14ac:dyDescent="0.45">
      <c r="A20" s="14" t="s">
        <v>12</v>
      </c>
      <c r="B20"/>
      <c r="C20" s="339">
        <v>3</v>
      </c>
      <c r="D20" s="339">
        <v>3</v>
      </c>
      <c r="E20" s="339">
        <v>2</v>
      </c>
      <c r="F20" s="339">
        <v>2</v>
      </c>
      <c r="G20" s="339">
        <v>2</v>
      </c>
      <c r="H20" s="339">
        <v>2</v>
      </c>
    </row>
    <row r="21" spans="1:23" s="289" customFormat="1" ht="16.5" customHeight="1" x14ac:dyDescent="0.45">
      <c r="A21" s="14" t="s">
        <v>13</v>
      </c>
      <c r="B21"/>
      <c r="C21" s="339">
        <v>2233</v>
      </c>
      <c r="D21" s="339">
        <v>2055</v>
      </c>
      <c r="E21" s="339">
        <v>1927</v>
      </c>
      <c r="F21" s="339">
        <v>1777</v>
      </c>
      <c r="G21" s="339">
        <v>1597</v>
      </c>
      <c r="H21" s="339">
        <v>1605</v>
      </c>
    </row>
    <row r="22" spans="1:23" s="289" customFormat="1" ht="16.5" customHeight="1" x14ac:dyDescent="0.45">
      <c r="A22" s="15" t="s">
        <v>14</v>
      </c>
      <c r="B22"/>
      <c r="C22" s="339">
        <v>37</v>
      </c>
      <c r="D22" s="339">
        <v>31</v>
      </c>
      <c r="E22" s="339">
        <v>11</v>
      </c>
      <c r="F22" s="339">
        <v>10</v>
      </c>
      <c r="G22" s="339">
        <v>8</v>
      </c>
      <c r="H22" s="339">
        <v>8</v>
      </c>
    </row>
    <row r="23" spans="1:23" s="289" customFormat="1" ht="16.5" customHeight="1" x14ac:dyDescent="0.45">
      <c r="A23" s="14" t="s">
        <v>5</v>
      </c>
      <c r="B23"/>
      <c r="C23" s="339">
        <v>48</v>
      </c>
      <c r="D23" s="339">
        <v>44</v>
      </c>
      <c r="E23" s="339">
        <v>37</v>
      </c>
      <c r="F23" s="339">
        <v>29</v>
      </c>
      <c r="G23" s="339">
        <v>25</v>
      </c>
      <c r="H23" s="339">
        <v>25</v>
      </c>
    </row>
    <row r="24" spans="1:23" s="289" customFormat="1" ht="16.5" customHeight="1" x14ac:dyDescent="0.45">
      <c r="A24" s="16" t="s">
        <v>15</v>
      </c>
      <c r="B24"/>
      <c r="C24" s="340">
        <v>2517</v>
      </c>
      <c r="D24" s="340">
        <v>2321</v>
      </c>
      <c r="E24" s="340">
        <v>2167</v>
      </c>
      <c r="F24" s="340">
        <v>1998</v>
      </c>
      <c r="G24" s="340">
        <v>1802</v>
      </c>
      <c r="H24" s="340">
        <v>1800</v>
      </c>
    </row>
    <row r="25" spans="1:23" s="289" customFormat="1" ht="16.5" customHeight="1" x14ac:dyDescent="0.45">
      <c r="A25" s="12" t="s">
        <v>16</v>
      </c>
      <c r="B25"/>
      <c r="C25" s="341"/>
      <c r="D25" s="341"/>
      <c r="E25" s="341"/>
      <c r="F25" s="341"/>
      <c r="G25" s="341"/>
      <c r="H25" s="341"/>
    </row>
    <row r="26" spans="1:23" s="289" customFormat="1" ht="16.5" customHeight="1" x14ac:dyDescent="0.45">
      <c r="A26" s="17" t="s">
        <v>17</v>
      </c>
      <c r="B26"/>
      <c r="C26" s="339">
        <v>533849</v>
      </c>
      <c r="D26" s="339">
        <v>553174</v>
      </c>
      <c r="E26" s="339">
        <v>568875</v>
      </c>
      <c r="F26" s="339">
        <v>570141</v>
      </c>
      <c r="G26" s="339">
        <v>574835</v>
      </c>
      <c r="H26" s="339">
        <v>593375</v>
      </c>
    </row>
    <row r="27" spans="1:23" s="289" customFormat="1" ht="16.5" customHeight="1" x14ac:dyDescent="0.45">
      <c r="A27" s="12" t="s">
        <v>18</v>
      </c>
      <c r="B27"/>
      <c r="C27" s="341"/>
      <c r="D27" s="341"/>
      <c r="E27" s="341"/>
      <c r="F27" s="341"/>
      <c r="G27" s="341"/>
      <c r="H27" s="341"/>
    </row>
    <row r="28" spans="1:23" s="289" customFormat="1" ht="16.5" customHeight="1" x14ac:dyDescent="0.45">
      <c r="A28" s="17" t="s">
        <v>19</v>
      </c>
      <c r="B28"/>
      <c r="C28" s="339">
        <v>19</v>
      </c>
      <c r="D28" s="339">
        <v>19</v>
      </c>
      <c r="E28" s="339">
        <v>19</v>
      </c>
      <c r="F28" s="339">
        <v>19</v>
      </c>
      <c r="G28" s="339">
        <v>19</v>
      </c>
      <c r="H28" s="339">
        <v>19</v>
      </c>
    </row>
    <row r="29" spans="1:23" s="289" customFormat="1" ht="16.5" customHeight="1" x14ac:dyDescent="0.45">
      <c r="A29" s="13" t="s">
        <v>594</v>
      </c>
      <c r="B29"/>
      <c r="C29" s="340">
        <v>536385</v>
      </c>
      <c r="D29" s="340">
        <v>555514</v>
      </c>
      <c r="E29" s="340">
        <v>571061</v>
      </c>
      <c r="F29" s="340">
        <v>572158</v>
      </c>
      <c r="G29" s="340">
        <v>576656</v>
      </c>
      <c r="H29" s="340">
        <v>595194</v>
      </c>
    </row>
    <row r="30" spans="1:23" s="289" customFormat="1" ht="16.5" customHeight="1" x14ac:dyDescent="0.45">
      <c r="A30" s="3"/>
      <c r="B30"/>
      <c r="C30" s="299"/>
      <c r="D30" s="299"/>
      <c r="E30" s="299"/>
      <c r="F30" s="299"/>
      <c r="G30" s="299"/>
      <c r="H30" s="299"/>
      <c r="I30" s="299"/>
      <c r="J30" s="299"/>
      <c r="K30" s="299"/>
      <c r="L30" s="299"/>
      <c r="M30" s="299"/>
      <c r="N30" s="299"/>
      <c r="O30" s="299"/>
      <c r="P30" s="299"/>
      <c r="Q30" s="299"/>
      <c r="R30" s="299"/>
      <c r="S30" s="299"/>
      <c r="T30" s="299"/>
      <c r="U30" s="299"/>
      <c r="V30" s="299"/>
      <c r="W30" s="299"/>
    </row>
    <row r="31" spans="1:23" s="289" customFormat="1" ht="16.5" customHeight="1" x14ac:dyDescent="0.45">
      <c r="A31" s="3"/>
      <c r="B31"/>
      <c r="C31" s="299"/>
      <c r="D31" s="299"/>
      <c r="E31" s="299"/>
      <c r="F31" s="299"/>
      <c r="G31" s="299"/>
      <c r="H31" s="299"/>
      <c r="I31" s="299"/>
      <c r="J31" s="299"/>
      <c r="K31" s="299"/>
      <c r="L31" s="299"/>
      <c r="M31" s="299"/>
      <c r="N31" s="299"/>
      <c r="O31" s="299"/>
      <c r="P31" s="299"/>
      <c r="Q31" s="299"/>
      <c r="R31" s="299"/>
      <c r="S31" s="299"/>
      <c r="T31" s="299"/>
      <c r="U31" s="299"/>
      <c r="V31" s="299"/>
      <c r="W31" s="299"/>
    </row>
    <row r="32" spans="1:23" s="306" customFormat="1" ht="15" customHeight="1" x14ac:dyDescent="0.45">
      <c r="A32" s="304"/>
      <c r="B32"/>
      <c r="C32" s="589" t="s">
        <v>790</v>
      </c>
      <c r="D32" s="589"/>
      <c r="E32" s="589"/>
      <c r="F32" s="589"/>
      <c r="G32" s="589"/>
      <c r="H32" s="589"/>
    </row>
    <row r="33" spans="1:8" ht="11.25" hidden="1" customHeight="1" x14ac:dyDescent="0.45">
      <c r="A33" s="18"/>
      <c r="B33"/>
      <c r="C33" s="235"/>
      <c r="D33" s="235"/>
      <c r="E33" s="235"/>
      <c r="F33" s="235"/>
      <c r="G33" s="235"/>
      <c r="H33" s="235"/>
    </row>
    <row r="34" spans="1:8" s="289" customFormat="1" ht="16.5" customHeight="1" x14ac:dyDescent="0.45">
      <c r="A34" s="10" t="s">
        <v>20</v>
      </c>
      <c r="B34"/>
      <c r="C34" s="11"/>
      <c r="D34" s="11"/>
      <c r="E34" s="11"/>
      <c r="F34" s="11"/>
      <c r="G34" s="11"/>
      <c r="H34" s="11"/>
    </row>
    <row r="35" spans="1:8" s="289" customFormat="1" ht="16.5" customHeight="1" x14ac:dyDescent="0.45">
      <c r="A35" s="349" t="s">
        <v>558</v>
      </c>
      <c r="B35"/>
      <c r="C35" s="339"/>
      <c r="D35" s="339"/>
      <c r="E35" s="339"/>
      <c r="F35" s="339"/>
      <c r="G35" s="339"/>
      <c r="H35" s="339"/>
    </row>
    <row r="36" spans="1:8" s="289" customFormat="1" ht="16.5" customHeight="1" x14ac:dyDescent="0.45">
      <c r="A36" s="349" t="s">
        <v>559</v>
      </c>
      <c r="B36"/>
      <c r="C36" s="339"/>
      <c r="D36" s="339"/>
      <c r="E36" s="339"/>
      <c r="F36" s="339"/>
      <c r="G36" s="339"/>
      <c r="H36" s="339"/>
    </row>
    <row r="37" spans="1:8" s="289" customFormat="1" ht="16.5" customHeight="1" x14ac:dyDescent="0.45">
      <c r="A37" s="349" t="s">
        <v>568</v>
      </c>
      <c r="B37"/>
      <c r="C37" s="339"/>
      <c r="D37" s="339">
        <v>1</v>
      </c>
      <c r="E37" s="339"/>
      <c r="F37" s="339"/>
      <c r="G37" s="339"/>
      <c r="H37" s="339"/>
    </row>
    <row r="38" spans="1:8" s="289" customFormat="1" ht="16.5" customHeight="1" x14ac:dyDescent="0.45">
      <c r="A38" s="349" t="s">
        <v>561</v>
      </c>
      <c r="B38"/>
      <c r="C38" s="339">
        <v>3</v>
      </c>
      <c r="D38" s="339">
        <v>4</v>
      </c>
      <c r="E38" s="339"/>
      <c r="F38" s="339"/>
      <c r="G38" s="339"/>
      <c r="H38" s="339"/>
    </row>
    <row r="39" spans="1:8" s="289" customFormat="1" ht="16.5" customHeight="1" x14ac:dyDescent="0.45">
      <c r="A39" s="349" t="s">
        <v>799</v>
      </c>
      <c r="B39"/>
      <c r="C39" s="339">
        <v>33783</v>
      </c>
      <c r="D39" s="339">
        <v>32842</v>
      </c>
      <c r="E39" s="339">
        <v>30391</v>
      </c>
      <c r="F39" s="339">
        <v>25392</v>
      </c>
      <c r="G39" s="339">
        <v>20395</v>
      </c>
      <c r="H39" s="339">
        <v>21326</v>
      </c>
    </row>
    <row r="40" spans="1:8" s="289" customFormat="1" ht="16.5" customHeight="1" x14ac:dyDescent="0.45">
      <c r="A40" s="12" t="s">
        <v>5</v>
      </c>
      <c r="B40"/>
      <c r="C40" s="339">
        <v>2</v>
      </c>
      <c r="D40" s="339"/>
      <c r="E40" s="339"/>
      <c r="F40" s="339"/>
      <c r="G40" s="339"/>
      <c r="H40" s="339"/>
    </row>
    <row r="41" spans="1:8" s="289" customFormat="1" ht="16.5" customHeight="1" x14ac:dyDescent="0.45">
      <c r="A41" s="13" t="s">
        <v>594</v>
      </c>
      <c r="B41"/>
      <c r="C41" s="340">
        <v>33786</v>
      </c>
      <c r="D41" s="340">
        <v>32843</v>
      </c>
      <c r="E41" s="340">
        <v>30376</v>
      </c>
      <c r="F41" s="340">
        <v>25392</v>
      </c>
      <c r="G41" s="340">
        <v>20395</v>
      </c>
      <c r="H41" s="340">
        <v>21326</v>
      </c>
    </row>
    <row r="42" spans="1:8" s="289" customFormat="1" ht="16.5" customHeight="1" x14ac:dyDescent="0.45">
      <c r="A42" s="10" t="s">
        <v>7</v>
      </c>
      <c r="B42"/>
      <c r="C42" s="339"/>
      <c r="D42" s="339"/>
      <c r="E42" s="339"/>
      <c r="F42" s="339"/>
      <c r="G42" s="339"/>
      <c r="H42" s="339"/>
    </row>
    <row r="43" spans="1:8" s="289" customFormat="1" ht="16.5" customHeight="1" x14ac:dyDescent="0.45">
      <c r="A43" s="12" t="s">
        <v>8</v>
      </c>
      <c r="B43"/>
      <c r="C43" s="339"/>
      <c r="D43" s="339"/>
      <c r="E43" s="339"/>
      <c r="F43" s="339"/>
      <c r="G43" s="339"/>
      <c r="H43" s="339"/>
    </row>
    <row r="44" spans="1:8" s="289" customFormat="1" ht="16.5" customHeight="1" x14ac:dyDescent="0.45">
      <c r="A44" s="14" t="s">
        <v>25</v>
      </c>
      <c r="B44"/>
      <c r="C44" s="339">
        <v>2</v>
      </c>
      <c r="D44" s="339">
        <v>4</v>
      </c>
      <c r="E44" s="339"/>
      <c r="F44" s="339">
        <v>2</v>
      </c>
      <c r="G44" s="339"/>
      <c r="H44" s="339"/>
    </row>
    <row r="45" spans="1:8" s="289" customFormat="1" ht="16.5" customHeight="1" x14ac:dyDescent="0.45">
      <c r="A45" s="14" t="s">
        <v>10</v>
      </c>
      <c r="B45"/>
      <c r="C45" s="339">
        <v>2</v>
      </c>
      <c r="D45" s="339">
        <v>1</v>
      </c>
      <c r="E45" s="339"/>
      <c r="F45" s="339"/>
      <c r="G45" s="339"/>
      <c r="H45" s="339"/>
    </row>
    <row r="46" spans="1:8" s="289" customFormat="1" ht="16.5" customHeight="1" x14ac:dyDescent="0.45">
      <c r="A46" s="14" t="s">
        <v>11</v>
      </c>
      <c r="B46"/>
      <c r="C46" s="339"/>
      <c r="D46" s="339"/>
      <c r="E46" s="339"/>
      <c r="F46" s="339"/>
      <c r="G46" s="339"/>
      <c r="H46" s="339"/>
    </row>
    <row r="47" spans="1:8" s="289" customFormat="1" ht="16.5" customHeight="1" x14ac:dyDescent="0.45">
      <c r="A47" s="14" t="s">
        <v>12</v>
      </c>
      <c r="B47"/>
      <c r="C47" s="339"/>
      <c r="D47" s="339"/>
      <c r="E47" s="339"/>
      <c r="F47" s="339"/>
      <c r="G47" s="339"/>
      <c r="H47" s="339"/>
    </row>
    <row r="48" spans="1:8" s="289" customFormat="1" ht="16.5" customHeight="1" x14ac:dyDescent="0.45">
      <c r="A48" s="14" t="s">
        <v>13</v>
      </c>
      <c r="B48"/>
      <c r="C48" s="339">
        <v>44</v>
      </c>
      <c r="D48" s="339">
        <v>52</v>
      </c>
      <c r="E48" s="339">
        <v>58</v>
      </c>
      <c r="F48" s="339">
        <v>33</v>
      </c>
      <c r="G48" s="339">
        <v>24</v>
      </c>
      <c r="H48" s="339">
        <v>23</v>
      </c>
    </row>
    <row r="49" spans="1:8" s="289" customFormat="1" ht="16.5" customHeight="1" x14ac:dyDescent="0.45">
      <c r="A49" s="15" t="s">
        <v>14</v>
      </c>
      <c r="B49"/>
      <c r="C49" s="339"/>
      <c r="D49" s="339"/>
      <c r="E49" s="339"/>
      <c r="F49" s="339"/>
      <c r="G49" s="339"/>
      <c r="H49" s="339"/>
    </row>
    <row r="50" spans="1:8" s="289" customFormat="1" ht="16.5" customHeight="1" x14ac:dyDescent="0.45">
      <c r="A50" s="14" t="s">
        <v>5</v>
      </c>
      <c r="B50"/>
      <c r="C50" s="339">
        <v>2</v>
      </c>
      <c r="D50" s="339"/>
      <c r="E50" s="339"/>
      <c r="F50" s="339"/>
      <c r="G50" s="339"/>
      <c r="H50" s="339"/>
    </row>
    <row r="51" spans="1:8" s="289" customFormat="1" ht="16.5" customHeight="1" x14ac:dyDescent="0.45">
      <c r="A51" s="16" t="s">
        <v>15</v>
      </c>
      <c r="B51"/>
      <c r="C51" s="340">
        <v>47</v>
      </c>
      <c r="D51" s="340">
        <v>53</v>
      </c>
      <c r="E51" s="340">
        <v>43</v>
      </c>
      <c r="F51" s="340">
        <v>33</v>
      </c>
      <c r="G51" s="340">
        <v>24</v>
      </c>
      <c r="H51" s="340">
        <v>23</v>
      </c>
    </row>
    <row r="52" spans="1:8" s="289" customFormat="1" ht="16.5" customHeight="1" x14ac:dyDescent="0.45">
      <c r="A52" s="12" t="s">
        <v>27</v>
      </c>
      <c r="B52"/>
      <c r="C52" s="341"/>
      <c r="D52" s="341"/>
      <c r="E52" s="341"/>
      <c r="F52" s="341"/>
      <c r="G52" s="341"/>
      <c r="H52" s="341"/>
    </row>
    <row r="53" spans="1:8" s="289" customFormat="1" ht="16.5" customHeight="1" x14ac:dyDescent="0.45">
      <c r="A53" s="17" t="s">
        <v>17</v>
      </c>
      <c r="B53"/>
      <c r="C53" s="339">
        <v>33739</v>
      </c>
      <c r="D53" s="339">
        <v>32790</v>
      </c>
      <c r="E53" s="339">
        <v>30333</v>
      </c>
      <c r="F53" s="339">
        <v>25359</v>
      </c>
      <c r="G53" s="339">
        <v>20371</v>
      </c>
      <c r="H53" s="339">
        <v>21303</v>
      </c>
    </row>
    <row r="54" spans="1:8" s="289" customFormat="1" ht="16.5" customHeight="1" x14ac:dyDescent="0.45">
      <c r="A54" s="12" t="s">
        <v>18</v>
      </c>
      <c r="B54"/>
      <c r="C54" s="341"/>
      <c r="D54" s="341"/>
      <c r="E54" s="341"/>
      <c r="F54" s="341"/>
      <c r="G54" s="341"/>
      <c r="H54" s="341"/>
    </row>
    <row r="55" spans="1:8" s="289" customFormat="1" ht="16.5" customHeight="1" x14ac:dyDescent="0.45">
      <c r="A55" s="17" t="s">
        <v>19</v>
      </c>
      <c r="B55"/>
      <c r="C55" s="339"/>
      <c r="D55" s="339"/>
      <c r="E55" s="339"/>
      <c r="F55" s="339"/>
      <c r="G55" s="339"/>
      <c r="H55" s="339"/>
    </row>
    <row r="56" spans="1:8" s="289" customFormat="1" ht="16.5" customHeight="1" x14ac:dyDescent="0.45">
      <c r="A56" s="13" t="s">
        <v>594</v>
      </c>
      <c r="B56"/>
      <c r="C56" s="340">
        <v>33786</v>
      </c>
      <c r="D56" s="340">
        <v>32843</v>
      </c>
      <c r="E56" s="340">
        <v>30376</v>
      </c>
      <c r="F56" s="340">
        <v>25392</v>
      </c>
      <c r="G56" s="340">
        <v>20395</v>
      </c>
      <c r="H56" s="340">
        <v>21326</v>
      </c>
    </row>
    <row r="57" spans="1:8" s="8" customFormat="1" ht="16.5" customHeight="1" x14ac:dyDescent="0.45">
      <c r="A57" s="25"/>
      <c r="B57"/>
      <c r="C57" s="26"/>
      <c r="D57" s="26"/>
      <c r="E57" s="26"/>
      <c r="F57" s="26"/>
      <c r="G57" s="26"/>
      <c r="H57" s="26"/>
    </row>
    <row r="58" spans="1:8" s="8" customFormat="1" ht="16.5" customHeight="1" x14ac:dyDescent="0.45">
      <c r="A58" s="25"/>
      <c r="B58"/>
      <c r="C58" s="26"/>
      <c r="D58" s="26"/>
      <c r="E58" s="26"/>
      <c r="F58" s="26"/>
      <c r="G58" s="26"/>
      <c r="H58" s="26"/>
    </row>
    <row r="59" spans="1:8" s="306" customFormat="1" ht="15" customHeight="1" x14ac:dyDescent="0.45">
      <c r="A59" s="304"/>
      <c r="B59"/>
      <c r="C59" s="589" t="s">
        <v>791</v>
      </c>
      <c r="D59" s="589"/>
      <c r="E59" s="589"/>
      <c r="F59" s="589"/>
      <c r="G59" s="589"/>
      <c r="H59" s="589"/>
    </row>
    <row r="60" spans="1:8" s="8" customFormat="1" ht="11.25" hidden="1" customHeight="1" x14ac:dyDescent="0.45">
      <c r="A60" s="7"/>
      <c r="B60"/>
      <c r="C60" s="234"/>
      <c r="D60" s="234"/>
      <c r="E60" s="234"/>
      <c r="F60" s="234"/>
      <c r="G60" s="234"/>
      <c r="H60" s="234"/>
    </row>
    <row r="61" spans="1:8" s="289" customFormat="1" ht="16.5" customHeight="1" x14ac:dyDescent="0.45">
      <c r="A61" s="10" t="s">
        <v>20</v>
      </c>
      <c r="B61"/>
      <c r="C61" s="11"/>
      <c r="D61" s="11"/>
      <c r="E61" s="11"/>
      <c r="F61" s="11"/>
      <c r="G61" s="11"/>
      <c r="H61" s="11"/>
    </row>
    <row r="62" spans="1:8" s="289" customFormat="1" ht="16.5" customHeight="1" x14ac:dyDescent="0.45">
      <c r="A62" s="349" t="s">
        <v>558</v>
      </c>
      <c r="B62"/>
      <c r="C62" s="339">
        <v>8</v>
      </c>
      <c r="D62" s="339">
        <v>5</v>
      </c>
      <c r="E62" s="339">
        <v>4</v>
      </c>
      <c r="F62" s="339">
        <v>4</v>
      </c>
      <c r="G62" s="339">
        <v>2</v>
      </c>
      <c r="H62" s="339">
        <v>2</v>
      </c>
    </row>
    <row r="63" spans="1:8" s="289" customFormat="1" ht="16.5" customHeight="1" x14ac:dyDescent="0.45">
      <c r="A63" s="349" t="s">
        <v>559</v>
      </c>
      <c r="B63"/>
      <c r="C63" s="339">
        <v>1</v>
      </c>
      <c r="D63" s="339">
        <v>1</v>
      </c>
      <c r="E63" s="339">
        <v>1</v>
      </c>
      <c r="F63" s="339">
        <v>2</v>
      </c>
      <c r="G63" s="339">
        <v>3</v>
      </c>
      <c r="H63" s="339"/>
    </row>
    <row r="64" spans="1:8" s="289" customFormat="1" ht="16.5" customHeight="1" x14ac:dyDescent="0.45">
      <c r="A64" s="349" t="s">
        <v>568</v>
      </c>
      <c r="B64"/>
      <c r="C64" s="339"/>
      <c r="D64" s="339">
        <v>1</v>
      </c>
      <c r="E64" s="339">
        <v>1</v>
      </c>
      <c r="F64" s="339"/>
      <c r="G64" s="339"/>
      <c r="H64" s="339">
        <v>1</v>
      </c>
    </row>
    <row r="65" spans="1:8" s="289" customFormat="1" ht="16.5" customHeight="1" x14ac:dyDescent="0.45">
      <c r="A65" s="349" t="s">
        <v>561</v>
      </c>
      <c r="B65"/>
      <c r="C65" s="339">
        <v>7</v>
      </c>
      <c r="D65" s="339">
        <v>12</v>
      </c>
      <c r="E65" s="339">
        <v>13</v>
      </c>
      <c r="F65" s="339">
        <v>5</v>
      </c>
      <c r="G65" s="339">
        <v>7</v>
      </c>
      <c r="H65" s="339">
        <v>7</v>
      </c>
    </row>
    <row r="66" spans="1:8" s="289" customFormat="1" ht="16.5" customHeight="1" x14ac:dyDescent="0.45">
      <c r="A66" s="349" t="s">
        <v>799</v>
      </c>
      <c r="B66"/>
      <c r="C66" s="339">
        <v>13924</v>
      </c>
      <c r="D66" s="339">
        <v>13695</v>
      </c>
      <c r="E66" s="339">
        <v>14818</v>
      </c>
      <c r="F66" s="339">
        <v>24276</v>
      </c>
      <c r="G66" s="339">
        <v>15881</v>
      </c>
      <c r="H66" s="339">
        <v>2778</v>
      </c>
    </row>
    <row r="67" spans="1:8" s="289" customFormat="1" ht="16.5" customHeight="1" x14ac:dyDescent="0.45">
      <c r="A67" s="12" t="s">
        <v>5</v>
      </c>
      <c r="B67"/>
      <c r="C67" s="339">
        <v>4</v>
      </c>
      <c r="D67" s="339">
        <v>4</v>
      </c>
      <c r="E67" s="339">
        <v>7</v>
      </c>
      <c r="F67" s="339">
        <v>8</v>
      </c>
      <c r="G67" s="339">
        <v>4</v>
      </c>
      <c r="H67" s="339"/>
    </row>
    <row r="68" spans="1:8" s="289" customFormat="1" ht="16.5" customHeight="1" x14ac:dyDescent="0.45">
      <c r="A68" s="13" t="s">
        <v>594</v>
      </c>
      <c r="B68"/>
      <c r="C68" s="340">
        <v>13942</v>
      </c>
      <c r="D68" s="340">
        <v>13714</v>
      </c>
      <c r="E68" s="340">
        <v>14829</v>
      </c>
      <c r="F68" s="340">
        <v>24295</v>
      </c>
      <c r="G68" s="340">
        <v>15897</v>
      </c>
      <c r="H68" s="340">
        <v>2788</v>
      </c>
    </row>
    <row r="69" spans="1:8" s="289" customFormat="1" ht="16.5" customHeight="1" x14ac:dyDescent="0.45">
      <c r="A69" s="10" t="s">
        <v>7</v>
      </c>
      <c r="B69"/>
      <c r="C69" s="339"/>
      <c r="D69" s="339"/>
      <c r="E69" s="339"/>
      <c r="F69" s="339"/>
      <c r="G69" s="339"/>
      <c r="H69" s="339"/>
    </row>
    <row r="70" spans="1:8" s="289" customFormat="1" ht="16.5" customHeight="1" x14ac:dyDescent="0.45">
      <c r="A70" s="12" t="s">
        <v>8</v>
      </c>
      <c r="B70"/>
      <c r="C70" s="339"/>
      <c r="D70" s="339"/>
      <c r="E70" s="339"/>
      <c r="F70" s="339"/>
      <c r="G70" s="339"/>
      <c r="H70" s="339"/>
    </row>
    <row r="71" spans="1:8" s="289" customFormat="1" ht="16.5" customHeight="1" x14ac:dyDescent="0.45">
      <c r="A71" s="14" t="s">
        <v>25</v>
      </c>
      <c r="B71"/>
      <c r="C71" s="339">
        <v>7</v>
      </c>
      <c r="D71" s="339">
        <v>8</v>
      </c>
      <c r="E71" s="339">
        <v>7</v>
      </c>
      <c r="F71" s="339">
        <v>6</v>
      </c>
      <c r="G71" s="339">
        <v>5</v>
      </c>
      <c r="H71" s="339">
        <v>5</v>
      </c>
    </row>
    <row r="72" spans="1:8" s="289" customFormat="1" ht="16.5" customHeight="1" x14ac:dyDescent="0.45">
      <c r="A72" s="14" t="s">
        <v>28</v>
      </c>
      <c r="B72"/>
      <c r="C72" s="339">
        <v>10</v>
      </c>
      <c r="D72" s="339">
        <v>11</v>
      </c>
      <c r="E72" s="339">
        <v>11</v>
      </c>
      <c r="F72" s="339">
        <v>7</v>
      </c>
      <c r="G72" s="339">
        <v>6</v>
      </c>
      <c r="H72" s="339">
        <v>5</v>
      </c>
    </row>
    <row r="73" spans="1:8" s="289" customFormat="1" ht="16.5" customHeight="1" x14ac:dyDescent="0.45">
      <c r="A73" s="14" t="s">
        <v>11</v>
      </c>
      <c r="B73"/>
      <c r="C73" s="339"/>
      <c r="D73" s="339"/>
      <c r="E73" s="339"/>
      <c r="F73" s="339"/>
      <c r="G73" s="339">
        <v>1</v>
      </c>
      <c r="H73" s="339"/>
    </row>
    <row r="74" spans="1:8" s="289" customFormat="1" ht="16.5" customHeight="1" x14ac:dyDescent="0.45">
      <c r="A74" s="14" t="s">
        <v>12</v>
      </c>
      <c r="B74"/>
      <c r="C74" s="339"/>
      <c r="D74" s="339"/>
      <c r="E74" s="339">
        <v>1</v>
      </c>
      <c r="F74" s="339"/>
      <c r="G74" s="339"/>
      <c r="H74" s="339"/>
    </row>
    <row r="75" spans="1:8" s="289" customFormat="1" ht="16.5" customHeight="1" x14ac:dyDescent="0.45">
      <c r="A75" s="14" t="s">
        <v>13</v>
      </c>
      <c r="B75"/>
      <c r="C75" s="339">
        <v>260</v>
      </c>
      <c r="D75" s="339">
        <v>230</v>
      </c>
      <c r="E75" s="339">
        <v>186</v>
      </c>
      <c r="F75" s="339">
        <v>183</v>
      </c>
      <c r="G75" s="339">
        <v>204</v>
      </c>
      <c r="H75" s="339">
        <v>15</v>
      </c>
    </row>
    <row r="76" spans="1:8" s="289" customFormat="1" ht="16.5" customHeight="1" x14ac:dyDescent="0.45">
      <c r="A76" s="15" t="s">
        <v>14</v>
      </c>
      <c r="B76"/>
      <c r="C76" s="339">
        <v>8</v>
      </c>
      <c r="D76" s="339">
        <v>6</v>
      </c>
      <c r="E76" s="339">
        <v>20</v>
      </c>
      <c r="F76" s="339">
        <v>1</v>
      </c>
      <c r="G76" s="339">
        <v>2</v>
      </c>
      <c r="H76" s="339"/>
    </row>
    <row r="77" spans="1:8" s="289" customFormat="1" ht="16.5" customHeight="1" x14ac:dyDescent="0.45">
      <c r="A77" s="14" t="s">
        <v>5</v>
      </c>
      <c r="B77"/>
      <c r="C77" s="339">
        <v>4</v>
      </c>
      <c r="D77" s="339">
        <v>4</v>
      </c>
      <c r="E77" s="339">
        <v>7</v>
      </c>
      <c r="F77" s="339">
        <v>8</v>
      </c>
      <c r="G77" s="339">
        <v>4</v>
      </c>
      <c r="H77" s="339"/>
    </row>
    <row r="78" spans="1:8" s="289" customFormat="1" ht="16.5" customHeight="1" x14ac:dyDescent="0.45">
      <c r="A78" s="16" t="s">
        <v>15</v>
      </c>
      <c r="B78"/>
      <c r="C78" s="340">
        <v>278</v>
      </c>
      <c r="D78" s="340">
        <v>249</v>
      </c>
      <c r="E78" s="340">
        <v>197</v>
      </c>
      <c r="F78" s="340">
        <v>202</v>
      </c>
      <c r="G78" s="340">
        <v>220</v>
      </c>
      <c r="H78" s="340">
        <v>25</v>
      </c>
    </row>
    <row r="79" spans="1:8" s="289" customFormat="1" ht="16.5" customHeight="1" x14ac:dyDescent="0.45">
      <c r="A79" s="12" t="s">
        <v>27</v>
      </c>
      <c r="B79"/>
      <c r="C79" s="341"/>
      <c r="D79" s="341"/>
      <c r="E79" s="341"/>
      <c r="F79" s="341"/>
      <c r="G79" s="341"/>
      <c r="H79" s="341"/>
    </row>
    <row r="80" spans="1:8" s="289" customFormat="1" ht="16.5" customHeight="1" x14ac:dyDescent="0.45">
      <c r="A80" s="17" t="s">
        <v>17</v>
      </c>
      <c r="B80"/>
      <c r="C80" s="339">
        <v>13664</v>
      </c>
      <c r="D80" s="339">
        <v>13465</v>
      </c>
      <c r="E80" s="339">
        <v>14632</v>
      </c>
      <c r="F80" s="339">
        <v>24093</v>
      </c>
      <c r="G80" s="339">
        <v>15677</v>
      </c>
      <c r="H80" s="339">
        <v>2763</v>
      </c>
    </row>
    <row r="81" spans="1:8" s="289" customFormat="1" ht="16.5" customHeight="1" x14ac:dyDescent="0.45">
      <c r="A81" s="12" t="s">
        <v>18</v>
      </c>
      <c r="B81"/>
      <c r="C81" s="341"/>
      <c r="D81" s="341"/>
      <c r="E81" s="341"/>
      <c r="F81" s="341"/>
      <c r="G81" s="341"/>
      <c r="H81" s="341"/>
    </row>
    <row r="82" spans="1:8" s="289" customFormat="1" ht="16.5" customHeight="1" x14ac:dyDescent="0.45">
      <c r="A82" s="17" t="s">
        <v>19</v>
      </c>
      <c r="B82"/>
      <c r="C82" s="339"/>
      <c r="D82" s="339"/>
      <c r="E82" s="339"/>
      <c r="F82" s="339"/>
      <c r="G82" s="339"/>
      <c r="H82" s="339"/>
    </row>
    <row r="83" spans="1:8" s="289" customFormat="1" ht="16.5" customHeight="1" x14ac:dyDescent="0.45">
      <c r="A83" s="13" t="s">
        <v>594</v>
      </c>
      <c r="B83" s="477"/>
      <c r="C83" s="340">
        <v>13942</v>
      </c>
      <c r="D83" s="340">
        <v>13714</v>
      </c>
      <c r="E83" s="340">
        <v>14829</v>
      </c>
      <c r="F83" s="340">
        <v>24295</v>
      </c>
      <c r="G83" s="340">
        <v>15897</v>
      </c>
      <c r="H83" s="340">
        <v>2788</v>
      </c>
    </row>
    <row r="84" spans="1:8" s="8" customFormat="1" ht="16.5" customHeight="1" x14ac:dyDescent="0.45">
      <c r="A84" s="109"/>
      <c r="B84" s="109"/>
      <c r="C84" s="109"/>
      <c r="D84" s="109"/>
      <c r="E84" s="109"/>
      <c r="F84" s="109"/>
      <c r="G84" s="109"/>
      <c r="H84" s="109"/>
    </row>
    <row r="85" spans="1:8" s="8" customFormat="1" ht="12" customHeight="1" x14ac:dyDescent="0.45">
      <c r="A85" s="55"/>
      <c r="B85" s="55"/>
      <c r="C85" s="55"/>
      <c r="D85" s="55"/>
      <c r="E85" s="55"/>
      <c r="F85" s="55"/>
      <c r="G85" s="55"/>
      <c r="H85" s="55"/>
    </row>
    <row r="86" spans="1:8" s="8" customFormat="1" ht="16.5" customHeight="1" x14ac:dyDescent="0.45">
      <c r="A86" s="592" t="s">
        <v>172</v>
      </c>
      <c r="B86" s="592"/>
      <c r="C86" s="592"/>
      <c r="D86" s="592"/>
      <c r="E86" s="592"/>
      <c r="F86" s="592"/>
      <c r="G86" s="592"/>
      <c r="H86" s="592"/>
    </row>
    <row r="87" spans="1:8" ht="17.25" customHeight="1" x14ac:dyDescent="0.45">
      <c r="A87" s="30" t="s">
        <v>602</v>
      </c>
    </row>
    <row r="88" spans="1:8" s="30" customFormat="1" ht="17.25" customHeight="1" x14ac:dyDescent="0.45">
      <c r="A88" s="30" t="s">
        <v>796</v>
      </c>
    </row>
  </sheetData>
  <mergeCells count="6">
    <mergeCell ref="A86:H86"/>
    <mergeCell ref="A1:H1"/>
    <mergeCell ref="A2:H2"/>
    <mergeCell ref="C5:H5"/>
    <mergeCell ref="C32:H32"/>
    <mergeCell ref="C59:H59"/>
  </mergeCells>
  <pageMargins left="0.70866141732283472" right="0.70866141732283472" top="0.74803149606299213" bottom="0.74803149606299213" header="0.31496062992125984" footer="0.31496062992125984"/>
  <pageSetup paperSize="9" scale="31" fitToHeight="0" orientation="portrait" r:id="rId1"/>
  <headerFooter>
    <oddFooter>&amp;RPage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4"/>
  <sheetViews>
    <sheetView showGridLines="0" zoomScaleNormal="100" workbookViewId="0">
      <selection sqref="A1:H1"/>
    </sheetView>
  </sheetViews>
  <sheetFormatPr defaultColWidth="18.73046875" defaultRowHeight="12.75" customHeight="1" x14ac:dyDescent="0.35"/>
  <cols>
    <col min="1" max="1" width="44.3984375" style="29" customWidth="1"/>
    <col min="2" max="2" width="20.265625" style="5" hidden="1" customWidth="1"/>
    <col min="3" max="8" width="14.59765625" style="5" customWidth="1"/>
    <col min="9" max="16384" width="18.73046875" style="29"/>
  </cols>
  <sheetData>
    <row r="1" spans="1:23" s="4" customFormat="1" ht="20.85" customHeight="1" x14ac:dyDescent="0.35">
      <c r="A1" s="590" t="s">
        <v>603</v>
      </c>
      <c r="B1" s="590"/>
      <c r="C1" s="590"/>
      <c r="D1" s="590"/>
      <c r="E1" s="590"/>
      <c r="F1" s="590"/>
      <c r="G1" s="590"/>
      <c r="H1" s="590"/>
    </row>
    <row r="2" spans="1:23" ht="19.5" customHeight="1" x14ac:dyDescent="0.45">
      <c r="A2"/>
      <c r="B2"/>
      <c r="C2"/>
      <c r="D2"/>
      <c r="E2"/>
      <c r="F2"/>
      <c r="G2"/>
      <c r="H2"/>
      <c r="I2"/>
    </row>
    <row r="3" spans="1:23" ht="19.5" customHeight="1" x14ac:dyDescent="0.45">
      <c r="A3"/>
      <c r="B3"/>
      <c r="C3" s="595" t="s">
        <v>470</v>
      </c>
      <c r="D3" s="596"/>
      <c r="E3" s="597"/>
      <c r="F3"/>
      <c r="G3"/>
      <c r="H3"/>
      <c r="I3"/>
    </row>
    <row r="4" spans="1:23" ht="16.5" customHeight="1" x14ac:dyDescent="0.45">
      <c r="A4"/>
      <c r="B4"/>
      <c r="C4" s="598" t="s">
        <v>562</v>
      </c>
      <c r="D4" s="599"/>
      <c r="E4" s="600"/>
      <c r="F4"/>
      <c r="G4"/>
      <c r="H4"/>
      <c r="I4"/>
    </row>
    <row r="5" spans="1:23" ht="16.5" customHeight="1" x14ac:dyDescent="0.45">
      <c r="A5"/>
      <c r="C5" s="229"/>
      <c r="D5" s="29"/>
      <c r="E5"/>
      <c r="F5"/>
    </row>
    <row r="6" spans="1:23" ht="19.5" customHeight="1" x14ac:dyDescent="0.45">
      <c r="B6" s="471"/>
      <c r="C6" s="594" t="s">
        <v>79</v>
      </c>
      <c r="D6" s="594"/>
      <c r="E6" s="594"/>
      <c r="F6" s="594"/>
      <c r="G6" s="594"/>
      <c r="H6" s="594"/>
    </row>
    <row r="7" spans="1:23" s="289" customFormat="1" ht="28.5" customHeight="1" x14ac:dyDescent="0.45">
      <c r="A7" s="275"/>
      <c r="B7" s="473" t="str">
        <f>+C4</f>
        <v>Total industry</v>
      </c>
      <c r="C7" s="323" t="s">
        <v>0</v>
      </c>
      <c r="D7" s="323" t="s">
        <v>1</v>
      </c>
      <c r="E7" s="323" t="s">
        <v>2</v>
      </c>
      <c r="F7" s="323" t="s">
        <v>3</v>
      </c>
      <c r="G7" s="323" t="s">
        <v>4</v>
      </c>
      <c r="H7" s="323" t="s">
        <v>308</v>
      </c>
      <c r="I7" s="299"/>
      <c r="J7" s="299"/>
      <c r="K7" s="299"/>
      <c r="L7" s="299"/>
      <c r="M7" s="299"/>
      <c r="N7" s="299"/>
      <c r="O7" s="299"/>
      <c r="P7" s="299"/>
      <c r="Q7" s="299"/>
      <c r="R7" s="299"/>
      <c r="S7" s="299"/>
      <c r="T7" s="299"/>
      <c r="U7" s="299"/>
      <c r="V7" s="299"/>
      <c r="W7" s="299"/>
    </row>
    <row r="8" spans="1:23" s="28" customFormat="1" ht="16.5" customHeight="1" x14ac:dyDescent="0.35">
      <c r="A8" s="68"/>
      <c r="B8" s="226"/>
      <c r="C8" s="68"/>
      <c r="D8" s="68"/>
      <c r="E8" s="68"/>
      <c r="F8" s="68"/>
      <c r="G8" s="68"/>
      <c r="H8" s="68"/>
    </row>
    <row r="9" spans="1:23" s="28" customFormat="1" ht="20.100000000000001" customHeight="1" x14ac:dyDescent="0.35">
      <c r="A9" s="32" t="s">
        <v>793</v>
      </c>
      <c r="B9" s="405" t="s">
        <v>411</v>
      </c>
      <c r="C9" s="407">
        <f>SUMIFS(Tab_RSE2_Data!F:F,Tab_RSE2_Data!$C:$C,'Table 2'!B9,Tab_RSE2_Data!$B:$B,'Table 2'!$B$7)</f>
        <v>1747618</v>
      </c>
      <c r="D9" s="407">
        <f>IF(SUMIFS(Tab_RSE2_Data!G:G,Tab_RSE2_Data!$C:$C,'Table 2'!B9,Tab_RSE2_Data!$B:$B,'Table 2'!$B$7)="","",(SUMIFS(Tab_RSE2_Data!G:G,Tab_RSE2_Data!$C:$C,'Table 2'!B9,Tab_RSE2_Data!$B:$B,'Table 2'!$B$7)))</f>
        <v>1936799</v>
      </c>
      <c r="E9" s="407">
        <f>IF(SUMIFS(Tab_RSE2_Data!H:H,Tab_RSE2_Data!$C:$C,'Table 2'!B9,Tab_RSE2_Data!$B:$B,'Table 2'!$B$7)="","",(SUMIFS(Tab_RSE2_Data!H:H,Tab_RSE2_Data!$C:$C,'Table 2'!B9,Tab_RSE2_Data!$B:$B,'Table 2'!$B$7)))</f>
        <v>2022179</v>
      </c>
      <c r="F9" s="407">
        <f>IF(SUMIFS(Tab_RSE2_Data!I:I,Tab_RSE2_Data!$C:$C,'Table 2'!B9,Tab_RSE2_Data!$B:$B,'Table 2'!$B$7)="","",(SUMIFS(Tab_RSE2_Data!I:I,Tab_RSE2_Data!$C:$C,'Table 2'!B9,Tab_RSE2_Data!$B:$B,'Table 2'!$B$7)))</f>
        <v>2423290</v>
      </c>
      <c r="G9" s="407">
        <f>IF(SUMIFS(Tab_RSE2_Data!J:J,Tab_RSE2_Data!$C:$C,'Table 2'!B9,Tab_RSE2_Data!$B:$B,'Table 2'!$B$7)="","",(SUMIFS(Tab_RSE2_Data!J:J,Tab_RSE2_Data!$C:$C,'Table 2'!B9,Tab_RSE2_Data!$B:$B,'Table 2'!$B$7)))</f>
        <v>2621195</v>
      </c>
      <c r="H9" s="407">
        <f>IF(SUMIFS(Tab_RSE2_Data!K:K,Tab_RSE2_Data!$C:$C,'Table 2'!B9,Tab_RSE2_Data!$B:$B,'Table 2'!$B$7)="","",(SUMIFS(Tab_RSE2_Data!K:K,Tab_RSE2_Data!$C:$C,'Table 2'!B9,Tab_RSE2_Data!$B:$B,'Table 2'!$B$7)))</f>
        <v>2822326</v>
      </c>
    </row>
    <row r="10" spans="1:23" s="28" customFormat="1" ht="15.4" customHeight="1" x14ac:dyDescent="0.35">
      <c r="A10" s="32"/>
      <c r="B10" s="405"/>
      <c r="C10" s="407"/>
      <c r="D10" s="407"/>
      <c r="E10" s="407"/>
      <c r="F10" s="407"/>
      <c r="G10" s="407"/>
      <c r="H10" s="407"/>
    </row>
    <row r="11" spans="1:23" s="28" customFormat="1" ht="16.5" customHeight="1" x14ac:dyDescent="0.45">
      <c r="A11" s="32" t="s">
        <v>29</v>
      </c>
      <c r="B11" t="s">
        <v>29</v>
      </c>
      <c r="C11" s="407">
        <f>SUMIFS(Tab_RSE2_Data!F:F,Tab_RSE2_Data!$C:$C,'Table 2'!B11,Tab_RSE2_Data!$B:$B,'Table 2'!$B$7)</f>
        <v>133945</v>
      </c>
      <c r="D11" s="407">
        <f>IF(SUMIFS(Tab_RSE2_Data!G:G,Tab_RSE2_Data!$C:$C,'Table 2'!B11,Tab_RSE2_Data!$B:$B,'Table 2'!$B$7)="","",(SUMIFS(Tab_RSE2_Data!G:G,Tab_RSE2_Data!$C:$C,'Table 2'!B11,Tab_RSE2_Data!$B:$B,'Table 2'!$B$7)))</f>
        <v>133464</v>
      </c>
      <c r="E11" s="407">
        <f>IF(SUMIFS(Tab_RSE2_Data!H:H,Tab_RSE2_Data!$C:$C,'Table 2'!B11,Tab_RSE2_Data!$B:$B,'Table 2'!$B$7)="","",(SUMIFS(Tab_RSE2_Data!H:H,Tab_RSE2_Data!$C:$C,'Table 2'!B11,Tab_RSE2_Data!$B:$B,'Table 2'!$B$7)))</f>
        <v>155430</v>
      </c>
      <c r="F11" s="407">
        <f>IF(SUMIFS(Tab_RSE2_Data!I:I,Tab_RSE2_Data!$C:$C,'Table 2'!B11,Tab_RSE2_Data!$B:$B,'Table 2'!$B$7)="","",(SUMIFS(Tab_RSE2_Data!I:I,Tab_RSE2_Data!$C:$C,'Table 2'!B11,Tab_RSE2_Data!$B:$B,'Table 2'!$B$7)))</f>
        <v>123791</v>
      </c>
      <c r="G11" s="407">
        <f>IF(SUMIFS(Tab_RSE2_Data!J:J,Tab_RSE2_Data!$C:$C,'Table 2'!B11,Tab_RSE2_Data!$B:$B,'Table 2'!$B$7)="","",(SUMIFS(Tab_RSE2_Data!J:J,Tab_RSE2_Data!$C:$C,'Table 2'!B11,Tab_RSE2_Data!$B:$B,'Table 2'!$B$7)))</f>
        <v>130250</v>
      </c>
      <c r="H11" s="407">
        <f>IF(SUMIFS(Tab_RSE2_Data!K:K,Tab_RSE2_Data!$C:$C,'Table 2'!B11,Tab_RSE2_Data!$B:$B,'Table 2'!$B$7)="","",(SUMIFS(Tab_RSE2_Data!K:K,Tab_RSE2_Data!$C:$C,'Table 2'!B11,Tab_RSE2_Data!$B:$B,'Table 2'!$B$7)))</f>
        <v>136708</v>
      </c>
    </row>
    <row r="12" spans="1:23" s="28" customFormat="1" ht="16.5" customHeight="1" x14ac:dyDescent="0.45">
      <c r="A12" s="34" t="s">
        <v>30</v>
      </c>
      <c r="B12" s="412" t="s">
        <v>134</v>
      </c>
      <c r="C12" s="474">
        <f>SUMIFS(Tab_RSE2_Data!F:F,Tab_RSE2_Data!$C:$C,'Table 2'!B12,Tab_RSE2_Data!$B:$B,'Table 2'!$B$7)</f>
        <v>86081</v>
      </c>
      <c r="D12" s="474">
        <f>IF(SUMIFS(Tab_RSE2_Data!G:G,Tab_RSE2_Data!$C:$C,'Table 2'!B12,Tab_RSE2_Data!$B:$B,'Table 2'!$B$7)="","",(SUMIFS(Tab_RSE2_Data!G:G,Tab_RSE2_Data!$C:$C,'Table 2'!B12,Tab_RSE2_Data!$B:$B,'Table 2'!$B$7)))</f>
        <v>89376</v>
      </c>
      <c r="E12" s="474">
        <f>IF(SUMIFS(Tab_RSE2_Data!H:H,Tab_RSE2_Data!$C:$C,'Table 2'!B12,Tab_RSE2_Data!$B:$B,'Table 2'!$B$7)="","",(SUMIFS(Tab_RSE2_Data!H:H,Tab_RSE2_Data!$C:$C,'Table 2'!B12,Tab_RSE2_Data!$B:$B,'Table 2'!$B$7)))</f>
        <v>92525</v>
      </c>
      <c r="F12" s="474">
        <f>IF(SUMIFS(Tab_RSE2_Data!I:I,Tab_RSE2_Data!$C:$C,'Table 2'!B12,Tab_RSE2_Data!$B:$B,'Table 2'!$B$7)="","",(SUMIFS(Tab_RSE2_Data!I:I,Tab_RSE2_Data!$C:$C,'Table 2'!B12,Tab_RSE2_Data!$B:$B,'Table 2'!$B$7)))</f>
        <v>93298</v>
      </c>
      <c r="G12" s="474">
        <f>IF(SUMIFS(Tab_RSE2_Data!J:J,Tab_RSE2_Data!$C:$C,'Table 2'!B12,Tab_RSE2_Data!$B:$B,'Table 2'!$B$7)="","",(SUMIFS(Tab_RSE2_Data!J:J,Tab_RSE2_Data!$C:$C,'Table 2'!B12,Tab_RSE2_Data!$B:$B,'Table 2'!$B$7)))</f>
        <v>97204</v>
      </c>
      <c r="H12" s="474">
        <f>IF(SUMIFS(Tab_RSE2_Data!K:K,Tab_RSE2_Data!$C:$C,'Table 2'!B12,Tab_RSE2_Data!$B:$B,'Table 2'!$B$7)="","",(SUMIFS(Tab_RSE2_Data!K:K,Tab_RSE2_Data!$C:$C,'Table 2'!B12,Tab_RSE2_Data!$B:$B,'Table 2'!$B$7)))</f>
        <v>102063</v>
      </c>
    </row>
    <row r="13" spans="1:23" s="28" customFormat="1" ht="16.5" customHeight="1" x14ac:dyDescent="0.45">
      <c r="A13" s="34" t="s">
        <v>31</v>
      </c>
      <c r="B13" s="412" t="s">
        <v>135</v>
      </c>
      <c r="C13" s="474">
        <f>SUMIFS(Tab_RSE2_Data!F:F,Tab_RSE2_Data!$C:$C,'Table 2'!B13,Tab_RSE2_Data!$B:$B,'Table 2'!$B$7)</f>
        <v>47864</v>
      </c>
      <c r="D13" s="474">
        <f>IF(SUMIFS(Tab_RSE2_Data!G:G,Tab_RSE2_Data!$C:$C,'Table 2'!B13,Tab_RSE2_Data!$B:$B,'Table 2'!$B$7)="","",(SUMIFS(Tab_RSE2_Data!G:G,Tab_RSE2_Data!$C:$C,'Table 2'!B13,Tab_RSE2_Data!$B:$B,'Table 2'!$B$7)))</f>
        <v>44088</v>
      </c>
      <c r="E13" s="474">
        <f>IF(SUMIFS(Tab_RSE2_Data!H:H,Tab_RSE2_Data!$C:$C,'Table 2'!B13,Tab_RSE2_Data!$B:$B,'Table 2'!$B$7)="","",(SUMIFS(Tab_RSE2_Data!H:H,Tab_RSE2_Data!$C:$C,'Table 2'!B13,Tab_RSE2_Data!$B:$B,'Table 2'!$B$7)))</f>
        <v>62905</v>
      </c>
      <c r="F13" s="474">
        <f>IF(SUMIFS(Tab_RSE2_Data!I:I,Tab_RSE2_Data!$C:$C,'Table 2'!B13,Tab_RSE2_Data!$B:$B,'Table 2'!$B$7)="","",(SUMIFS(Tab_RSE2_Data!I:I,Tab_RSE2_Data!$C:$C,'Table 2'!B13,Tab_RSE2_Data!$B:$B,'Table 2'!$B$7)))</f>
        <v>30493</v>
      </c>
      <c r="G13" s="474">
        <f>IF(SUMIFS(Tab_RSE2_Data!J:J,Tab_RSE2_Data!$C:$C,'Table 2'!B13,Tab_RSE2_Data!$B:$B,'Table 2'!$B$7)="","",(SUMIFS(Tab_RSE2_Data!J:J,Tab_RSE2_Data!$C:$C,'Table 2'!B13,Tab_RSE2_Data!$B:$B,'Table 2'!$B$7)))</f>
        <v>33046</v>
      </c>
      <c r="H13" s="474">
        <f>IF(SUMIFS(Tab_RSE2_Data!K:K,Tab_RSE2_Data!$C:$C,'Table 2'!B13,Tab_RSE2_Data!$B:$B,'Table 2'!$B$7)="","",(SUMIFS(Tab_RSE2_Data!K:K,Tab_RSE2_Data!$C:$C,'Table 2'!B13,Tab_RSE2_Data!$B:$B,'Table 2'!$B$7)))</f>
        <v>34646</v>
      </c>
    </row>
    <row r="14" spans="1:23" s="28" customFormat="1" ht="16.5" customHeight="1" x14ac:dyDescent="0.45">
      <c r="A14" s="232" t="s">
        <v>807</v>
      </c>
      <c r="B14" s="412" t="s">
        <v>32</v>
      </c>
      <c r="C14" s="474">
        <f>IF(OR($B$7="Small APRA funds", $B$7="Self-managed superannuation funds"),"",SUMIFS(Tab_RSE2_Data!F:F,Tab_RSE2_Data!$C:$C,'Table 2'!B14,Tab_RSE2_Data!$B:$B,'Table 2'!$B$7))</f>
        <v>9998</v>
      </c>
      <c r="D14" s="474">
        <f>IF(OR($B$7="Small APRA funds", $B$7="Self-managed superannuation funds"),"",SUMIFS(Tab_RSE2_Data!G:G,Tab_RSE2_Data!$C:$C,'Table 2'!B14,Tab_RSE2_Data!$B:$B,'Table 2'!$B$7))</f>
        <v>10328</v>
      </c>
      <c r="E14" s="474">
        <f>IF(OR($B$7="Small APRA funds", $B$7="Self-managed superannuation funds"),"",SUMIFS(Tab_RSE2_Data!H:H,Tab_RSE2_Data!$C:$C,'Table 2'!B14,Tab_RSE2_Data!$B:$B,'Table 2'!$B$7))</f>
        <v>10451</v>
      </c>
      <c r="F14" s="474">
        <f>IF(OR($B$7="Small APRA funds", $B$7="Self-managed superannuation funds"),"",SUMIFS(Tab_RSE2_Data!I:I,Tab_RSE2_Data!$C:$C,'Table 2'!B14,Tab_RSE2_Data!$B:$B,'Table 2'!$B$7))</f>
        <v>10881</v>
      </c>
      <c r="G14" s="474">
        <f>IF(OR($B$7="Small APRA funds", $B$7="Self-managed superannuation funds"),"",SUMIFS(Tab_RSE2_Data!J:J,Tab_RSE2_Data!$C:$C,'Table 2'!B14,Tab_RSE2_Data!$B:$B,'Table 2'!$B$7))</f>
        <v>11609</v>
      </c>
      <c r="H14" s="474">
        <f>IF(OR($B$7="Small APRA funds", $B$7="Self-managed superannuation funds"),"",SUMIFS(Tab_RSE2_Data!K:K,Tab_RSE2_Data!$C:$C,'Table 2'!B14,Tab_RSE2_Data!$B:$B,'Table 2'!$B$7))</f>
        <v>12555</v>
      </c>
    </row>
    <row r="15" spans="1:23" s="28" customFormat="1" ht="16.5" customHeight="1" x14ac:dyDescent="0.45">
      <c r="A15" s="35" t="s">
        <v>801</v>
      </c>
      <c r="B15" t="s">
        <v>33</v>
      </c>
      <c r="C15" s="474">
        <f>IF($B$7="Small APRA funds","",SUMIFS(Tab_RSE2_Data!F:F,Tab_RSE2_Data!$C:$C,'Table 2'!B15,Tab_RSE2_Data!$B:$B,'Table 2'!$B$7))</f>
        <v>5555</v>
      </c>
      <c r="D15" s="474">
        <f>IF($B$7="Small APRA funds","",SUMIFS(Tab_RSE2_Data!G:G,Tab_RSE2_Data!$C:$C,'Table 2'!B15,Tab_RSE2_Data!$B:$B,'Table 2'!$B$7))</f>
        <v>3694</v>
      </c>
      <c r="E15" s="474">
        <f>IF($B$7="Small APRA funds","",SUMIFS(Tab_RSE2_Data!H:H,Tab_RSE2_Data!$C:$C,'Table 2'!B15,Tab_RSE2_Data!$B:$B,'Table 2'!$B$7))</f>
        <v>5456</v>
      </c>
      <c r="F15" s="474">
        <f>IF($B$7="Small APRA funds","",SUMIFS(Tab_RSE2_Data!I:I,Tab_RSE2_Data!$C:$C,'Table 2'!B15,Tab_RSE2_Data!$B:$B,'Table 2'!$B$7))</f>
        <v>3028</v>
      </c>
      <c r="G15" s="474">
        <f>IF($B$7="Small APRA funds","",SUMIFS(Tab_RSE2_Data!J:J,Tab_RSE2_Data!$C:$C,'Table 2'!B15,Tab_RSE2_Data!$B:$B,'Table 2'!$B$7))</f>
        <v>2272</v>
      </c>
      <c r="H15" s="474">
        <f>IF($B$7="Small APRA funds","",SUMIFS(Tab_RSE2_Data!K:K,Tab_RSE2_Data!$C:$C,'Table 2'!B15,Tab_RSE2_Data!$B:$B,'Table 2'!$B$7))</f>
        <v>5940</v>
      </c>
    </row>
    <row r="16" spans="1:23" s="28" customFormat="1" ht="16.5" customHeight="1" x14ac:dyDescent="0.45">
      <c r="A16" s="472" t="s">
        <v>802</v>
      </c>
      <c r="B16" s="412" t="s">
        <v>412</v>
      </c>
      <c r="C16" s="474">
        <f>IF(OR($B$7="Small APRA funds"),"",SUMIFS(Tab_RSE2_Data!F:F,Tab_RSE2_Data!$C:$C,'Table 2'!B16,Tab_RSE2_Data!$B:$B,'Table 2'!$B$7))</f>
        <v>79264</v>
      </c>
      <c r="D16" s="474">
        <f>IF(OR($B$7="Small APRA funds"),"",SUMIFS(Tab_RSE2_Data!G:G,Tab_RSE2_Data!$C:$C,'Table 2'!B16,Tab_RSE2_Data!$B:$B,'Table 2'!$B$7))</f>
        <v>86510</v>
      </c>
      <c r="E16" s="474">
        <f>IF(OR($B$7="Small APRA funds"),"",SUMIFS(Tab_RSE2_Data!H:H,Tab_RSE2_Data!$C:$C,'Table 2'!B16,Tab_RSE2_Data!$B:$B,'Table 2'!$B$7))</f>
        <v>159906</v>
      </c>
      <c r="F16" s="474">
        <f>IF(OR($B$7="Small APRA funds"),"",SUMIFS(Tab_RSE2_Data!I:I,Tab_RSE2_Data!$C:$C,'Table 2'!B16,Tab_RSE2_Data!$B:$B,'Table 2'!$B$7))</f>
        <v>95645</v>
      </c>
      <c r="G16" s="474">
        <f>IF(OR($B$7="Small APRA funds"),"",SUMIFS(Tab_RSE2_Data!J:J,Tab_RSE2_Data!$C:$C,'Table 2'!B16,Tab_RSE2_Data!$B:$B,'Table 2'!$B$7))</f>
        <v>159399</v>
      </c>
      <c r="H16" s="474">
        <f>IF(OR($B$7="Small APRA funds"),"",SUMIFS(Tab_RSE2_Data!K:K,Tab_RSE2_Data!$C:$C,'Table 2'!B16,Tab_RSE2_Data!$B:$B,'Table 2'!$B$7))</f>
        <v>193784</v>
      </c>
    </row>
    <row r="17" spans="1:10" s="28" customFormat="1" ht="16.5" customHeight="1" x14ac:dyDescent="0.45">
      <c r="A17" s="472" t="s">
        <v>803</v>
      </c>
      <c r="B17" s="412" t="s">
        <v>413</v>
      </c>
      <c r="C17" s="474">
        <f>IF(OR($B$7="Small APRA funds"),"",SUMIFS(Tab_RSE2_Data!F:F,Tab_RSE2_Data!$C:$C,'Table 2'!B17,Tab_RSE2_Data!$B:$B,'Table 2'!$B$7))</f>
        <v>73709</v>
      </c>
      <c r="D17" s="474">
        <f>IF(OR($B$7="Small APRA funds"),"",SUMIFS(Tab_RSE2_Data!G:G,Tab_RSE2_Data!$C:$C,'Table 2'!B17,Tab_RSE2_Data!$B:$B,'Table 2'!$B$7))</f>
        <v>82816</v>
      </c>
      <c r="E17" s="474">
        <f>IF(OR($B$7="Small APRA funds"),"",SUMIFS(Tab_RSE2_Data!H:H,Tab_RSE2_Data!$C:$C,'Table 2'!B17,Tab_RSE2_Data!$B:$B,'Table 2'!$B$7))</f>
        <v>154450</v>
      </c>
      <c r="F17" s="474">
        <f>IF(OR($B$7="Small APRA funds"),"",SUMIFS(Tab_RSE2_Data!I:I,Tab_RSE2_Data!$C:$C,'Table 2'!B17,Tab_RSE2_Data!$B:$B,'Table 2'!$B$7))</f>
        <v>92618</v>
      </c>
      <c r="G17" s="474">
        <f>IF(OR($B$7="Small APRA funds"),"",SUMIFS(Tab_RSE2_Data!J:J,Tab_RSE2_Data!$C:$C,'Table 2'!B17,Tab_RSE2_Data!$B:$B,'Table 2'!$B$7))</f>
        <v>157127</v>
      </c>
      <c r="H17" s="474">
        <f>IF(OR($B$7="Small APRA funds"),"",SUMIFS(Tab_RSE2_Data!K:K,Tab_RSE2_Data!$C:$C,'Table 2'!B17,Tab_RSE2_Data!$B:$B,'Table 2'!$B$7))</f>
        <v>187844</v>
      </c>
    </row>
    <row r="18" spans="1:10" s="203" customFormat="1" ht="16.5" customHeight="1" x14ac:dyDescent="0.45">
      <c r="A18" s="410" t="s">
        <v>34</v>
      </c>
      <c r="B18" t="s">
        <v>34</v>
      </c>
      <c r="C18" s="407">
        <f>SUMIFS(Tab_RSE2_Data!F:F,Tab_RSE2_Data!$C:$C,'Table 2'!B18,Tab_RSE2_Data!$B:$B,'Table 2'!$B$7)</f>
        <v>93852</v>
      </c>
      <c r="D18" s="407">
        <f>IF(SUMIFS(Tab_RSE2_Data!G:G,Tab_RSE2_Data!$C:$C,'Table 2'!B18,Tab_RSE2_Data!$B:$B,'Table 2'!$B$7)="","",(SUMIFS(Tab_RSE2_Data!G:G,Tab_RSE2_Data!$C:$C,'Table 2'!B18,Tab_RSE2_Data!$B:$B,'Table 2'!$B$7)))</f>
        <v>99046</v>
      </c>
      <c r="E18" s="407">
        <f>IF(SUMIFS(Tab_RSE2_Data!H:H,Tab_RSE2_Data!$C:$C,'Table 2'!B18,Tab_RSE2_Data!$B:$B,'Table 2'!$B$7)="","",(SUMIFS(Tab_RSE2_Data!H:H,Tab_RSE2_Data!$C:$C,'Table 2'!B18,Tab_RSE2_Data!$B:$B,'Table 2'!$B$7)))</f>
        <v>117058</v>
      </c>
      <c r="F18" s="407">
        <f>IF(SUMIFS(Tab_RSE2_Data!I:I,Tab_RSE2_Data!$C:$C,'Table 2'!B18,Tab_RSE2_Data!$B:$B,'Table 2'!$B$7)="","",(SUMIFS(Tab_RSE2_Data!I:I,Tab_RSE2_Data!$C:$C,'Table 2'!B18,Tab_RSE2_Data!$B:$B,'Table 2'!$B$7)))</f>
        <v>105825</v>
      </c>
      <c r="G18" s="407">
        <f>IF(SUMIFS(Tab_RSE2_Data!J:J,Tab_RSE2_Data!$C:$C,'Table 2'!B18,Tab_RSE2_Data!$B:$B,'Table 2'!$B$7)="","",(SUMIFS(Tab_RSE2_Data!J:J,Tab_RSE2_Data!$C:$C,'Table 2'!B18,Tab_RSE2_Data!$B:$B,'Table 2'!$B$7)))</f>
        <v>112436</v>
      </c>
      <c r="H18" s="407">
        <f>IF(SUMIFS(Tab_RSE2_Data!K:K,Tab_RSE2_Data!$C:$C,'Table 2'!B18,Tab_RSE2_Data!$B:$B,'Table 2'!$B$7)="","",(SUMIFS(Tab_RSE2_Data!K:K,Tab_RSE2_Data!$C:$C,'Table 2'!B18,Tab_RSE2_Data!$B:$B,'Table 2'!$B$7)))</f>
        <v>136075</v>
      </c>
    </row>
    <row r="19" spans="1:10" s="203" customFormat="1" ht="16.5" customHeight="1" x14ac:dyDescent="0.45">
      <c r="A19" s="472" t="s">
        <v>804</v>
      </c>
      <c r="B19" s="412" t="s">
        <v>414</v>
      </c>
      <c r="C19" s="474">
        <f>IF(OR($B$7="Small APRA funds"),"",SUMIFS(Tab_RSE2_Data!F:F,Tab_RSE2_Data!$C:$C,'Table 2'!B19,Tab_RSE2_Data!$B:$B,'Table 2'!$B$7))</f>
        <v>35401</v>
      </c>
      <c r="D19" s="474">
        <f>IF(OR($B$7="Small APRA funds"),"",SUMIFS(Tab_RSE2_Data!G:G,Tab_RSE2_Data!$C:$C,'Table 2'!B19,Tab_RSE2_Data!$B:$B,'Table 2'!$B$7))</f>
        <v>36497</v>
      </c>
      <c r="E19" s="474">
        <f>IF(OR($B$7="Small APRA funds"),"",SUMIFS(Tab_RSE2_Data!H:H,Tab_RSE2_Data!$C:$C,'Table 2'!B19,Tab_RSE2_Data!$B:$B,'Table 2'!$B$7))</f>
        <v>45292</v>
      </c>
      <c r="F19" s="474">
        <f>IF(OR($B$7="Small APRA funds"),"",SUMIFS(Tab_RSE2_Data!I:I,Tab_RSE2_Data!$C:$C,'Table 2'!B19,Tab_RSE2_Data!$B:$B,'Table 2'!$B$7))</f>
        <v>44107</v>
      </c>
      <c r="G19" s="474">
        <f>IF(OR($B$7="Small APRA funds"),"",SUMIFS(Tab_RSE2_Data!J:J,Tab_RSE2_Data!$C:$C,'Table 2'!B19,Tab_RSE2_Data!$B:$B,'Table 2'!$B$7))</f>
        <v>48436</v>
      </c>
      <c r="H19" s="474">
        <f>IF(OR($B$7="Small APRA funds"),"",SUMIFS(Tab_RSE2_Data!K:K,Tab_RSE2_Data!$C:$C,'Table 2'!B19,Tab_RSE2_Data!$B:$B,'Table 2'!$B$7))</f>
        <v>70192</v>
      </c>
      <c r="J19" s="478"/>
    </row>
    <row r="20" spans="1:10" s="203" customFormat="1" ht="16.5" customHeight="1" x14ac:dyDescent="0.45">
      <c r="A20" s="472" t="s">
        <v>806</v>
      </c>
      <c r="B20" s="412" t="s">
        <v>415</v>
      </c>
      <c r="C20" s="474">
        <f>IF(OR($B$7="Small APRA funds"),"",SUMIFS(Tab_RSE2_Data!F:F,Tab_RSE2_Data!$C:$C,'Table 2'!B20,Tab_RSE2_Data!$B:$B,'Table 2'!$B$7))</f>
        <v>58269</v>
      </c>
      <c r="D20" s="474">
        <f>IF(OR($B$7="Small APRA funds"),"",SUMIFS(Tab_RSE2_Data!G:G,Tab_RSE2_Data!$C:$C,'Table 2'!B20,Tab_RSE2_Data!$B:$B,'Table 2'!$B$7))</f>
        <v>62377</v>
      </c>
      <c r="E20" s="474">
        <f>IF(OR($B$7="Small APRA funds"),"",SUMIFS(Tab_RSE2_Data!H:H,Tab_RSE2_Data!$C:$C,'Table 2'!B20,Tab_RSE2_Data!$B:$B,'Table 2'!$B$7))</f>
        <v>71590</v>
      </c>
      <c r="F20" s="474">
        <f>IF(OR($B$7="Small APRA funds"),"",SUMIFS(Tab_RSE2_Data!I:I,Tab_RSE2_Data!$C:$C,'Table 2'!B20,Tab_RSE2_Data!$B:$B,'Table 2'!$B$7))</f>
        <v>61585</v>
      </c>
      <c r="G20" s="474">
        <f>IF(OR($B$7="Small APRA funds"),"",SUMIFS(Tab_RSE2_Data!J:J,Tab_RSE2_Data!$C:$C,'Table 2'!B20,Tab_RSE2_Data!$B:$B,'Table 2'!$B$7))</f>
        <v>63864</v>
      </c>
      <c r="H20" s="474">
        <f>IF(OR($B$7="Small APRA funds"),"",SUMIFS(Tab_RSE2_Data!K:K,Tab_RSE2_Data!$C:$C,'Table 2'!B20,Tab_RSE2_Data!$B:$B,'Table 2'!$B$7))</f>
        <v>65774</v>
      </c>
    </row>
    <row r="21" spans="1:10" s="28" customFormat="1" ht="16.5" customHeight="1" x14ac:dyDescent="0.45">
      <c r="A21" s="232" t="s">
        <v>809</v>
      </c>
      <c r="B21" s="412" t="s">
        <v>416</v>
      </c>
      <c r="C21" s="474">
        <f>IF(OR($B$7="Small APRA funds", $B$7="Self-managed superannuation funds"),"",SUMIFS(Tab_RSE2_Data!F:F,Tab_RSE2_Data!$C:$C,'Table 2'!B21,Tab_RSE2_Data!$B:$B,'Table 2'!$B$7))</f>
        <v>121</v>
      </c>
      <c r="D21" s="474">
        <f>IF(OR($B$7="Small APRA funds", $B$7="Self-managed superannuation funds"),"",SUMIFS(Tab_RSE2_Data!G:G,Tab_RSE2_Data!$C:$C,'Table 2'!B21,Tab_RSE2_Data!$B:$B,'Table 2'!$B$7))</f>
        <v>116</v>
      </c>
      <c r="E21" s="474">
        <f>IF(OR($B$7="Small APRA funds", $B$7="Self-managed superannuation funds"),"",SUMIFS(Tab_RSE2_Data!H:H,Tab_RSE2_Data!$C:$C,'Table 2'!B21,Tab_RSE2_Data!$B:$B,'Table 2'!$B$7))</f>
        <v>271</v>
      </c>
      <c r="F21" s="474">
        <f>IF(OR($B$7="Small APRA funds", $B$7="Self-managed superannuation funds"),"",SUMIFS(Tab_RSE2_Data!I:I,Tab_RSE2_Data!$C:$C,'Table 2'!B21,Tab_RSE2_Data!$B:$B,'Table 2'!$B$7))</f>
        <v>-189</v>
      </c>
      <c r="G21" s="474">
        <f>IF(OR($B$7="Small APRA funds", $B$7="Self-managed superannuation funds"),"",SUMIFS(Tab_RSE2_Data!J:J,Tab_RSE2_Data!$C:$C,'Table 2'!B21,Tab_RSE2_Data!$B:$B,'Table 2'!$B$7))</f>
        <v>490</v>
      </c>
      <c r="H21" s="474">
        <f>IF(OR($B$7="Small APRA funds", $B$7="Self-managed superannuation funds"),"",SUMIFS(Tab_RSE2_Data!K:K,Tab_RSE2_Data!$C:$C,'Table 2'!B21,Tab_RSE2_Data!$B:$B,'Table 2'!$B$7))</f>
        <v>-261</v>
      </c>
    </row>
    <row r="22" spans="1:10" s="535" customFormat="1" ht="16.5" customHeight="1" x14ac:dyDescent="0.45">
      <c r="A22" s="35" t="s">
        <v>37</v>
      </c>
      <c r="B22" s="206" t="s">
        <v>37</v>
      </c>
      <c r="C22" s="407">
        <f>SUMIFS(Tab_RSE2_Data!F:F,Tab_RSE2_Data!$C:$C,'Table 2'!B22,Tab_RSE2_Data!$B:$B,'Table 2'!$B$7)</f>
        <v>45769</v>
      </c>
      <c r="D22" s="407">
        <f>IF(SUMIFS(Tab_RSE2_Data!G:G,Tab_RSE2_Data!$C:$C,'Table 2'!B22,Tab_RSE2_Data!$B:$B,'Table 2'!$B$7)="","",(SUMIFS(Tab_RSE2_Data!G:G,Tab_RSE2_Data!$C:$C,'Table 2'!B22,Tab_RSE2_Data!$B:$B,'Table 2'!$B$7)))</f>
        <v>38229</v>
      </c>
      <c r="E22" s="407">
        <f>IF(SUMIFS(Tab_RSE2_Data!H:H,Tab_RSE2_Data!$C:$C,'Table 2'!B22,Tab_RSE2_Data!$B:$B,'Table 2'!$B$7)="","",(SUMIFS(Tab_RSE2_Data!H:H,Tab_RSE2_Data!$C:$C,'Table 2'!B22,Tab_RSE2_Data!$B:$B,'Table 2'!$B$7)))</f>
        <v>44099</v>
      </c>
      <c r="F22" s="407">
        <f>IF(SUMIFS(Tab_RSE2_Data!I:I,Tab_RSE2_Data!$C:$C,'Table 2'!B22,Tab_RSE2_Data!$B:$B,'Table 2'!$B$7)="","",(SUMIFS(Tab_RSE2_Data!I:I,Tab_RSE2_Data!$C:$C,'Table 2'!B22,Tab_RSE2_Data!$B:$B,'Table 2'!$B$7)))</f>
        <v>20805</v>
      </c>
      <c r="G22" s="407">
        <f>IF(SUMIFS(Tab_RSE2_Data!J:J,Tab_RSE2_Data!$C:$C,'Table 2'!B22,Tab_RSE2_Data!$B:$B,'Table 2'!$B$7)="","",(SUMIFS(Tab_RSE2_Data!J:J,Tab_RSE2_Data!$C:$C,'Table 2'!B22,Tab_RSE2_Data!$B:$B,'Table 2'!$B$7)))</f>
        <v>20576</v>
      </c>
      <c r="H22" s="407">
        <f>IF(SUMIFS(Tab_RSE2_Data!K:K,Tab_RSE2_Data!$C:$C,'Table 2'!B22,Tab_RSE2_Data!$B:$B,'Table 2'!$B$7)="","",(SUMIFS(Tab_RSE2_Data!K:K,Tab_RSE2_Data!$C:$C,'Table 2'!B22,Tab_RSE2_Data!$B:$B,'Table 2'!$B$7)))</f>
        <v>6312</v>
      </c>
    </row>
    <row r="23" spans="1:10" s="482" customFormat="1" ht="16.5" customHeight="1" x14ac:dyDescent="0.45">
      <c r="A23" s="39" t="s">
        <v>38</v>
      </c>
      <c r="B23" s="480" t="s">
        <v>38</v>
      </c>
      <c r="C23" s="481">
        <f>IF(OR(B7="Small APRA funds", B7="Self-managed superannuation funds"),"",SUMIFS(Tab_RSE2_Data!F:F,Tab_RSE2_Data!$C:$C,'Table 2'!B23,Tab_RSE2_Data!$B:$B,'Table 2'!$B$7))</f>
        <v>-4330</v>
      </c>
      <c r="D23" s="481">
        <f>IF(OR(B7="Small APRA funds", B7="Self-managed superannuation funds"),"",SUMIFS(Tab_RSE2_Data!G:G,Tab_RSE2_Data!$C:$C,'Table 2'!B23,Tab_RSE2_Data!$B:$B,'Table 2'!$B$7))</f>
        <v>-4481</v>
      </c>
      <c r="E23" s="481">
        <f>IF(OR(B7="Small APRA funds", B7="Self-managed superannuation funds"),"",SUMIFS(Tab_RSE2_Data!H:H,Tab_RSE2_Data!$C:$C,'Table 2'!B23,Tab_RSE2_Data!$B:$B,'Table 2'!$B$7))</f>
        <v>-4629</v>
      </c>
      <c r="F23" s="481">
        <f>IF(OR(B7="Small APRA funds", B7="Self-managed superannuation funds"),"",SUMIFS(Tab_RSE2_Data!I:I,Tab_RSE2_Data!$C:$C,'Table 2'!B23,Tab_RSE2_Data!$B:$B,'Table 2'!$B$7))</f>
        <v>-4492</v>
      </c>
      <c r="G23" s="481">
        <f>IF(OR(B7="Small APRA funds", B7="Self-managed superannuation funds"),"",SUMIFS(Tab_RSE2_Data!J:J,Tab_RSE2_Data!$C:$C,'Table 2'!B23,Tab_RSE2_Data!$B:$B,'Table 2'!$B$7))</f>
        <v>-4483</v>
      </c>
      <c r="H23" s="481">
        <f>IF(OR(B7="Small APRA funds", B7="Self-managed superannuation funds"),"",SUMIFS(Tab_RSE2_Data!K:K,Tab_RSE2_Data!$C:$C,'Table 2'!B23,Tab_RSE2_Data!$B:$B,'Table 2'!$B$7))</f>
        <v>-3358</v>
      </c>
      <c r="I23" s="514"/>
    </row>
    <row r="24" spans="1:10" customFormat="1" ht="16.5" customHeight="1" x14ac:dyDescent="0.45">
      <c r="A24" s="411"/>
      <c r="C24" s="407"/>
      <c r="D24" s="407"/>
      <c r="E24" s="407"/>
      <c r="F24" s="407"/>
      <c r="G24" s="407"/>
      <c r="H24" s="407"/>
    </row>
    <row r="25" spans="1:10" s="28" customFormat="1" ht="16.5" customHeight="1" x14ac:dyDescent="0.45">
      <c r="A25" s="232" t="s">
        <v>39</v>
      </c>
      <c r="B25" s="412" t="s">
        <v>39</v>
      </c>
      <c r="C25" s="474">
        <f>SUMIFS(Tab_RSE2_Data!F:F,Tab_RSE2_Data!$C:$C,'Table 2'!B25,Tab_RSE2_Data!$B:$B,'Table 2'!$B$7)</f>
        <v>161166</v>
      </c>
      <c r="D25" s="474">
        <f>IF(SUMIFS(Tab_RSE2_Data!G:G,Tab_RSE2_Data!$C:$C,'Table 2'!B25,Tab_RSE2_Data!$B:$B,'Table 2'!$B$7)="","",(SUMIFS(Tab_RSE2_Data!G:G,Tab_RSE2_Data!$C:$C,'Table 2'!B25,Tab_RSE2_Data!$B:$B,'Table 2'!$B$7)))</f>
        <v>76249</v>
      </c>
      <c r="E25" s="474">
        <f>IF(SUMIFS(Tab_RSE2_Data!H:H,Tab_RSE2_Data!$C:$C,'Table 2'!B25,Tab_RSE2_Data!$B:$B,'Table 2'!$B$7)="","",(SUMIFS(Tab_RSE2_Data!H:H,Tab_RSE2_Data!$C:$C,'Table 2'!B25,Tab_RSE2_Data!$B:$B,'Table 2'!$B$7)))</f>
        <v>215223</v>
      </c>
      <c r="F25" s="474">
        <f>IF(SUMIFS(Tab_RSE2_Data!I:I,Tab_RSE2_Data!$C:$C,'Table 2'!B25,Tab_RSE2_Data!$B:$B,'Table 2'!$B$7)="","",(SUMIFS(Tab_RSE2_Data!I:I,Tab_RSE2_Data!$C:$C,'Table 2'!B25,Tab_RSE2_Data!$B:$B,'Table 2'!$B$7)))</f>
        <v>201521</v>
      </c>
      <c r="G25" s="474">
        <f>IF(SUMIFS(Tab_RSE2_Data!J:J,Tab_RSE2_Data!$C:$C,'Table 2'!B25,Tab_RSE2_Data!$B:$B,'Table 2'!$B$7)="","",(SUMIFS(Tab_RSE2_Data!J:J,Tab_RSE2_Data!$C:$C,'Table 2'!B25,Tab_RSE2_Data!$B:$B,'Table 2'!$B$7)))</f>
        <v>202309</v>
      </c>
      <c r="H25" s="474">
        <f>IF(SUMIFS(Tab_RSE2_Data!K:K,Tab_RSE2_Data!$C:$C,'Table 2'!B25,Tab_RSE2_Data!$B:$B,'Table 2'!$B$7)="","",(SUMIFS(Tab_RSE2_Data!K:K,Tab_RSE2_Data!$C:$C,'Table 2'!B25,Tab_RSE2_Data!$B:$B,'Table 2'!$B$7)))</f>
        <v>-4201</v>
      </c>
    </row>
    <row r="26" spans="1:10" s="28" customFormat="1" ht="16.5" customHeight="1" x14ac:dyDescent="0.45">
      <c r="A26" s="232" t="s">
        <v>40</v>
      </c>
      <c r="B26" s="412" t="s">
        <v>40</v>
      </c>
      <c r="C26" s="474">
        <f>SUMIFS(Tab_RSE2_Data!F:F,Tab_RSE2_Data!$C:$C,'Table 2'!B26,Tab_RSE2_Data!$B:$B,'Table 2'!$B$7)</f>
        <v>5657</v>
      </c>
      <c r="D26" s="474">
        <f>IF(SUMIFS(Tab_RSE2_Data!G:G,Tab_RSE2_Data!$C:$C,'Table 2'!B26,Tab_RSE2_Data!$B:$B,'Table 2'!$B$7)="","",(SUMIFS(Tab_RSE2_Data!G:G,Tab_RSE2_Data!$C:$C,'Table 2'!B26,Tab_RSE2_Data!$B:$B,'Table 2'!$B$7)))</f>
        <v>6499</v>
      </c>
      <c r="E26" s="474">
        <f>IF(SUMIFS(Tab_RSE2_Data!H:H,Tab_RSE2_Data!$C:$C,'Table 2'!B26,Tab_RSE2_Data!$B:$B,'Table 2'!$B$7)="","",(SUMIFS(Tab_RSE2_Data!H:H,Tab_RSE2_Data!$C:$C,'Table 2'!B26,Tab_RSE2_Data!$B:$B,'Table 2'!$B$7)))</f>
        <v>7475</v>
      </c>
      <c r="F26" s="474">
        <f>IF(SUMIFS(Tab_RSE2_Data!I:I,Tab_RSE2_Data!$C:$C,'Table 2'!B26,Tab_RSE2_Data!$B:$B,'Table 2'!$B$7)="","",(SUMIFS(Tab_RSE2_Data!I:I,Tab_RSE2_Data!$C:$C,'Table 2'!B26,Tab_RSE2_Data!$B:$B,'Table 2'!$B$7)))</f>
        <v>8455</v>
      </c>
      <c r="G26" s="474">
        <f>IF(SUMIFS(Tab_RSE2_Data!J:J,Tab_RSE2_Data!$C:$C,'Table 2'!B26,Tab_RSE2_Data!$B:$B,'Table 2'!$B$7)="","",(SUMIFS(Tab_RSE2_Data!J:J,Tab_RSE2_Data!$C:$C,'Table 2'!B26,Tab_RSE2_Data!$B:$B,'Table 2'!$B$7)))</f>
        <v>8535</v>
      </c>
      <c r="H26" s="474">
        <f>IF(SUMIFS(Tab_RSE2_Data!K:K,Tab_RSE2_Data!$C:$C,'Table 2'!B26,Tab_RSE2_Data!$B:$B,'Table 2'!$B$7)="","",(SUMIFS(Tab_RSE2_Data!K:K,Tab_RSE2_Data!$C:$C,'Table 2'!B26,Tab_RSE2_Data!$B:$B,'Table 2'!$B$7)))</f>
        <v>8699</v>
      </c>
    </row>
    <row r="27" spans="1:10" s="28" customFormat="1" ht="16.5" customHeight="1" x14ac:dyDescent="0.45">
      <c r="A27" s="35" t="s">
        <v>41</v>
      </c>
      <c r="B27" s="206" t="s">
        <v>41</v>
      </c>
      <c r="C27" s="407">
        <f>SUMIFS(Tab_RSE2_Data!F:F,Tab_RSE2_Data!$C:$C,'Table 2'!B27,Tab_RSE2_Data!$B:$B,'Table 2'!$B$7)</f>
        <v>155509</v>
      </c>
      <c r="D27" s="407">
        <f>IF(SUMIFS(Tab_RSE2_Data!G:G,Tab_RSE2_Data!$C:$C,'Table 2'!B27,Tab_RSE2_Data!$B:$B,'Table 2'!$B$7)="","",(SUMIFS(Tab_RSE2_Data!G:G,Tab_RSE2_Data!$C:$C,'Table 2'!B27,Tab_RSE2_Data!$B:$B,'Table 2'!$B$7)))</f>
        <v>69750</v>
      </c>
      <c r="E27" s="407">
        <f>IF(SUMIFS(Tab_RSE2_Data!H:H,Tab_RSE2_Data!$C:$C,'Table 2'!B27,Tab_RSE2_Data!$B:$B,'Table 2'!$B$7)="","",(SUMIFS(Tab_RSE2_Data!H:H,Tab_RSE2_Data!$C:$C,'Table 2'!B27,Tab_RSE2_Data!$B:$B,'Table 2'!$B$7)))</f>
        <v>207748</v>
      </c>
      <c r="F27" s="407">
        <f>IF(SUMIFS(Tab_RSE2_Data!I:I,Tab_RSE2_Data!$C:$C,'Table 2'!B27,Tab_RSE2_Data!$B:$B,'Table 2'!$B$7)="","",(SUMIFS(Tab_RSE2_Data!I:I,Tab_RSE2_Data!$C:$C,'Table 2'!B27,Tab_RSE2_Data!$B:$B,'Table 2'!$B$7)))</f>
        <v>193066</v>
      </c>
      <c r="G27" s="407">
        <f>IF(SUMIFS(Tab_RSE2_Data!J:J,Tab_RSE2_Data!$C:$C,'Table 2'!B27,Tab_RSE2_Data!$B:$B,'Table 2'!$B$7)="","",(SUMIFS(Tab_RSE2_Data!J:J,Tab_RSE2_Data!$C:$C,'Table 2'!B27,Tab_RSE2_Data!$B:$B,'Table 2'!$B$7)))</f>
        <v>193774</v>
      </c>
      <c r="H27" s="407">
        <f>IF(SUMIFS(Tab_RSE2_Data!K:K,Tab_RSE2_Data!$C:$C,'Table 2'!B27,Tab_RSE2_Data!$B:$B,'Table 2'!$B$7)="","",(SUMIFS(Tab_RSE2_Data!K:K,Tab_RSE2_Data!$C:$C,'Table 2'!B27,Tab_RSE2_Data!$B:$B,'Table 2'!$B$7)))</f>
        <v>-12900</v>
      </c>
    </row>
    <row r="28" spans="1:10" s="28" customFormat="1" ht="16.5" customHeight="1" x14ac:dyDescent="0.45">
      <c r="A28" s="232"/>
      <c r="B28"/>
      <c r="C28" s="407"/>
      <c r="D28" s="407"/>
      <c r="E28" s="407"/>
      <c r="F28" s="407"/>
      <c r="G28" s="407"/>
      <c r="H28" s="407"/>
    </row>
    <row r="29" spans="1:10" s="482" customFormat="1" ht="16.5" customHeight="1" x14ac:dyDescent="0.45">
      <c r="A29" s="479" t="s">
        <v>808</v>
      </c>
      <c r="B29" s="480" t="s">
        <v>42</v>
      </c>
      <c r="C29" s="483">
        <f>IF(OR($B$7="Small APRA funds", $B$7="Self-managed superannuation funds"),"",SUMIFS(Tab_RSE2_Data!F:F,Tab_RSE2_Data!$C:$C,'Table 2'!B29,Tab_RSE2_Data!$B:$B,'Table 2'!$B$7))</f>
        <v>557</v>
      </c>
      <c r="D29" s="483">
        <f>IF(OR($B$7="Small APRA funds", $B$7="Self-managed superannuation funds"),"",SUMIFS(Tab_RSE2_Data!G:G,Tab_RSE2_Data!$C:$C,'Table 2'!B29,Tab_RSE2_Data!$B:$B,'Table 2'!$B$7))</f>
        <v>610</v>
      </c>
      <c r="E29" s="483">
        <f>IF(OR($B$7="Small APRA funds", $B$7="Self-managed superannuation funds"),"",SUMIFS(Tab_RSE2_Data!H:H,Tab_RSE2_Data!$C:$C,'Table 2'!B29,Tab_RSE2_Data!$B:$B,'Table 2'!$B$7))</f>
        <v>850</v>
      </c>
      <c r="F29" s="483">
        <f>IF(OR($B$7="Small APRA funds", $B$7="Self-managed superannuation funds"),"",SUMIFS(Tab_RSE2_Data!I:I,Tab_RSE2_Data!$C:$C,'Table 2'!B29,Tab_RSE2_Data!$B:$B,'Table 2'!$B$7))</f>
        <v>581</v>
      </c>
      <c r="G29" s="483">
        <f>IF(OR($B$7="Small APRA funds", $B$7="Self-managed superannuation funds"),"",SUMIFS(Tab_RSE2_Data!J:J,Tab_RSE2_Data!$C:$C,'Table 2'!B29,Tab_RSE2_Data!$B:$B,'Table 2'!$B$7))</f>
        <v>528</v>
      </c>
      <c r="H29" s="483">
        <f>IF(OR($B$7="Small APRA funds", $B$7="Self-managed superannuation funds"),"",SUMIFS(Tab_RSE2_Data!K:K,Tab_RSE2_Data!$C:$C,'Table 2'!B29,Tab_RSE2_Data!$B:$B,'Table 2'!$B$7))</f>
        <v>556</v>
      </c>
    </row>
    <row r="30" spans="1:10" s="28" customFormat="1" ht="16.5" customHeight="1" x14ac:dyDescent="0.45">
      <c r="A30" s="385" t="s">
        <v>43</v>
      </c>
      <c r="B30" s="412" t="s">
        <v>417</v>
      </c>
      <c r="C30" s="474">
        <f>SUMIFS(Tab_RSE2_Data!F:F,Tab_RSE2_Data!$C:$C,'Table 2'!B30,Tab_RSE2_Data!$B:$B,'Table 2'!$B$7)</f>
        <v>9206</v>
      </c>
      <c r="D30" s="474">
        <f>IF(SUMIFS(Tab_RSE2_Data!G:G,Tab_RSE2_Data!$C:$C,'Table 2'!B30,Tab_RSE2_Data!$B:$B,'Table 2'!$B$7)="","",(SUMIFS(Tab_RSE2_Data!G:G,Tab_RSE2_Data!$C:$C,'Table 2'!B30,Tab_RSE2_Data!$B:$B,'Table 2'!$B$7)))</f>
        <v>10110</v>
      </c>
      <c r="E30" s="474">
        <f>IF(SUMIFS(Tab_RSE2_Data!H:H,Tab_RSE2_Data!$C:$C,'Table 2'!B30,Tab_RSE2_Data!$B:$B,'Table 2'!$B$7)="","",(SUMIFS(Tab_RSE2_Data!H:H,Tab_RSE2_Data!$C:$C,'Table 2'!B30,Tab_RSE2_Data!$B:$B,'Table 2'!$B$7)))</f>
        <v>10117</v>
      </c>
      <c r="F30" s="474">
        <f>IF(SUMIFS(Tab_RSE2_Data!I:I,Tab_RSE2_Data!$C:$C,'Table 2'!B30,Tab_RSE2_Data!$B:$B,'Table 2'!$B$7)="","",(SUMIFS(Tab_RSE2_Data!I:I,Tab_RSE2_Data!$C:$C,'Table 2'!B30,Tab_RSE2_Data!$B:$B,'Table 2'!$B$7)))</f>
        <v>10369</v>
      </c>
      <c r="G30" s="474">
        <f>IF(SUMIFS(Tab_RSE2_Data!J:J,Tab_RSE2_Data!$C:$C,'Table 2'!B30,Tab_RSE2_Data!$B:$B,'Table 2'!$B$7)="","",(SUMIFS(Tab_RSE2_Data!J:J,Tab_RSE2_Data!$C:$C,'Table 2'!B30,Tab_RSE2_Data!$B:$B,'Table 2'!$B$7)))</f>
        <v>10663</v>
      </c>
      <c r="H30" s="474">
        <f>IF(SUMIFS(Tab_RSE2_Data!K:K,Tab_RSE2_Data!$C:$C,'Table 2'!B30,Tab_RSE2_Data!$B:$B,'Table 2'!$B$7)="","",(SUMIFS(Tab_RSE2_Data!K:K,Tab_RSE2_Data!$C:$C,'Table 2'!B30,Tab_RSE2_Data!$B:$B,'Table 2'!$B$7)))</f>
        <v>10604</v>
      </c>
    </row>
    <row r="31" spans="1:10" s="28" customFormat="1" ht="16.5" customHeight="1" x14ac:dyDescent="0.45">
      <c r="A31" s="40" t="s">
        <v>44</v>
      </c>
      <c r="B31" s="412" t="s">
        <v>44</v>
      </c>
      <c r="C31" s="474">
        <f>SUMIFS(Tab_RSE2_Data!F:F,Tab_RSE2_Data!$C:$C,'Table 2'!B31,Tab_RSE2_Data!$B:$B,'Table 2'!$B$7)</f>
        <v>10879</v>
      </c>
      <c r="D31" s="474">
        <f>IF(SUMIFS(Tab_RSE2_Data!G:G,Tab_RSE2_Data!$C:$C,'Table 2'!B31,Tab_RSE2_Data!$B:$B,'Table 2'!$B$7)="","",(SUMIFS(Tab_RSE2_Data!G:G,Tab_RSE2_Data!$C:$C,'Table 2'!B31,Tab_RSE2_Data!$B:$B,'Table 2'!$B$7)))</f>
        <v>1711</v>
      </c>
      <c r="E31" s="474">
        <f>IF(SUMIFS(Tab_RSE2_Data!H:H,Tab_RSE2_Data!$C:$C,'Table 2'!B31,Tab_RSE2_Data!$B:$B,'Table 2'!$B$7)="","",(SUMIFS(Tab_RSE2_Data!H:H,Tab_RSE2_Data!$C:$C,'Table 2'!B31,Tab_RSE2_Data!$B:$B,'Table 2'!$B$7)))</f>
        <v>173612</v>
      </c>
      <c r="F31" s="474">
        <f>IF(SUMIFS(Tab_RSE2_Data!I:I,Tab_RSE2_Data!$C:$C,'Table 2'!B31,Tab_RSE2_Data!$B:$B,'Table 2'!$B$7)="","",(SUMIFS(Tab_RSE2_Data!I:I,Tab_RSE2_Data!$C:$C,'Table 2'!B31,Tab_RSE2_Data!$B:$B,'Table 2'!$B$7)))</f>
        <v>9196</v>
      </c>
      <c r="G31" s="474">
        <f>IF(SUMIFS(Tab_RSE2_Data!J:J,Tab_RSE2_Data!$C:$C,'Table 2'!B31,Tab_RSE2_Data!$B:$B,'Table 2'!$B$7)="","",(SUMIFS(Tab_RSE2_Data!J:J,Tab_RSE2_Data!$C:$C,'Table 2'!B31,Tab_RSE2_Data!$B:$B,'Table 2'!$B$7)))</f>
        <v>13009</v>
      </c>
      <c r="H31" s="474">
        <f>IF(SUMIFS(Tab_RSE2_Data!K:K,Tab_RSE2_Data!$C:$C,'Table 2'!B31,Tab_RSE2_Data!$B:$B,'Table 2'!$B$7)="","",(SUMIFS(Tab_RSE2_Data!K:K,Tab_RSE2_Data!$C:$C,'Table 2'!B31,Tab_RSE2_Data!$B:$B,'Table 2'!$B$7)))</f>
        <v>21103</v>
      </c>
    </row>
    <row r="32" spans="1:10" s="28" customFormat="1" ht="16.5" customHeight="1" x14ac:dyDescent="0.45">
      <c r="A32" s="40"/>
      <c r="B32"/>
      <c r="C32" s="474"/>
      <c r="D32" s="474"/>
      <c r="E32" s="474"/>
      <c r="F32" s="474"/>
      <c r="G32" s="474"/>
      <c r="H32" s="474"/>
    </row>
    <row r="33" spans="1:9" s="28" customFormat="1" ht="16.5" customHeight="1" x14ac:dyDescent="0.35">
      <c r="A33" s="39" t="s">
        <v>45</v>
      </c>
      <c r="B33" s="476" t="s">
        <v>45</v>
      </c>
      <c r="C33" s="407">
        <f>SUMIFS(Tab_RSE2_Data!F:F,Tab_RSE2_Data!$C:$C,'Table 2'!B33,Tab_RSE2_Data!$B:$B,'Table 2'!$B$7)</f>
        <v>189180</v>
      </c>
      <c r="D33" s="407">
        <f>IF(SUMIFS(Tab_RSE2_Data!G:G,Tab_RSE2_Data!$C:$C,'Table 2'!B33,Tab_RSE2_Data!$B:$B,'Table 2'!$B$7)="","",(SUMIFS(Tab_RSE2_Data!G:G,Tab_RSE2_Data!$C:$C,'Table 2'!B33,Tab_RSE2_Data!$B:$B,'Table 2'!$B$7)))</f>
        <v>85380</v>
      </c>
      <c r="E33" s="407">
        <f>IF(SUMIFS(Tab_RSE2_Data!H:H,Tab_RSE2_Data!$C:$C,'Table 2'!B33,Tab_RSE2_Data!$B:$B,'Table 2'!$B$7)="","",(SUMIFS(Tab_RSE2_Data!H:H,Tab_RSE2_Data!$C:$C,'Table 2'!B33,Tab_RSE2_Data!$B:$B,'Table 2'!$B$7)))</f>
        <v>401111</v>
      </c>
      <c r="F33" s="407">
        <f>IF(SUMIFS(Tab_RSE2_Data!I:I,Tab_RSE2_Data!$C:$C,'Table 2'!B33,Tab_RSE2_Data!$B:$B,'Table 2'!$B$7)="","",(SUMIFS(Tab_RSE2_Data!I:I,Tab_RSE2_Data!$C:$C,'Table 2'!B33,Tab_RSE2_Data!$B:$B,'Table 2'!$B$7)))</f>
        <v>197905</v>
      </c>
      <c r="G33" s="407">
        <f>IF(SUMIFS(Tab_RSE2_Data!J:J,Tab_RSE2_Data!$C:$C,'Table 2'!B33,Tab_RSE2_Data!$B:$B,'Table 2'!$B$7)="","",(SUMIFS(Tab_RSE2_Data!J:J,Tab_RSE2_Data!$C:$C,'Table 2'!B33,Tab_RSE2_Data!$B:$B,'Table 2'!$B$7)))</f>
        <v>201131</v>
      </c>
      <c r="H33" s="407">
        <f>IF(SUMIFS(Tab_RSE2_Data!K:K,Tab_RSE2_Data!$C:$C,'Table 2'!B33,Tab_RSE2_Data!$B:$B,'Table 2'!$B$7)="","",(SUMIFS(Tab_RSE2_Data!K:K,Tab_RSE2_Data!$C:$C,'Table 2'!B33,Tab_RSE2_Data!$B:$B,'Table 2'!$B$7)))</f>
        <v>-11446</v>
      </c>
      <c r="I33" s="406"/>
    </row>
    <row r="34" spans="1:9" s="408" customFormat="1" ht="19.899999999999999" customHeight="1" x14ac:dyDescent="0.45">
      <c r="A34" s="409" t="s">
        <v>794</v>
      </c>
      <c r="B34" s="319" t="s">
        <v>418</v>
      </c>
      <c r="C34" s="371">
        <f>SUMIFS(Tab_RSE2_Data!F:F,Tab_RSE2_Data!$C:$C,'Table 2'!B34,Tab_RSE2_Data!$B:$B,'Table 2'!$B$7)</f>
        <v>1936799</v>
      </c>
      <c r="D34" s="371">
        <f>IF(SUMIFS(Tab_RSE2_Data!G:G,Tab_RSE2_Data!$C:$C,'Table 2'!B34,Tab_RSE2_Data!$B:$B,'Table 2'!$B$7)="","",(SUMIFS(Tab_RSE2_Data!G:G,Tab_RSE2_Data!$C:$C,'Table 2'!B34,Tab_RSE2_Data!$B:$B,'Table 2'!$B$7)))</f>
        <v>2022179</v>
      </c>
      <c r="E34" s="371">
        <f>IF(SUMIFS(Tab_RSE2_Data!H:H,Tab_RSE2_Data!$C:$C,'Table 2'!B34,Tab_RSE2_Data!$B:$B,'Table 2'!$B$7)="","",(SUMIFS(Tab_RSE2_Data!H:H,Tab_RSE2_Data!$C:$C,'Table 2'!B34,Tab_RSE2_Data!$B:$B,'Table 2'!$B$7)))</f>
        <v>2423290</v>
      </c>
      <c r="F34" s="371">
        <f>IF(SUMIFS(Tab_RSE2_Data!I:I,Tab_RSE2_Data!$C:$C,'Table 2'!B34,Tab_RSE2_Data!$B:$B,'Table 2'!$B$7)="","",(SUMIFS(Tab_RSE2_Data!I:I,Tab_RSE2_Data!$C:$C,'Table 2'!B34,Tab_RSE2_Data!$B:$B,'Table 2'!$B$7)))</f>
        <v>2621195</v>
      </c>
      <c r="G34" s="371">
        <f>IF(SUMIFS(Tab_RSE2_Data!J:J,Tab_RSE2_Data!$C:$C,'Table 2'!B34,Tab_RSE2_Data!$B:$B,'Table 2'!$B$7)="","",(SUMIFS(Tab_RSE2_Data!J:J,Tab_RSE2_Data!$C:$C,'Table 2'!B34,Tab_RSE2_Data!$B:$B,'Table 2'!$B$7)))</f>
        <v>2822326</v>
      </c>
      <c r="H34" s="371">
        <f>IF(SUMIFS(Tab_RSE2_Data!K:K,Tab_RSE2_Data!$C:$C,'Table 2'!B34,Tab_RSE2_Data!$B:$B,'Table 2'!$B$7)="","",(SUMIFS(Tab_RSE2_Data!K:K,Tab_RSE2_Data!$C:$C,'Table 2'!B34,Tab_RSE2_Data!$B:$B,'Table 2'!$B$7)))</f>
        <v>2810880</v>
      </c>
    </row>
    <row r="35" spans="1:9" s="202" customFormat="1" ht="16.5" customHeight="1" x14ac:dyDescent="0.45">
      <c r="A35" s="39"/>
      <c r="B35"/>
      <c r="C35" s="371"/>
      <c r="D35" s="371"/>
      <c r="E35" s="371"/>
      <c r="F35" s="371"/>
      <c r="G35" s="371"/>
      <c r="H35" s="371"/>
    </row>
    <row r="36" spans="1:9" s="202" customFormat="1" ht="16.5" customHeight="1" x14ac:dyDescent="0.45">
      <c r="A36" s="39"/>
      <c r="B36"/>
      <c r="C36" s="414"/>
      <c r="D36" s="414"/>
      <c r="E36" s="414"/>
      <c r="F36" s="414"/>
      <c r="G36" s="414"/>
      <c r="H36" s="414"/>
    </row>
    <row r="37" spans="1:9" s="202" customFormat="1" ht="16.5" customHeight="1" x14ac:dyDescent="0.45">
      <c r="A37" s="39" t="s">
        <v>48</v>
      </c>
      <c r="B37"/>
      <c r="C37" s="517"/>
      <c r="D37" s="517"/>
      <c r="E37" s="517"/>
      <c r="F37" s="517"/>
      <c r="G37" s="517"/>
      <c r="H37" s="517"/>
    </row>
    <row r="38" spans="1:9" s="202" customFormat="1" ht="16.5" customHeight="1" x14ac:dyDescent="0.45">
      <c r="A38" s="39"/>
      <c r="B38"/>
      <c r="C38" s="517"/>
      <c r="D38" s="517"/>
      <c r="E38" s="517"/>
      <c r="F38" s="517"/>
      <c r="G38" s="517"/>
      <c r="H38" s="517"/>
    </row>
    <row r="39" spans="1:9" s="41" customFormat="1" ht="20.100000000000001" customHeight="1" x14ac:dyDescent="0.45">
      <c r="A39" s="542" t="s">
        <v>473</v>
      </c>
      <c r="B39" s="405" t="s">
        <v>489</v>
      </c>
      <c r="C39" s="407">
        <f>IF(OR($B$7="Small APRA funds", $B$7="Self-managed superannuation funds"),"",SUMIFS(Tab_RSE2_Data!F:F,Tab_RSE2_Data!$C:$C,'Table 2'!B39,Tab_RSE2_Data!$B:$B,'Table 2'!$B$7))</f>
        <v>1187826</v>
      </c>
      <c r="D39" s="407">
        <f>IF(OR($B$7="Small APRA funds", $B$7="Self-managed superannuation funds"),"",SUMIFS(Tab_RSE2_Data!G:G,Tab_RSE2_Data!$C:$C,'Table 2'!B39,Tab_RSE2_Data!$B:$B,'Table 2'!$B$7))</f>
        <v>1320001</v>
      </c>
      <c r="E39" s="407">
        <f>IF(OR($B$7="Small APRA funds", $B$7="Self-managed superannuation funds"),"",SUMIFS(Tab_RSE2_Data!H:H,Tab_RSE2_Data!$C:$C,'Table 2'!B39,Tab_RSE2_Data!$B:$B,'Table 2'!$B$7))</f>
        <v>1378625</v>
      </c>
      <c r="F39" s="407">
        <f>IF(OR($B$7="Small APRA funds", $B$7="Self-managed superannuation funds"),"",SUMIFS(Tab_RSE2_Data!I:I,Tab_RSE2_Data!$C:$C,'Table 2'!B39,Tab_RSE2_Data!$B:$B,'Table 2'!$B$7))</f>
        <v>1714561</v>
      </c>
      <c r="G39" s="407">
        <f>IF(OR($B$7="Small APRA funds", $B$7="Self-managed superannuation funds"),"",SUMIFS(Tab_RSE2_Data!J:J,Tab_RSE2_Data!$C:$C,'Table 2'!B39,Tab_RSE2_Data!$B:$B,'Table 2'!$B$7))</f>
        <v>1871696</v>
      </c>
      <c r="H39" s="407">
        <f>IF(OR($B$7="Small APRA funds", $B$7="Self-managed superannuation funds"),"",SUMIFS(Tab_RSE2_Data!K:K,Tab_RSE2_Data!$C:$C,'Table 2'!B39,Tab_RSE2_Data!$B:$B,'Table 2'!$B$7))</f>
        <v>2020401</v>
      </c>
    </row>
    <row r="40" spans="1:9" s="41" customFormat="1" ht="16.5" customHeight="1" x14ac:dyDescent="0.45">
      <c r="A40" s="543" t="s">
        <v>475</v>
      </c>
      <c r="B40" t="s">
        <v>475</v>
      </c>
      <c r="C40" s="474">
        <f>IF(OR($B$7="Small APRA funds", $B$7="Self-managed superannuation funds"),"",SUMIFS(Tab_RSE2_Data!F:F,Tab_RSE2_Data!$C:$C,'Table 2'!B40,Tab_RSE2_Data!$B:$B,'Table 2'!$B$7))</f>
        <v>25157</v>
      </c>
      <c r="D40" s="474">
        <f>IF(OR($B$7="Small APRA funds", $B$7="Self-managed superannuation funds"),"",SUMIFS(Tab_RSE2_Data!G:G,Tab_RSE2_Data!$C:$C,'Table 2'!B40,Tab_RSE2_Data!$B:$B,'Table 2'!$B$7))</f>
        <v>19284</v>
      </c>
      <c r="E40" s="474">
        <f>IF(OR($B$7="Small APRA funds", $B$7="Self-managed superannuation funds"),"",SUMIFS(Tab_RSE2_Data!H:H,Tab_RSE2_Data!$C:$C,'Table 2'!B40,Tab_RSE2_Data!$B:$B,'Table 2'!$B$7))</f>
        <v>24873</v>
      </c>
      <c r="F40" s="474">
        <f>IF(OR($B$7="Small APRA funds", $B$7="Self-managed superannuation funds"),"",SUMIFS(Tab_RSE2_Data!I:I,Tab_RSE2_Data!$C:$C,'Table 2'!B40,Tab_RSE2_Data!$B:$B,'Table 2'!$B$7))</f>
        <v>18712</v>
      </c>
      <c r="G40" s="474">
        <f>IF(OR($B$7="Small APRA funds", $B$7="Self-managed superannuation funds"),"",SUMIFS(Tab_RSE2_Data!J:J,Tab_RSE2_Data!$C:$C,'Table 2'!B40,Tab_RSE2_Data!$B:$B,'Table 2'!$B$7))</f>
        <v>22018</v>
      </c>
      <c r="H40" s="474">
        <f>IF(OR($B$7="Small APRA funds", $B$7="Self-managed superannuation funds"),"",SUMIFS(Tab_RSE2_Data!K:K,Tab_RSE2_Data!$C:$C,'Table 2'!B40,Tab_RSE2_Data!$B:$B,'Table 2'!$B$7))</f>
        <v>7788</v>
      </c>
    </row>
    <row r="41" spans="1:9" s="42" customFormat="1" ht="16.5" customHeight="1" x14ac:dyDescent="0.45">
      <c r="A41" s="543" t="s">
        <v>474</v>
      </c>
      <c r="B41" t="s">
        <v>474</v>
      </c>
      <c r="C41" s="474">
        <f>IF(OR($B$7="Small APRA funds", $B$7="Self-managed superannuation funds"),"",SUMIFS(Tab_RSE2_Data!F:F,Tab_RSE2_Data!$C:$C,'Table 2'!B41,Tab_RSE2_Data!$B:$B,'Table 2'!$B$7))</f>
        <v>1200404</v>
      </c>
      <c r="D41" s="474">
        <f>IF(OR($B$7="Small APRA funds", $B$7="Self-managed superannuation funds"),"",SUMIFS(Tab_RSE2_Data!G:G,Tab_RSE2_Data!$C:$C,'Table 2'!B41,Tab_RSE2_Data!$B:$B,'Table 2'!$B$7))</f>
        <v>1329642</v>
      </c>
      <c r="E41" s="474">
        <f>IF(OR($B$7="Small APRA funds", $B$7="Self-managed superannuation funds"),"",SUMIFS(Tab_RSE2_Data!H:H,Tab_RSE2_Data!$C:$C,'Table 2'!B41,Tab_RSE2_Data!$B:$B,'Table 2'!$B$7))</f>
        <v>1391062</v>
      </c>
      <c r="F41" s="474">
        <f>IF(OR($B$7="Small APRA funds", $B$7="Self-managed superannuation funds"),"",SUMIFS(Tab_RSE2_Data!I:I,Tab_RSE2_Data!$C:$C,'Table 2'!B41,Tab_RSE2_Data!$B:$B,'Table 2'!$B$7))</f>
        <v>1545424</v>
      </c>
      <c r="G41" s="474">
        <f>IF(OR($B$7="Small APRA funds", $B$7="Self-managed superannuation funds"),"",SUMIFS(Tab_RSE2_Data!J:J,Tab_RSE2_Data!$C:$C,'Table 2'!B41,Tab_RSE2_Data!$B:$B,'Table 2'!$B$7))</f>
        <v>1701272</v>
      </c>
      <c r="H41" s="474">
        <f>IF(OR($B$7="Small APRA funds", $B$7="Self-managed superannuation funds"),"",SUMIFS(Tab_RSE2_Data!K:K,Tab_RSE2_Data!$C:$C,'Table 2'!B41,Tab_RSE2_Data!$B:$B,'Table 2'!$B$7))</f>
        <v>1834736</v>
      </c>
      <c r="I41" s="522"/>
    </row>
    <row r="42" spans="1:9" s="41" customFormat="1" ht="16.5" customHeight="1" x14ac:dyDescent="0.45">
      <c r="A42" s="543" t="s">
        <v>477</v>
      </c>
      <c r="B42" t="s">
        <v>477</v>
      </c>
      <c r="C42" s="474">
        <f>IF(OR($B$7="Small APRA funds", $B$7="Self-managed superannuation funds"),"",SUMIFS(Tab_RSE2_Data!F:F,Tab_RSE2_Data!$C:$C,'Table 2'!B42,Tab_RSE2_Data!$B:$B,'Table 2'!$B$7))</f>
        <v>108188</v>
      </c>
      <c r="D42" s="474">
        <f>IF(OR($B$7="Small APRA funds", $B$7="Self-managed superannuation funds"),"",SUMIFS(Tab_RSE2_Data!G:G,Tab_RSE2_Data!$C:$C,'Table 2'!B42,Tab_RSE2_Data!$B:$B,'Table 2'!$B$7))</f>
        <v>36155</v>
      </c>
      <c r="E42" s="474">
        <f>IF(OR($B$7="Small APRA funds", $B$7="Self-managed superannuation funds"),"",SUMIFS(Tab_RSE2_Data!H:H,Tab_RSE2_Data!$C:$C,'Table 2'!B42,Tab_RSE2_Data!$B:$B,'Table 2'!$B$7))</f>
        <v>130967</v>
      </c>
      <c r="F42" s="474">
        <f>IF(OR($B$7="Small APRA funds", $B$7="Self-managed superannuation funds"),"",SUMIFS(Tab_RSE2_Data!I:I,Tab_RSE2_Data!$C:$C,'Table 2'!B42,Tab_RSE2_Data!$B:$B,'Table 2'!$B$7))</f>
        <v>135802</v>
      </c>
      <c r="G42" s="474">
        <f>IF(OR($B$7="Small APRA funds", $B$7="Self-managed superannuation funds"),"",SUMIFS(Tab_RSE2_Data!J:J,Tab_RSE2_Data!$C:$C,'Table 2'!B42,Tab_RSE2_Data!$B:$B,'Table 2'!$B$7))</f>
        <v>122580</v>
      </c>
      <c r="H42" s="474">
        <f>IF(OR($B$7="Small APRA funds", $B$7="Self-managed superannuation funds"),"",SUMIFS(Tab_RSE2_Data!K:K,Tab_RSE2_Data!$C:$C,'Table 2'!B42,Tab_RSE2_Data!$B:$B,'Table 2'!$B$7))</f>
        <v>-23657</v>
      </c>
    </row>
    <row r="43" spans="1:9" s="42" customFormat="1" ht="16.5" customHeight="1" x14ac:dyDescent="0.45">
      <c r="A43" s="543" t="s">
        <v>476</v>
      </c>
      <c r="B43" t="s">
        <v>490</v>
      </c>
      <c r="C43" s="474">
        <f>IF(OR($B$7="Small APRA funds", $B$7="Self-managed superannuation funds"),"",SUMIFS(Tab_RSE2_Data!F:F,Tab_RSE2_Data!$C:$C,'Table 2'!B43,Tab_RSE2_Data!$B:$B,'Table 2'!$B$7))</f>
        <v>1643</v>
      </c>
      <c r="D43" s="474">
        <f>IF(OR($B$7="Small APRA funds", $B$7="Self-managed superannuation funds"),"",SUMIFS(Tab_RSE2_Data!G:G,Tab_RSE2_Data!$C:$C,'Table 2'!B43,Tab_RSE2_Data!$B:$B,'Table 2'!$B$7))</f>
        <v>-2218</v>
      </c>
      <c r="E43" s="474">
        <f>IF(OR($B$7="Small APRA funds", $B$7="Self-managed superannuation funds"),"",SUMIFS(Tab_RSE2_Data!H:H,Tab_RSE2_Data!$C:$C,'Table 2'!B43,Tab_RSE2_Data!$B:$B,'Table 2'!$B$7))</f>
        <v>3811</v>
      </c>
      <c r="F43" s="474">
        <f>IF(OR($B$7="Small APRA funds", $B$7="Self-managed superannuation funds"),"",SUMIFS(Tab_RSE2_Data!I:I,Tab_RSE2_Data!$C:$C,'Table 2'!B43,Tab_RSE2_Data!$B:$B,'Table 2'!$B$7))</f>
        <v>4236</v>
      </c>
      <c r="G43" s="474">
        <f>IF(OR($B$7="Small APRA funds", $B$7="Self-managed superannuation funds"),"",SUMIFS(Tab_RSE2_Data!J:J,Tab_RSE2_Data!$C:$C,'Table 2'!B43,Tab_RSE2_Data!$B:$B,'Table 2'!$B$7))</f>
        <v>1594</v>
      </c>
      <c r="H43" s="474">
        <f>IF(OR($B$7="Small APRA funds", $B$7="Self-managed superannuation funds"),"",SUMIFS(Tab_RSE2_Data!K:K,Tab_RSE2_Data!$C:$C,'Table 2'!B43,Tab_RSE2_Data!$B:$B,'Table 2'!$B$7))</f>
        <v>-6548</v>
      </c>
    </row>
    <row r="44" spans="1:9" s="42" customFormat="1" ht="16.5" customHeight="1" x14ac:dyDescent="0.45">
      <c r="A44" s="543" t="s">
        <v>478</v>
      </c>
      <c r="B44" t="s">
        <v>491</v>
      </c>
      <c r="C44" s="474">
        <f>IF(OR($B$7="Small APRA funds", $B$7="Self-managed superannuation funds"),"",SUMIFS(Tab_RSE2_Data!F:F,Tab_RSE2_Data!$C:$C,'Table 2'!B44,Tab_RSE2_Data!$B:$B,'Table 2'!$B$7))</f>
        <v>106545</v>
      </c>
      <c r="D44" s="474">
        <f>IF(OR($B$7="Small APRA funds", $B$7="Self-managed superannuation funds"),"",SUMIFS(Tab_RSE2_Data!G:G,Tab_RSE2_Data!$C:$C,'Table 2'!B44,Tab_RSE2_Data!$B:$B,'Table 2'!$B$7))</f>
        <v>38373</v>
      </c>
      <c r="E44" s="474">
        <f>IF(OR($B$7="Small APRA funds", $B$7="Self-managed superannuation funds"),"",SUMIFS(Tab_RSE2_Data!H:H,Tab_RSE2_Data!$C:$C,'Table 2'!B44,Tab_RSE2_Data!$B:$B,'Table 2'!$B$7))</f>
        <v>127157</v>
      </c>
      <c r="F44" s="474">
        <f>IF(OR($B$7="Small APRA funds", $B$7="Self-managed superannuation funds"),"",SUMIFS(Tab_RSE2_Data!I:I,Tab_RSE2_Data!$C:$C,'Table 2'!B44,Tab_RSE2_Data!$B:$B,'Table 2'!$B$7))</f>
        <v>131566</v>
      </c>
      <c r="G44" s="474">
        <f>IF(OR($B$7="Small APRA funds", $B$7="Self-managed superannuation funds"),"",SUMIFS(Tab_RSE2_Data!J:J,Tab_RSE2_Data!$C:$C,'Table 2'!B44,Tab_RSE2_Data!$B:$B,'Table 2'!$B$7))</f>
        <v>120986</v>
      </c>
      <c r="H44" s="474">
        <f>IF(OR($B$7="Small APRA funds", $B$7="Self-managed superannuation funds"),"",SUMIFS(Tab_RSE2_Data!K:K,Tab_RSE2_Data!$C:$C,'Table 2'!B44,Tab_RSE2_Data!$B:$B,'Table 2'!$B$7))</f>
        <v>-17110</v>
      </c>
      <c r="I44" s="522"/>
    </row>
    <row r="45" spans="1:9" s="42" customFormat="1" ht="20.100000000000001" customHeight="1" x14ac:dyDescent="0.45">
      <c r="A45" s="544" t="s">
        <v>479</v>
      </c>
      <c r="B45" t="s">
        <v>492</v>
      </c>
      <c r="C45" s="407">
        <f>IF(OR($B$7="Small APRA funds", $B$7="Self-managed superannuation funds"),"",SUMIFS(Tab_RSE2_Data!F:F,Tab_RSE2_Data!$C:$C,'Table 2'!B45,Tab_RSE2_Data!$B:$B,'Table 2'!$B$7))</f>
        <v>1320001</v>
      </c>
      <c r="D45" s="407">
        <f>IF(OR($B$7="Small APRA funds", $B$7="Self-managed superannuation funds"),"",SUMIFS(Tab_RSE2_Data!G:G,Tab_RSE2_Data!$C:$C,'Table 2'!B45,Tab_RSE2_Data!$B:$B,'Table 2'!$B$7))</f>
        <v>1378625</v>
      </c>
      <c r="E45" s="407">
        <f>IF(OR($B$7="Small APRA funds", $B$7="Self-managed superannuation funds"),"",SUMIFS(Tab_RSE2_Data!H:H,Tab_RSE2_Data!$C:$C,'Table 2'!B45,Tab_RSE2_Data!$B:$B,'Table 2'!$B$7))</f>
        <v>1714561</v>
      </c>
      <c r="F45" s="407">
        <f>IF(OR($B$7="Small APRA funds", $B$7="Self-managed superannuation funds"),"",SUMIFS(Tab_RSE2_Data!I:I,Tab_RSE2_Data!$C:$C,'Table 2'!B45,Tab_RSE2_Data!$B:$B,'Table 2'!$B$7))</f>
        <v>1871696</v>
      </c>
      <c r="G45" s="407">
        <f>IF(OR($B$7="Small APRA funds", $B$7="Self-managed superannuation funds"),"",SUMIFS(Tab_RSE2_Data!J:J,Tab_RSE2_Data!$C:$C,'Table 2'!B45,Tab_RSE2_Data!$B:$B,'Table 2'!$B$7))</f>
        <v>2020401</v>
      </c>
      <c r="H45" s="407">
        <f>IF(OR($B$7="Small APRA funds", $B$7="Self-managed superannuation funds"),"",SUMIFS(Tab_RSE2_Data!K:K,Tab_RSE2_Data!$C:$C,'Table 2'!B45,Tab_RSE2_Data!$B:$B,'Table 2'!$B$7))</f>
        <v>2019455</v>
      </c>
      <c r="I45" s="522"/>
    </row>
    <row r="46" spans="1:9" s="42" customFormat="1" ht="16.5" customHeight="1" x14ac:dyDescent="0.45">
      <c r="A46" s="41"/>
      <c r="B46"/>
      <c r="C46" s="413"/>
      <c r="D46" s="413"/>
      <c r="E46" s="413"/>
      <c r="F46" s="413"/>
      <c r="G46" s="413"/>
      <c r="H46" s="413"/>
    </row>
    <row r="47" spans="1:9" s="42" customFormat="1" ht="16.5" customHeight="1" x14ac:dyDescent="0.45">
      <c r="A47" s="39" t="s">
        <v>48</v>
      </c>
      <c r="B47"/>
      <c r="C47" s="440"/>
      <c r="D47" s="440"/>
      <c r="E47" s="440"/>
      <c r="F47" s="440"/>
      <c r="G47" s="440"/>
      <c r="H47" s="440"/>
    </row>
    <row r="48" spans="1:9" s="367" customFormat="1" ht="16.5" customHeight="1" x14ac:dyDescent="0.45">
      <c r="A48" s="545" t="s">
        <v>49</v>
      </c>
      <c r="B48" s="366" t="s">
        <v>493</v>
      </c>
      <c r="C48" s="485">
        <f>IF(OR($B$7="Small APRA funds", $B$7="Self-managed superannuation funds"),"",SUMIFS(Tab_RSE2_Data!F:F,Tab_RSE2_Data!$C:$C,'Table 2'!B48,Tab_RSE2_Data!$B:$B,'Table 2'!$B$7))</f>
        <v>5.0000000000000001E-3</v>
      </c>
      <c r="D48" s="485">
        <f>IF(OR($B$7="Small APRA funds", $B$7="Self-managed superannuation funds"),"",SUMIFS(Tab_RSE2_Data!G:G,Tab_RSE2_Data!$C:$C,'Table 2'!B48,Tab_RSE2_Data!$B:$B,'Table 2'!$B$7))</f>
        <v>5.0000000000000001E-3</v>
      </c>
      <c r="E48" s="485">
        <f>IF(OR($B$7="Small APRA funds", $B$7="Self-managed superannuation funds"),"",SUMIFS(Tab_RSE2_Data!H:H,Tab_RSE2_Data!$C:$C,'Table 2'!B48,Tab_RSE2_Data!$B:$B,'Table 2'!$B$7))</f>
        <v>5.0000000000000001E-3</v>
      </c>
      <c r="F48" s="485">
        <f>IF(OR($B$7="Small APRA funds", $B$7="Self-managed superannuation funds"),"",SUMIFS(Tab_RSE2_Data!I:I,Tab_RSE2_Data!$C:$C,'Table 2'!B48,Tab_RSE2_Data!$B:$B,'Table 2'!$B$7))</f>
        <v>4.0000000000000001E-3</v>
      </c>
      <c r="G48" s="485">
        <f>IF(OR($B$7="Small APRA funds", $B$7="Self-managed superannuation funds"),"",SUMIFS(Tab_RSE2_Data!J:J,Tab_RSE2_Data!$C:$C,'Table 2'!B48,Tab_RSE2_Data!$B:$B,'Table 2'!$B$7))</f>
        <v>4.0000000000000001E-3</v>
      </c>
      <c r="H48" s="485">
        <f>IF(OR($B$7="Small APRA funds", $B$7="Self-managed superannuation funds"),"",SUMIFS(Tab_RSE2_Data!K:K,Tab_RSE2_Data!$C:$C,'Table 2'!B48,Tab_RSE2_Data!$B:$B,'Table 2'!$B$7))</f>
        <v>4.0000000000000001E-3</v>
      </c>
    </row>
    <row r="49" spans="1:8" s="367" customFormat="1" ht="16.5" customHeight="1" x14ac:dyDescent="0.45">
      <c r="A49" s="545" t="s">
        <v>50</v>
      </c>
      <c r="B49" s="368" t="s">
        <v>494</v>
      </c>
      <c r="C49" s="485">
        <f>IF(OR($B$7="Small APRA funds", $B$7="Self-managed superannuation funds"),"",SUMIFS(Tab_RSE2_Data!F:F,Tab_RSE2_Data!$C:$C,'Table 2'!B49,Tab_RSE2_Data!$B:$B,'Table 2'!$B$7))</f>
        <v>2E-3</v>
      </c>
      <c r="D49" s="485">
        <f>IF(OR($B$7="Small APRA funds", $B$7="Self-managed superannuation funds"),"",SUMIFS(Tab_RSE2_Data!G:G,Tab_RSE2_Data!$C:$C,'Table 2'!B49,Tab_RSE2_Data!$B:$B,'Table 2'!$B$7))</f>
        <v>2E-3</v>
      </c>
      <c r="E49" s="485">
        <f>IF(OR($B$7="Small APRA funds", $B$7="Self-managed superannuation funds"),"",SUMIFS(Tab_RSE2_Data!H:H,Tab_RSE2_Data!$C:$C,'Table 2'!B49,Tab_RSE2_Data!$B:$B,'Table 2'!$B$7))</f>
        <v>3.0000000000000001E-3</v>
      </c>
      <c r="F49" s="485">
        <f>IF(OR($B$7="Small APRA funds", $B$7="Self-managed superannuation funds"),"",SUMIFS(Tab_RSE2_Data!I:I,Tab_RSE2_Data!$C:$C,'Table 2'!B49,Tab_RSE2_Data!$B:$B,'Table 2'!$B$7))</f>
        <v>3.0000000000000001E-3</v>
      </c>
      <c r="G49" s="485">
        <f>IF(OR($B$7="Small APRA funds", $B$7="Self-managed superannuation funds"),"",SUMIFS(Tab_RSE2_Data!J:J,Tab_RSE2_Data!$C:$C,'Table 2'!B49,Tab_RSE2_Data!$B:$B,'Table 2'!$B$7))</f>
        <v>3.0000000000000001E-3</v>
      </c>
      <c r="H49" s="485">
        <f>IF(OR($B$7="Small APRA funds", $B$7="Self-managed superannuation funds"),"",SUMIFS(Tab_RSE2_Data!K:K,Tab_RSE2_Data!$C:$C,'Table 2'!B49,Tab_RSE2_Data!$B:$B,'Table 2'!$B$7))</f>
        <v>2E-3</v>
      </c>
    </row>
    <row r="50" spans="1:8" s="367" customFormat="1" ht="16.5" customHeight="1" x14ac:dyDescent="0.45">
      <c r="A50" s="545"/>
      <c r="B50" s="368"/>
      <c r="C50" s="484"/>
      <c r="D50" s="484"/>
      <c r="E50" s="484"/>
      <c r="F50" s="484"/>
      <c r="G50" s="484"/>
      <c r="H50" s="484"/>
    </row>
    <row r="51" spans="1:8" s="369" customFormat="1" ht="16.5" customHeight="1" x14ac:dyDescent="0.45">
      <c r="A51" s="545" t="s">
        <v>51</v>
      </c>
      <c r="B51" s="366" t="s">
        <v>495</v>
      </c>
      <c r="C51" s="485">
        <f>IF(OR($B$7="Small APRA funds", $B$7="Self-managed superannuation funds"),"",SUMIFS(Tab_RSE2_Data!F:F,Tab_RSE2_Data!$C:$C,'Table 2'!B51,Tab_RSE2_Data!$B:$B,'Table 2'!$B$7))</f>
        <v>8.8999999999999996E-2</v>
      </c>
      <c r="D51" s="485">
        <f>IF(OR($B$7="Small APRA funds", $B$7="Self-managed superannuation funds"),"",SUMIFS(Tab_RSE2_Data!G:G,Tab_RSE2_Data!$C:$C,'Table 2'!B51,Tab_RSE2_Data!$B:$B,'Table 2'!$B$7))</f>
        <v>2.9000000000000001E-2</v>
      </c>
      <c r="E51" s="485">
        <f>IF(OR($B$7="Small APRA funds", $B$7="Self-managed superannuation funds"),"",SUMIFS(Tab_RSE2_Data!H:H,Tab_RSE2_Data!$C:$C,'Table 2'!B51,Tab_RSE2_Data!$B:$B,'Table 2'!$B$7))</f>
        <v>9.0999999999999998E-2</v>
      </c>
      <c r="F51" s="485">
        <f>IF(OR($B$7="Small APRA funds", $B$7="Self-managed superannuation funds"),"",SUMIFS(Tab_RSE2_Data!I:I,Tab_RSE2_Data!$C:$C,'Table 2'!B51,Tab_RSE2_Data!$B:$B,'Table 2'!$B$7))</f>
        <v>8.5000000000000006E-2</v>
      </c>
      <c r="G51" s="485">
        <f>IF(OR($B$7="Small APRA funds", $B$7="Self-managed superannuation funds"),"",SUMIFS(Tab_RSE2_Data!J:J,Tab_RSE2_Data!$C:$C,'Table 2'!B51,Tab_RSE2_Data!$B:$B,'Table 2'!$B$7))</f>
        <v>7.0999999999999994E-2</v>
      </c>
      <c r="H51" s="485">
        <f>IF(OR($B$7="Small APRA funds", $B$7="Self-managed superannuation funds"),"",SUMIFS(Tab_RSE2_Data!K:K,Tab_RSE2_Data!$C:$C,'Table 2'!B51,Tab_RSE2_Data!$B:$B,'Table 2'!$B$7))</f>
        <v>-8.9999999999999993E-3</v>
      </c>
    </row>
    <row r="52" spans="1:8" s="367" customFormat="1" ht="16.5" customHeight="1" x14ac:dyDescent="0.45">
      <c r="A52" s="546" t="s">
        <v>471</v>
      </c>
      <c r="B52" s="366" t="s">
        <v>498</v>
      </c>
      <c r="C52" s="484">
        <f>IF(OR($B$7="Small APRA funds", $B$7="Self-managed superannuation funds"),"",SUMIFS(Tab_RSE2_Data!F:F,Tab_RSE2_Data!$C:$C,'Table 2'!B52,Tab_RSE2_Data!$B:$B,'Table 2'!$B$7))</f>
        <v>6.25E-2</v>
      </c>
      <c r="D52" s="484">
        <f>IF(OR($B$7="Small APRA funds", $B$7="Self-managed superannuation funds"),"",SUMIFS(Tab_RSE2_Data!G:G,Tab_RSE2_Data!$C:$C,'Table 2'!B52,Tab_RSE2_Data!$B:$B,'Table 2'!$B$7))</f>
        <v>8.0000000000000002E-3</v>
      </c>
      <c r="E52" s="484">
        <f>IF(OR($B$7="Small APRA funds", $B$7="Self-managed superannuation funds"),"",SUMIFS(Tab_RSE2_Data!H:H,Tab_RSE2_Data!$C:$C,'Table 2'!B52,Tab_RSE2_Data!$B:$B,'Table 2'!$B$7))</f>
        <v>6.3399999999999998E-2</v>
      </c>
      <c r="F52" s="484">
        <f>IF(OR($B$7="Small APRA funds", $B$7="Self-managed superannuation funds"),"",SUMIFS(Tab_RSE2_Data!I:I,Tab_RSE2_Data!$C:$C,'Table 2'!B52,Tab_RSE2_Data!$B:$B,'Table 2'!$B$7))</f>
        <v>6.2600000000000003E-2</v>
      </c>
      <c r="G52" s="484">
        <f>IF(OR($B$7="Small APRA funds", $B$7="Self-managed superannuation funds"),"",SUMIFS(Tab_RSE2_Data!J:J,Tab_RSE2_Data!$C:$C,'Table 2'!B52,Tab_RSE2_Data!$B:$B,'Table 2'!$B$7))</f>
        <v>4.3999999999999997E-2</v>
      </c>
      <c r="H52" s="484">
        <f>IF(OR($B$7="Small APRA funds", $B$7="Self-managed superannuation funds"),"",SUMIFS(Tab_RSE2_Data!K:K,Tab_RSE2_Data!$C:$C,'Table 2'!B52,Tab_RSE2_Data!$B:$B,'Table 2'!$B$7))</f>
        <v>-2.01E-2</v>
      </c>
    </row>
    <row r="53" spans="1:8" s="367" customFormat="1" ht="16.5" customHeight="1" x14ac:dyDescent="0.45">
      <c r="A53" s="546" t="s">
        <v>472</v>
      </c>
      <c r="B53" s="366" t="s">
        <v>497</v>
      </c>
      <c r="C53" s="484">
        <f>IF(OR($B$7="Small APRA funds", $B$7="Self-managed superannuation funds"),"",SUMIFS(Tab_RSE2_Data!F:F,Tab_RSE2_Data!$C:$C,'Table 2'!B53,Tab_RSE2_Data!$B:$B,'Table 2'!$B$7))</f>
        <v>9.0700000000000003E-2</v>
      </c>
      <c r="D53" s="484">
        <f>IF(OR($B$7="Small APRA funds", $B$7="Self-managed superannuation funds"),"",SUMIFS(Tab_RSE2_Data!G:G,Tab_RSE2_Data!$C:$C,'Table 2'!B53,Tab_RSE2_Data!$B:$B,'Table 2'!$B$7))</f>
        <v>3.0800000000000001E-2</v>
      </c>
      <c r="E53" s="484">
        <f>IF(OR($B$7="Small APRA funds", $B$7="Self-managed superannuation funds"),"",SUMIFS(Tab_RSE2_Data!H:H,Tab_RSE2_Data!$C:$C,'Table 2'!B53,Tab_RSE2_Data!$B:$B,'Table 2'!$B$7))</f>
        <v>9.8799999999999999E-2</v>
      </c>
      <c r="F53" s="484">
        <f>IF(OR($B$7="Small APRA funds", $B$7="Self-managed superannuation funds"),"",SUMIFS(Tab_RSE2_Data!I:I,Tab_RSE2_Data!$C:$C,'Table 2'!B53,Tab_RSE2_Data!$B:$B,'Table 2'!$B$7))</f>
        <v>9.11E-2</v>
      </c>
      <c r="G53" s="484">
        <f>IF(OR($B$7="Small APRA funds", $B$7="Self-managed superannuation funds"),"",SUMIFS(Tab_RSE2_Data!J:J,Tab_RSE2_Data!$C:$C,'Table 2'!B53,Tab_RSE2_Data!$B:$B,'Table 2'!$B$7))</f>
        <v>7.1199999999999999E-2</v>
      </c>
      <c r="H53" s="484">
        <f>IF(OR($B$7="Small APRA funds", $B$7="Self-managed superannuation funds"),"",SUMIFS(Tab_RSE2_Data!K:K,Tab_RSE2_Data!$C:$C,'Table 2'!B53,Tab_RSE2_Data!$B:$B,'Table 2'!$B$7))</f>
        <v>3.0999999999999999E-3</v>
      </c>
    </row>
    <row r="54" spans="1:8" s="367" customFormat="1" ht="16.5" customHeight="1" x14ac:dyDescent="0.45">
      <c r="A54" s="545" t="s">
        <v>52</v>
      </c>
      <c r="B54" s="366" t="s">
        <v>536</v>
      </c>
      <c r="C54" s="485">
        <f>IF(OR($B$7="Small APRA funds", $B$7="Self-managed superannuation funds"),"",SUMIFS(Tab_RSE2_Data!F:F,Tab_RSE2_Data!$C:$C,'Table 2'!B54,Tab_RSE2_Data!$B:$B,'Table 2'!$B$7))</f>
        <v>8.4599999999999995E-2</v>
      </c>
      <c r="D54" s="485">
        <f>IF(OR($B$7="Small APRA funds", $B$7="Self-managed superannuation funds"),"",SUMIFS(Tab_RSE2_Data!G:G,Tab_RSE2_Data!$C:$C,'Table 2'!B54,Tab_RSE2_Data!$B:$B,'Table 2'!$B$7))</f>
        <v>7.4200000000000002E-2</v>
      </c>
      <c r="E54" s="485">
        <f>IF(OR($B$7="Small APRA funds", $B$7="Self-managed superannuation funds"),"",SUMIFS(Tab_RSE2_Data!H:H,Tab_RSE2_Data!$C:$C,'Table 2'!B54,Tab_RSE2_Data!$B:$B,'Table 2'!$B$7))</f>
        <v>9.2299999999999993E-2</v>
      </c>
      <c r="F54" s="485">
        <f>IF(OR($B$7="Small APRA funds", $B$7="Self-managed superannuation funds"),"",SUMIFS(Tab_RSE2_Data!I:I,Tab_RSE2_Data!$C:$C,'Table 2'!B54,Tab_RSE2_Data!$B:$B,'Table 2'!$B$7))</f>
        <v>8.1799999999999998E-2</v>
      </c>
      <c r="G54" s="485">
        <f>IF(OR($B$7="Small APRA funds", $B$7="Self-managed superannuation funds"),"",SUMIFS(Tab_RSE2_Data!J:J,Tab_RSE2_Data!$C:$C,'Table 2'!B54,Tab_RSE2_Data!$B:$B,'Table 2'!$B$7))</f>
        <v>7.2800000000000004E-2</v>
      </c>
      <c r="H54" s="485">
        <f>IF(OR($B$7="Small APRA funds", $B$7="Self-managed superannuation funds"),"",SUMIFS(Tab_RSE2_Data!K:K,Tab_RSE2_Data!$C:$C,'Table 2'!B54,Tab_RSE2_Data!$B:$B,'Table 2'!$B$7))</f>
        <v>5.2699999999999997E-2</v>
      </c>
    </row>
    <row r="55" spans="1:8" s="370" customFormat="1" ht="16.5" customHeight="1" x14ac:dyDescent="0.45">
      <c r="A55" s="545" t="s">
        <v>53</v>
      </c>
      <c r="B55" s="366" t="s">
        <v>496</v>
      </c>
      <c r="C55" s="485">
        <f>IF(OR($B$7="Small APRA funds", $B$7="Self-managed superannuation funds"),"",SUMIFS(Tab_RSE2_Data!F:F,Tab_RSE2_Data!$C:$C,'Table 2'!B55,Tab_RSE2_Data!$B:$B,'Table 2'!$B$7))</f>
        <v>5.7200000000000001E-2</v>
      </c>
      <c r="D55" s="485">
        <f>IF(OR($B$7="Small APRA funds", $B$7="Self-managed superannuation funds"),"",SUMIFS(Tab_RSE2_Data!G:G,Tab_RSE2_Data!$C:$C,'Table 2'!B55,Tab_RSE2_Data!$B:$B,'Table 2'!$B$7))</f>
        <v>4.6100000000000002E-2</v>
      </c>
      <c r="E55" s="485">
        <f>IF(OR($B$7="Small APRA funds", $B$7="Self-managed superannuation funds"),"",SUMIFS(Tab_RSE2_Data!H:H,Tab_RSE2_Data!$C:$C,'Table 2'!B55,Tab_RSE2_Data!$B:$B,'Table 2'!$B$7))</f>
        <v>4.0899999999999999E-2</v>
      </c>
      <c r="F55" s="485">
        <f>IF(OR($B$7="Small APRA funds", $B$7="Self-managed superannuation funds"),"",SUMIFS(Tab_RSE2_Data!I:I,Tab_RSE2_Data!$C:$C,'Table 2'!B55,Tab_RSE2_Data!$B:$B,'Table 2'!$B$7))</f>
        <v>5.7799999999999997E-2</v>
      </c>
      <c r="G55" s="485">
        <f>IF(OR($B$7="Small APRA funds", $B$7="Self-managed superannuation funds"),"",SUMIFS(Tab_RSE2_Data!J:J,Tab_RSE2_Data!$C:$C,'Table 2'!B55,Tab_RSE2_Data!$B:$B,'Table 2'!$B$7))</f>
        <v>7.8899999999999998E-2</v>
      </c>
      <c r="H55" s="485">
        <f>IF(OR($B$7="Small APRA funds", $B$7="Self-managed superannuation funds"),"",SUMIFS(Tab_RSE2_Data!K:K,Tab_RSE2_Data!$C:$C,'Table 2'!B55,Tab_RSE2_Data!$B:$B,'Table 2'!$B$7))</f>
        <v>6.8500000000000005E-2</v>
      </c>
    </row>
    <row r="56" spans="1:8" s="370" customFormat="1" ht="16.5" customHeight="1" x14ac:dyDescent="0.45">
      <c r="A56" s="365"/>
      <c r="B56" s="366"/>
      <c r="C56" s="547"/>
      <c r="D56" s="547"/>
      <c r="E56" s="547"/>
      <c r="F56" s="547"/>
      <c r="G56" s="547"/>
      <c r="H56" s="547"/>
    </row>
    <row r="57" spans="1:8" s="370" customFormat="1" ht="16.5" customHeight="1" x14ac:dyDescent="0.45">
      <c r="A57" s="365"/>
      <c r="B57" s="366"/>
      <c r="C57" s="548"/>
      <c r="D57" s="548"/>
      <c r="E57" s="548"/>
      <c r="F57" s="548"/>
      <c r="G57" s="548"/>
      <c r="H57" s="548"/>
    </row>
    <row r="58" spans="1:8" s="28" customFormat="1" ht="16.5" customHeight="1" x14ac:dyDescent="0.45">
      <c r="A58" s="43" t="s">
        <v>47</v>
      </c>
      <c r="B58" t="s">
        <v>23</v>
      </c>
      <c r="C58" s="407">
        <f>SUMIFS(Tab_RSE2_Data!F:F,Tab_RSE2_Data!$C:$C,'Table 2'!B58,Tab_RSE2_Data!$B:$B,'Table 2'!$B$7)</f>
        <v>536337</v>
      </c>
      <c r="D58" s="407">
        <f>SUMIFS(Tab_RSE2_Data!G:G,Tab_RSE2_Data!$C:$C,'Table 2'!B58,Tab_RSE2_Data!$B:$B,'Table 2'!$B$7)</f>
        <v>555470</v>
      </c>
      <c r="E58" s="407">
        <f>SUMIFS(Tab_RSE2_Data!H:H,Tab_RSE2_Data!$C:$C,'Table 2'!B58,Tab_RSE2_Data!$B:$B,'Table 2'!$B$7)</f>
        <v>571024</v>
      </c>
      <c r="F58" s="407">
        <f>SUMIFS(Tab_RSE2_Data!I:I,Tab_RSE2_Data!$C:$C,'Table 2'!B58,Tab_RSE2_Data!$B:$B,'Table 2'!$B$7)</f>
        <v>572129</v>
      </c>
      <c r="G58" s="407">
        <f>SUMIFS(Tab_RSE2_Data!J:J,Tab_RSE2_Data!$C:$C,'Table 2'!B58,Tab_RSE2_Data!$B:$B,'Table 2'!$B$7)</f>
        <v>576631</v>
      </c>
      <c r="H58" s="407">
        <f>SUMIFS(Tab_RSE2_Data!K:K,Tab_RSE2_Data!$C:$C,'Table 2'!B58,Tab_RSE2_Data!$B:$B,'Table 2'!$B$7)</f>
        <v>595169</v>
      </c>
    </row>
    <row r="59" spans="1:8" s="28" customFormat="1" ht="12.75" customHeight="1" x14ac:dyDescent="0.45">
      <c r="A59" s="27"/>
      <c r="B59" s="363"/>
      <c r="C59" s="364"/>
      <c r="D59" s="364"/>
      <c r="E59" s="364"/>
      <c r="F59" s="364"/>
      <c r="G59" s="364"/>
      <c r="H59" s="364"/>
    </row>
    <row r="60" spans="1:8" s="28" customFormat="1" ht="12.75" customHeight="1" x14ac:dyDescent="0.45">
      <c r="A60" s="459"/>
      <c r="B60" s="460"/>
      <c r="C60" s="461"/>
      <c r="D60" s="461"/>
      <c r="E60" s="461"/>
      <c r="F60" s="461"/>
      <c r="G60" s="461"/>
      <c r="H60" s="461"/>
    </row>
    <row r="61" spans="1:8" s="28" customFormat="1" ht="17.350000000000001" customHeight="1" x14ac:dyDescent="0.35">
      <c r="A61" s="361" t="s">
        <v>604</v>
      </c>
      <c r="B61" s="232"/>
      <c r="C61" s="233"/>
      <c r="D61" s="233"/>
      <c r="E61" s="233"/>
      <c r="F61" s="233"/>
      <c r="G61" s="233"/>
      <c r="H61" s="233"/>
    </row>
    <row r="62" spans="1:8" s="28" customFormat="1" ht="17.350000000000001" customHeight="1" x14ac:dyDescent="0.35">
      <c r="A62" s="361" t="s">
        <v>792</v>
      </c>
      <c r="B62" s="232"/>
      <c r="C62" s="233"/>
      <c r="D62" s="233"/>
      <c r="E62" s="233"/>
      <c r="F62" s="233"/>
      <c r="G62" s="233"/>
      <c r="H62" s="233"/>
    </row>
    <row r="63" spans="1:8" ht="17.350000000000001" customHeight="1" x14ac:dyDescent="0.35">
      <c r="A63" s="361" t="s">
        <v>800</v>
      </c>
    </row>
    <row r="64" spans="1:8" ht="17.350000000000001" customHeight="1" x14ac:dyDescent="0.35">
      <c r="A64" s="361" t="s">
        <v>805</v>
      </c>
    </row>
  </sheetData>
  <mergeCells count="4">
    <mergeCell ref="A1:H1"/>
    <mergeCell ref="C6:H6"/>
    <mergeCell ref="C3:E3"/>
    <mergeCell ref="C4:E4"/>
  </mergeCells>
  <dataValidations count="1">
    <dataValidation type="list" allowBlank="1" showInputMessage="1" showErrorMessage="1" sqref="G5:H5" xr:uid="{00000000-0002-0000-0800-000000000000}">
      <formula1>#REF!</formula1>
    </dataValidation>
  </dataValidations>
  <pageMargins left="0.70866141732283472" right="0.70866141732283472" top="0.74803149606299213" bottom="0.74803149606299213" header="0.31496062992125984" footer="0.31496062992125984"/>
  <pageSetup paperSize="9" scale="21"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'Filters control'!$B$1:$B$8</xm:f>
          </x14:formula1>
          <xm:sqref>C4:E4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K258"/>
  <sheetViews>
    <sheetView workbookViewId="0"/>
  </sheetViews>
  <sheetFormatPr defaultRowHeight="14.25" x14ac:dyDescent="0.45"/>
  <cols>
    <col min="1" max="1" width="14.59765625" bestFit="1" customWidth="1"/>
    <col min="2" max="2" width="33.1328125" bestFit="1" customWidth="1"/>
    <col min="3" max="3" width="38.86328125" bestFit="1" customWidth="1"/>
    <col min="4" max="4" width="36.59765625" bestFit="1" customWidth="1"/>
    <col min="5" max="5" width="11.6640625" bestFit="1" customWidth="1"/>
    <col min="6" max="11" width="7.796875" bestFit="1" customWidth="1"/>
  </cols>
  <sheetData>
    <row r="1" spans="1:11" x14ac:dyDescent="0.45">
      <c r="A1" s="492" t="s">
        <v>620</v>
      </c>
      <c r="B1" s="492" t="s">
        <v>483</v>
      </c>
      <c r="C1" s="492" t="s">
        <v>566</v>
      </c>
      <c r="D1" s="492" t="s">
        <v>567</v>
      </c>
      <c r="E1" s="492" t="s">
        <v>621</v>
      </c>
      <c r="F1" s="492" t="s">
        <v>0</v>
      </c>
      <c r="G1" s="492" t="s">
        <v>1</v>
      </c>
      <c r="H1" s="492" t="s">
        <v>2</v>
      </c>
      <c r="I1" s="492" t="s">
        <v>3</v>
      </c>
      <c r="J1" s="492" t="s">
        <v>4</v>
      </c>
      <c r="K1" s="492" t="s">
        <v>308</v>
      </c>
    </row>
    <row r="2" spans="1:11" x14ac:dyDescent="0.45">
      <c r="A2" s="492" t="s">
        <v>622</v>
      </c>
      <c r="B2" s="492" t="s">
        <v>562</v>
      </c>
      <c r="C2" s="492" t="s">
        <v>411</v>
      </c>
      <c r="D2" s="492" t="s">
        <v>623</v>
      </c>
      <c r="E2" s="492">
        <v>1</v>
      </c>
      <c r="F2" s="492">
        <v>1747618</v>
      </c>
      <c r="G2" s="492">
        <v>1936799</v>
      </c>
      <c r="H2" s="492">
        <v>2022179</v>
      </c>
      <c r="I2" s="492">
        <v>2423290</v>
      </c>
      <c r="J2" s="492">
        <v>2621195</v>
      </c>
      <c r="K2" s="492">
        <v>2822326</v>
      </c>
    </row>
    <row r="3" spans="1:11" x14ac:dyDescent="0.45">
      <c r="A3" s="492" t="s">
        <v>622</v>
      </c>
      <c r="B3" s="492" t="s">
        <v>562</v>
      </c>
      <c r="C3" s="492" t="s">
        <v>29</v>
      </c>
      <c r="D3" s="492" t="s">
        <v>624</v>
      </c>
      <c r="E3" s="492">
        <v>2</v>
      </c>
      <c r="F3" s="492">
        <v>133945</v>
      </c>
      <c r="G3" s="492">
        <v>133464</v>
      </c>
      <c r="H3" s="492">
        <v>155430</v>
      </c>
      <c r="I3" s="492">
        <v>123791</v>
      </c>
      <c r="J3" s="492">
        <v>130250</v>
      </c>
      <c r="K3" s="492">
        <v>136708</v>
      </c>
    </row>
    <row r="4" spans="1:11" x14ac:dyDescent="0.45">
      <c r="A4" s="492" t="s">
        <v>622</v>
      </c>
      <c r="B4" s="492" t="s">
        <v>562</v>
      </c>
      <c r="C4" s="492" t="s">
        <v>134</v>
      </c>
      <c r="D4" s="492" t="s">
        <v>625</v>
      </c>
      <c r="E4" s="492">
        <v>3</v>
      </c>
      <c r="F4" s="492">
        <v>86081</v>
      </c>
      <c r="G4" s="492">
        <v>89376</v>
      </c>
      <c r="H4" s="492">
        <v>92525</v>
      </c>
      <c r="I4" s="492">
        <v>93298</v>
      </c>
      <c r="J4" s="492">
        <v>97204</v>
      </c>
      <c r="K4" s="492">
        <v>102063</v>
      </c>
    </row>
    <row r="5" spans="1:11" x14ac:dyDescent="0.45">
      <c r="A5" s="492" t="s">
        <v>622</v>
      </c>
      <c r="B5" s="492" t="s">
        <v>562</v>
      </c>
      <c r="C5" s="492" t="s">
        <v>135</v>
      </c>
      <c r="D5" s="492" t="s">
        <v>626</v>
      </c>
      <c r="E5" s="492">
        <v>4</v>
      </c>
      <c r="F5" s="492">
        <v>47864</v>
      </c>
      <c r="G5" s="492">
        <v>44088</v>
      </c>
      <c r="H5" s="492">
        <v>62905</v>
      </c>
      <c r="I5" s="492">
        <v>30493</v>
      </c>
      <c r="J5" s="492">
        <v>33046</v>
      </c>
      <c r="K5" s="492">
        <v>34646</v>
      </c>
    </row>
    <row r="6" spans="1:11" x14ac:dyDescent="0.45">
      <c r="A6" s="492" t="s">
        <v>622</v>
      </c>
      <c r="B6" s="492" t="s">
        <v>562</v>
      </c>
      <c r="C6" s="492" t="s">
        <v>32</v>
      </c>
      <c r="D6" s="492" t="s">
        <v>627</v>
      </c>
      <c r="E6" s="492">
        <v>5</v>
      </c>
      <c r="F6" s="492">
        <v>9998</v>
      </c>
      <c r="G6" s="492">
        <v>10328</v>
      </c>
      <c r="H6" s="492">
        <v>10451</v>
      </c>
      <c r="I6" s="492">
        <v>10881</v>
      </c>
      <c r="J6" s="492">
        <v>11609</v>
      </c>
      <c r="K6" s="492">
        <v>12555</v>
      </c>
    </row>
    <row r="7" spans="1:11" x14ac:dyDescent="0.45">
      <c r="A7" s="492" t="s">
        <v>622</v>
      </c>
      <c r="B7" s="492" t="s">
        <v>562</v>
      </c>
      <c r="C7" s="492" t="s">
        <v>33</v>
      </c>
      <c r="D7" s="492" t="s">
        <v>628</v>
      </c>
      <c r="E7" s="492">
        <v>6</v>
      </c>
      <c r="F7" s="492">
        <v>5555</v>
      </c>
      <c r="G7" s="492">
        <v>3694</v>
      </c>
      <c r="H7" s="492">
        <v>5456</v>
      </c>
      <c r="I7" s="492">
        <v>3028</v>
      </c>
      <c r="J7" s="492">
        <v>2272</v>
      </c>
      <c r="K7" s="492">
        <v>5940</v>
      </c>
    </row>
    <row r="8" spans="1:11" x14ac:dyDescent="0.45">
      <c r="A8" s="492" t="s">
        <v>622</v>
      </c>
      <c r="B8" s="492" t="s">
        <v>562</v>
      </c>
      <c r="C8" s="492" t="s">
        <v>412</v>
      </c>
      <c r="D8" s="492" t="s">
        <v>629</v>
      </c>
      <c r="E8" s="492">
        <v>7</v>
      </c>
      <c r="F8" s="492">
        <v>79264</v>
      </c>
      <c r="G8" s="492">
        <v>86510</v>
      </c>
      <c r="H8" s="492">
        <v>159906</v>
      </c>
      <c r="I8" s="492">
        <v>95645</v>
      </c>
      <c r="J8" s="492">
        <v>159399</v>
      </c>
      <c r="K8" s="492">
        <v>193784</v>
      </c>
    </row>
    <row r="9" spans="1:11" x14ac:dyDescent="0.45">
      <c r="A9" s="492" t="s">
        <v>622</v>
      </c>
      <c r="B9" s="492" t="s">
        <v>562</v>
      </c>
      <c r="C9" s="492" t="s">
        <v>413</v>
      </c>
      <c r="D9" s="492" t="s">
        <v>630</v>
      </c>
      <c r="E9" s="492">
        <v>8</v>
      </c>
      <c r="F9" s="492">
        <v>73709</v>
      </c>
      <c r="G9" s="492">
        <v>82816</v>
      </c>
      <c r="H9" s="492">
        <v>154450</v>
      </c>
      <c r="I9" s="492">
        <v>92618</v>
      </c>
      <c r="J9" s="492">
        <v>157127</v>
      </c>
      <c r="K9" s="492">
        <v>187844</v>
      </c>
    </row>
    <row r="10" spans="1:11" x14ac:dyDescent="0.45">
      <c r="A10" s="492" t="s">
        <v>622</v>
      </c>
      <c r="B10" s="492" t="s">
        <v>562</v>
      </c>
      <c r="C10" s="492" t="s">
        <v>34</v>
      </c>
      <c r="D10" s="492" t="s">
        <v>631</v>
      </c>
      <c r="E10" s="492">
        <v>9</v>
      </c>
      <c r="F10" s="492">
        <v>93852</v>
      </c>
      <c r="G10" s="492">
        <v>99046</v>
      </c>
      <c r="H10" s="492">
        <v>117058</v>
      </c>
      <c r="I10" s="492">
        <v>105825</v>
      </c>
      <c r="J10" s="492">
        <v>112436</v>
      </c>
      <c r="K10" s="492">
        <v>136075</v>
      </c>
    </row>
    <row r="11" spans="1:11" x14ac:dyDescent="0.45">
      <c r="A11" s="492" t="s">
        <v>622</v>
      </c>
      <c r="B11" s="492" t="s">
        <v>562</v>
      </c>
      <c r="C11" s="492" t="s">
        <v>414</v>
      </c>
      <c r="D11" s="492" t="s">
        <v>632</v>
      </c>
      <c r="E11" s="492">
        <v>10</v>
      </c>
      <c r="F11" s="492">
        <v>35401</v>
      </c>
      <c r="G11" s="492">
        <v>36497</v>
      </c>
      <c r="H11" s="492">
        <v>45292</v>
      </c>
      <c r="I11" s="492">
        <v>44107</v>
      </c>
      <c r="J11" s="492">
        <v>48436</v>
      </c>
      <c r="K11" s="492">
        <v>70192</v>
      </c>
    </row>
    <row r="12" spans="1:11" x14ac:dyDescent="0.45">
      <c r="A12" s="492" t="s">
        <v>622</v>
      </c>
      <c r="B12" s="492" t="s">
        <v>562</v>
      </c>
      <c r="C12" s="492" t="s">
        <v>415</v>
      </c>
      <c r="D12" s="492" t="s">
        <v>633</v>
      </c>
      <c r="E12" s="492">
        <v>11</v>
      </c>
      <c r="F12" s="492">
        <v>58269</v>
      </c>
      <c r="G12" s="492">
        <v>62377</v>
      </c>
      <c r="H12" s="492">
        <v>71590</v>
      </c>
      <c r="I12" s="492">
        <v>61585</v>
      </c>
      <c r="J12" s="492">
        <v>63864</v>
      </c>
      <c r="K12" s="492">
        <v>65774</v>
      </c>
    </row>
    <row r="13" spans="1:11" x14ac:dyDescent="0.45">
      <c r="A13" s="492" t="s">
        <v>622</v>
      </c>
      <c r="B13" s="492" t="s">
        <v>562</v>
      </c>
      <c r="C13" s="492" t="s">
        <v>416</v>
      </c>
      <c r="D13" s="492" t="s">
        <v>634</v>
      </c>
      <c r="E13" s="492">
        <v>12</v>
      </c>
      <c r="F13" s="492">
        <v>121</v>
      </c>
      <c r="G13" s="492">
        <v>116</v>
      </c>
      <c r="H13" s="492">
        <v>271</v>
      </c>
      <c r="I13" s="492">
        <v>-189</v>
      </c>
      <c r="J13" s="492">
        <v>490</v>
      </c>
      <c r="K13" s="492">
        <v>-261</v>
      </c>
    </row>
    <row r="14" spans="1:11" x14ac:dyDescent="0.45">
      <c r="A14" s="492" t="s">
        <v>622</v>
      </c>
      <c r="B14" s="492" t="s">
        <v>562</v>
      </c>
      <c r="C14" s="492" t="s">
        <v>37</v>
      </c>
      <c r="D14" s="492" t="s">
        <v>635</v>
      </c>
      <c r="E14" s="492">
        <v>13</v>
      </c>
      <c r="F14" s="492">
        <v>45769</v>
      </c>
      <c r="G14" s="492">
        <v>38229</v>
      </c>
      <c r="H14" s="492">
        <v>44099</v>
      </c>
      <c r="I14" s="492">
        <v>20805</v>
      </c>
      <c r="J14" s="492">
        <v>20576</v>
      </c>
      <c r="K14" s="492">
        <v>6312</v>
      </c>
    </row>
    <row r="15" spans="1:11" x14ac:dyDescent="0.45">
      <c r="A15" s="492" t="s">
        <v>622</v>
      </c>
      <c r="B15" s="492" t="s">
        <v>562</v>
      </c>
      <c r="C15" s="492" t="s">
        <v>38</v>
      </c>
      <c r="D15" s="492" t="s">
        <v>636</v>
      </c>
      <c r="E15" s="492">
        <v>14</v>
      </c>
      <c r="F15" s="492">
        <v>-4330</v>
      </c>
      <c r="G15" s="492">
        <v>-4481</v>
      </c>
      <c r="H15" s="492">
        <v>-4629</v>
      </c>
      <c r="I15" s="492">
        <v>-4492</v>
      </c>
      <c r="J15" s="492">
        <v>-4483</v>
      </c>
      <c r="K15" s="492">
        <v>-3358</v>
      </c>
    </row>
    <row r="16" spans="1:11" x14ac:dyDescent="0.45">
      <c r="A16" s="492" t="s">
        <v>622</v>
      </c>
      <c r="B16" s="492" t="s">
        <v>562</v>
      </c>
      <c r="C16" s="492" t="s">
        <v>39</v>
      </c>
      <c r="D16" s="492" t="s">
        <v>637</v>
      </c>
      <c r="E16" s="492">
        <v>15</v>
      </c>
      <c r="F16" s="492">
        <v>161166</v>
      </c>
      <c r="G16" s="492">
        <v>76249</v>
      </c>
      <c r="H16" s="492">
        <v>215223</v>
      </c>
      <c r="I16" s="492">
        <v>201521</v>
      </c>
      <c r="J16" s="492">
        <v>202309</v>
      </c>
      <c r="K16" s="492">
        <v>-4201</v>
      </c>
    </row>
    <row r="17" spans="1:11" x14ac:dyDescent="0.45">
      <c r="A17" s="492" t="s">
        <v>622</v>
      </c>
      <c r="B17" s="492" t="s">
        <v>562</v>
      </c>
      <c r="C17" s="492" t="s">
        <v>40</v>
      </c>
      <c r="D17" s="492" t="s">
        <v>638</v>
      </c>
      <c r="E17" s="492">
        <v>16</v>
      </c>
      <c r="F17" s="492">
        <v>5657</v>
      </c>
      <c r="G17" s="492">
        <v>6499</v>
      </c>
      <c r="H17" s="492">
        <v>7475</v>
      </c>
      <c r="I17" s="492">
        <v>8455</v>
      </c>
      <c r="J17" s="492">
        <v>8535</v>
      </c>
      <c r="K17" s="492">
        <v>8699</v>
      </c>
    </row>
    <row r="18" spans="1:11" x14ac:dyDescent="0.45">
      <c r="A18" s="492" t="s">
        <v>622</v>
      </c>
      <c r="B18" s="492" t="s">
        <v>562</v>
      </c>
      <c r="C18" s="492" t="s">
        <v>41</v>
      </c>
      <c r="D18" s="492" t="s">
        <v>639</v>
      </c>
      <c r="E18" s="492">
        <v>17</v>
      </c>
      <c r="F18" s="492">
        <v>155509</v>
      </c>
      <c r="G18" s="492">
        <v>69750</v>
      </c>
      <c r="H18" s="492">
        <v>207748</v>
      </c>
      <c r="I18" s="492">
        <v>193066</v>
      </c>
      <c r="J18" s="492">
        <v>193774</v>
      </c>
      <c r="K18" s="492">
        <v>-12900</v>
      </c>
    </row>
    <row r="19" spans="1:11" x14ac:dyDescent="0.45">
      <c r="A19" s="492" t="s">
        <v>622</v>
      </c>
      <c r="B19" s="492" t="s">
        <v>562</v>
      </c>
      <c r="C19" s="492" t="s">
        <v>42</v>
      </c>
      <c r="D19" s="492" t="s">
        <v>640</v>
      </c>
      <c r="E19" s="492">
        <v>18</v>
      </c>
      <c r="F19" s="492">
        <v>557</v>
      </c>
      <c r="G19" s="492">
        <v>610</v>
      </c>
      <c r="H19" s="492">
        <v>850</v>
      </c>
      <c r="I19" s="492">
        <v>581</v>
      </c>
      <c r="J19" s="492">
        <v>528</v>
      </c>
      <c r="K19" s="492">
        <v>556</v>
      </c>
    </row>
    <row r="20" spans="1:11" x14ac:dyDescent="0.45">
      <c r="A20" s="492" t="s">
        <v>622</v>
      </c>
      <c r="B20" s="492" t="s">
        <v>562</v>
      </c>
      <c r="C20" s="492" t="s">
        <v>417</v>
      </c>
      <c r="D20" s="492" t="s">
        <v>641</v>
      </c>
      <c r="E20" s="492">
        <v>19</v>
      </c>
      <c r="F20" s="492">
        <v>9206</v>
      </c>
      <c r="G20" s="492">
        <v>10110</v>
      </c>
      <c r="H20" s="492">
        <v>10117</v>
      </c>
      <c r="I20" s="492">
        <v>10369</v>
      </c>
      <c r="J20" s="492">
        <v>10663</v>
      </c>
      <c r="K20" s="492">
        <v>10604</v>
      </c>
    </row>
    <row r="21" spans="1:11" x14ac:dyDescent="0.45">
      <c r="A21" s="492" t="s">
        <v>622</v>
      </c>
      <c r="B21" s="492" t="s">
        <v>562</v>
      </c>
      <c r="C21" s="492" t="s">
        <v>44</v>
      </c>
      <c r="D21" s="492" t="s">
        <v>642</v>
      </c>
      <c r="E21" s="492">
        <v>20</v>
      </c>
      <c r="F21" s="492">
        <v>10879</v>
      </c>
      <c r="G21" s="492">
        <v>1711</v>
      </c>
      <c r="H21" s="492">
        <v>173612</v>
      </c>
      <c r="I21" s="492">
        <v>9196</v>
      </c>
      <c r="J21" s="492">
        <v>13009</v>
      </c>
      <c r="K21" s="492">
        <v>21103</v>
      </c>
    </row>
    <row r="22" spans="1:11" x14ac:dyDescent="0.45">
      <c r="A22" s="492" t="s">
        <v>622</v>
      </c>
      <c r="B22" s="492" t="s">
        <v>562</v>
      </c>
      <c r="C22" s="492" t="s">
        <v>45</v>
      </c>
      <c r="D22" s="492" t="s">
        <v>643</v>
      </c>
      <c r="E22" s="492">
        <v>21</v>
      </c>
      <c r="F22" s="492">
        <v>189180</v>
      </c>
      <c r="G22" s="492">
        <v>85380</v>
      </c>
      <c r="H22" s="492">
        <v>401111</v>
      </c>
      <c r="I22" s="492">
        <v>197905</v>
      </c>
      <c r="J22" s="492">
        <v>201131</v>
      </c>
      <c r="K22" s="492">
        <v>-11446</v>
      </c>
    </row>
    <row r="23" spans="1:11" x14ac:dyDescent="0.45">
      <c r="A23" s="492" t="s">
        <v>622</v>
      </c>
      <c r="B23" s="492" t="s">
        <v>562</v>
      </c>
      <c r="C23" s="492" t="s">
        <v>418</v>
      </c>
      <c r="D23" s="492" t="s">
        <v>644</v>
      </c>
      <c r="E23" s="492">
        <v>22</v>
      </c>
      <c r="F23" s="492">
        <v>1936799</v>
      </c>
      <c r="G23" s="492">
        <v>2022179</v>
      </c>
      <c r="H23" s="492">
        <v>2423290</v>
      </c>
      <c r="I23" s="492">
        <v>2621195</v>
      </c>
      <c r="J23" s="492">
        <v>2822326</v>
      </c>
      <c r="K23" s="492">
        <v>2810880</v>
      </c>
    </row>
    <row r="24" spans="1:11" x14ac:dyDescent="0.45">
      <c r="A24" s="492" t="s">
        <v>622</v>
      </c>
      <c r="B24" s="492" t="s">
        <v>562</v>
      </c>
      <c r="C24" s="492" t="s">
        <v>23</v>
      </c>
      <c r="D24" s="492" t="s">
        <v>645</v>
      </c>
      <c r="E24" s="492">
        <v>23</v>
      </c>
      <c r="F24" s="492">
        <v>536337</v>
      </c>
      <c r="G24" s="492">
        <v>555470</v>
      </c>
      <c r="H24" s="492">
        <v>571024</v>
      </c>
      <c r="I24" s="492">
        <v>572129</v>
      </c>
      <c r="J24" s="492">
        <v>576631</v>
      </c>
      <c r="K24" s="492">
        <v>595169</v>
      </c>
    </row>
    <row r="25" spans="1:11" x14ac:dyDescent="0.45">
      <c r="A25" s="492" t="s">
        <v>622</v>
      </c>
      <c r="B25" s="492" t="s">
        <v>562</v>
      </c>
      <c r="C25" s="492" t="s">
        <v>489</v>
      </c>
      <c r="D25" s="492" t="s">
        <v>646</v>
      </c>
      <c r="E25" s="492">
        <v>24</v>
      </c>
      <c r="F25" s="492">
        <v>1187826</v>
      </c>
      <c r="G25" s="492">
        <v>1320001</v>
      </c>
      <c r="H25" s="492">
        <v>1378625</v>
      </c>
      <c r="I25" s="492">
        <v>1714561</v>
      </c>
      <c r="J25" s="492">
        <v>1871696</v>
      </c>
      <c r="K25" s="492">
        <v>2020401</v>
      </c>
    </row>
    <row r="26" spans="1:11" x14ac:dyDescent="0.45">
      <c r="A26" s="492" t="s">
        <v>622</v>
      </c>
      <c r="B26" s="492" t="s">
        <v>562</v>
      </c>
      <c r="C26" s="492" t="s">
        <v>475</v>
      </c>
      <c r="D26" s="492" t="s">
        <v>647</v>
      </c>
      <c r="E26" s="492">
        <v>25</v>
      </c>
      <c r="F26" s="492">
        <v>25157</v>
      </c>
      <c r="G26" s="492">
        <v>19284</v>
      </c>
      <c r="H26" s="492">
        <v>24873</v>
      </c>
      <c r="I26" s="492">
        <v>18712</v>
      </c>
      <c r="J26" s="492">
        <v>22018</v>
      </c>
      <c r="K26" s="492">
        <v>7788</v>
      </c>
    </row>
    <row r="27" spans="1:11" x14ac:dyDescent="0.45">
      <c r="A27" s="492" t="s">
        <v>622</v>
      </c>
      <c r="B27" s="492" t="s">
        <v>562</v>
      </c>
      <c r="C27" s="492" t="s">
        <v>474</v>
      </c>
      <c r="D27" s="492" t="s">
        <v>648</v>
      </c>
      <c r="E27" s="492">
        <v>26</v>
      </c>
      <c r="F27" s="492">
        <v>1200404</v>
      </c>
      <c r="G27" s="492">
        <v>1329642</v>
      </c>
      <c r="H27" s="492">
        <v>1391062</v>
      </c>
      <c r="I27" s="492">
        <v>1545424</v>
      </c>
      <c r="J27" s="492">
        <v>1701272</v>
      </c>
      <c r="K27" s="492">
        <v>1834736</v>
      </c>
    </row>
    <row r="28" spans="1:11" x14ac:dyDescent="0.45">
      <c r="A28" s="492" t="s">
        <v>622</v>
      </c>
      <c r="B28" s="492" t="s">
        <v>562</v>
      </c>
      <c r="C28" s="492" t="s">
        <v>477</v>
      </c>
      <c r="D28" s="492" t="s">
        <v>649</v>
      </c>
      <c r="E28" s="492">
        <v>27</v>
      </c>
      <c r="F28" s="492">
        <v>108188</v>
      </c>
      <c r="G28" s="492">
        <v>36155</v>
      </c>
      <c r="H28" s="492">
        <v>130967</v>
      </c>
      <c r="I28" s="492">
        <v>135802</v>
      </c>
      <c r="J28" s="492">
        <v>122580</v>
      </c>
      <c r="K28" s="492">
        <v>-23657</v>
      </c>
    </row>
    <row r="29" spans="1:11" x14ac:dyDescent="0.45">
      <c r="A29" s="492" t="s">
        <v>622</v>
      </c>
      <c r="B29" s="492" t="s">
        <v>562</v>
      </c>
      <c r="C29" s="492" t="s">
        <v>490</v>
      </c>
      <c r="D29" s="492" t="s">
        <v>650</v>
      </c>
      <c r="E29" s="492">
        <v>28</v>
      </c>
      <c r="F29" s="492">
        <v>1643</v>
      </c>
      <c r="G29" s="492">
        <v>-2218</v>
      </c>
      <c r="H29" s="492">
        <v>3811</v>
      </c>
      <c r="I29" s="492">
        <v>4236</v>
      </c>
      <c r="J29" s="492">
        <v>1594</v>
      </c>
      <c r="K29" s="492">
        <v>-6548</v>
      </c>
    </row>
    <row r="30" spans="1:11" x14ac:dyDescent="0.45">
      <c r="A30" s="492" t="s">
        <v>622</v>
      </c>
      <c r="B30" s="492" t="s">
        <v>562</v>
      </c>
      <c r="C30" s="492" t="s">
        <v>491</v>
      </c>
      <c r="D30" s="492" t="s">
        <v>651</v>
      </c>
      <c r="E30" s="492">
        <v>29</v>
      </c>
      <c r="F30" s="492">
        <v>106545</v>
      </c>
      <c r="G30" s="492">
        <v>38373</v>
      </c>
      <c r="H30" s="492">
        <v>127157</v>
      </c>
      <c r="I30" s="492">
        <v>131566</v>
      </c>
      <c r="J30" s="492">
        <v>120986</v>
      </c>
      <c r="K30" s="492">
        <v>-17110</v>
      </c>
    </row>
    <row r="31" spans="1:11" x14ac:dyDescent="0.45">
      <c r="A31" s="492" t="s">
        <v>622</v>
      </c>
      <c r="B31" s="492" t="s">
        <v>562</v>
      </c>
      <c r="C31" s="492" t="s">
        <v>492</v>
      </c>
      <c r="D31" s="492" t="s">
        <v>652</v>
      </c>
      <c r="E31" s="492">
        <v>30</v>
      </c>
      <c r="F31" s="492">
        <v>1320001</v>
      </c>
      <c r="G31" s="492">
        <v>1378625</v>
      </c>
      <c r="H31" s="492">
        <v>1714561</v>
      </c>
      <c r="I31" s="492">
        <v>1871696</v>
      </c>
      <c r="J31" s="492">
        <v>2020401</v>
      </c>
      <c r="K31" s="492">
        <v>2019455</v>
      </c>
    </row>
    <row r="32" spans="1:11" x14ac:dyDescent="0.45">
      <c r="A32" s="492" t="s">
        <v>622</v>
      </c>
      <c r="B32" s="492" t="s">
        <v>562</v>
      </c>
      <c r="C32" s="492" t="s">
        <v>493</v>
      </c>
      <c r="D32" s="492" t="s">
        <v>653</v>
      </c>
      <c r="E32" s="492">
        <v>31</v>
      </c>
      <c r="F32" s="492">
        <v>5.0000000000000001E-3</v>
      </c>
      <c r="G32" s="492">
        <v>5.0000000000000001E-3</v>
      </c>
      <c r="H32" s="492">
        <v>5.0000000000000001E-3</v>
      </c>
      <c r="I32" s="492">
        <v>4.0000000000000001E-3</v>
      </c>
      <c r="J32" s="492">
        <v>4.0000000000000001E-3</v>
      </c>
      <c r="K32" s="492">
        <v>4.0000000000000001E-3</v>
      </c>
    </row>
    <row r="33" spans="1:11" x14ac:dyDescent="0.45">
      <c r="A33" s="492" t="s">
        <v>622</v>
      </c>
      <c r="B33" s="492" t="s">
        <v>562</v>
      </c>
      <c r="C33" s="492" t="s">
        <v>494</v>
      </c>
      <c r="D33" s="492" t="s">
        <v>654</v>
      </c>
      <c r="E33" s="492">
        <v>32</v>
      </c>
      <c r="F33" s="492">
        <v>2E-3</v>
      </c>
      <c r="G33" s="492">
        <v>2E-3</v>
      </c>
      <c r="H33" s="492">
        <v>3.0000000000000001E-3</v>
      </c>
      <c r="I33" s="492">
        <v>3.0000000000000001E-3</v>
      </c>
      <c r="J33" s="492">
        <v>3.0000000000000001E-3</v>
      </c>
      <c r="K33" s="492">
        <v>2E-3</v>
      </c>
    </row>
    <row r="34" spans="1:11" x14ac:dyDescent="0.45">
      <c r="A34" s="492" t="s">
        <v>622</v>
      </c>
      <c r="B34" s="492" t="s">
        <v>562</v>
      </c>
      <c r="C34" s="492" t="s">
        <v>495</v>
      </c>
      <c r="D34" s="492" t="s">
        <v>655</v>
      </c>
      <c r="E34" s="492">
        <v>33</v>
      </c>
      <c r="F34" s="492">
        <v>8.8999999999999996E-2</v>
      </c>
      <c r="G34" s="492">
        <v>2.9000000000000001E-2</v>
      </c>
      <c r="H34" s="492">
        <v>9.0999999999999998E-2</v>
      </c>
      <c r="I34" s="492">
        <v>8.5000000000000006E-2</v>
      </c>
      <c r="J34" s="492">
        <v>7.0999999999999994E-2</v>
      </c>
      <c r="K34" s="492">
        <v>-8.9999999999999993E-3</v>
      </c>
    </row>
    <row r="35" spans="1:11" x14ac:dyDescent="0.45">
      <c r="A35" s="492" t="s">
        <v>656</v>
      </c>
      <c r="B35" s="492" t="s">
        <v>17</v>
      </c>
      <c r="C35" s="492" t="s">
        <v>411</v>
      </c>
      <c r="D35" s="492" t="s">
        <v>623</v>
      </c>
      <c r="E35" s="492">
        <v>1</v>
      </c>
      <c r="F35" s="492">
        <v>522841</v>
      </c>
      <c r="G35" s="492">
        <v>568537</v>
      </c>
      <c r="H35" s="492">
        <v>597731</v>
      </c>
      <c r="I35" s="492">
        <v>670298</v>
      </c>
      <c r="J35" s="492">
        <v>704978</v>
      </c>
      <c r="K35" s="492">
        <v>749079</v>
      </c>
    </row>
    <row r="36" spans="1:11" x14ac:dyDescent="0.45">
      <c r="A36" s="492" t="s">
        <v>656</v>
      </c>
      <c r="B36" s="492" t="s">
        <v>17</v>
      </c>
      <c r="C36" s="492" t="s">
        <v>29</v>
      </c>
      <c r="D36" s="492" t="s">
        <v>624</v>
      </c>
      <c r="E36" s="492">
        <v>2</v>
      </c>
      <c r="F36" s="492">
        <v>29797</v>
      </c>
      <c r="G36" s="492">
        <v>29241</v>
      </c>
      <c r="H36" s="492">
        <v>38315</v>
      </c>
      <c r="I36" s="492">
        <v>15689</v>
      </c>
      <c r="J36" s="492">
        <v>15540</v>
      </c>
      <c r="K36" s="492">
        <v>15702</v>
      </c>
    </row>
    <row r="37" spans="1:11" x14ac:dyDescent="0.45">
      <c r="A37" s="492" t="s">
        <v>656</v>
      </c>
      <c r="B37" s="492" t="s">
        <v>17</v>
      </c>
      <c r="C37" s="492" t="s">
        <v>134</v>
      </c>
      <c r="D37" s="492" t="s">
        <v>625</v>
      </c>
      <c r="E37" s="492">
        <v>3</v>
      </c>
      <c r="F37" s="492">
        <v>6773</v>
      </c>
      <c r="G37" s="492">
        <v>7014</v>
      </c>
      <c r="H37" s="492">
        <v>7104</v>
      </c>
      <c r="I37" s="492">
        <v>5769</v>
      </c>
      <c r="J37" s="492">
        <v>5357</v>
      </c>
      <c r="K37" s="492">
        <v>5405</v>
      </c>
    </row>
    <row r="38" spans="1:11" x14ac:dyDescent="0.45">
      <c r="A38" s="492" t="s">
        <v>656</v>
      </c>
      <c r="B38" s="492" t="s">
        <v>17</v>
      </c>
      <c r="C38" s="492" t="s">
        <v>135</v>
      </c>
      <c r="D38" s="492" t="s">
        <v>626</v>
      </c>
      <c r="E38" s="492">
        <v>4</v>
      </c>
      <c r="F38" s="492">
        <v>23024</v>
      </c>
      <c r="G38" s="492">
        <v>22227</v>
      </c>
      <c r="H38" s="492">
        <v>31211</v>
      </c>
      <c r="I38" s="492">
        <v>9920</v>
      </c>
      <c r="J38" s="492">
        <v>10183</v>
      </c>
      <c r="K38" s="492">
        <v>10297</v>
      </c>
    </row>
    <row r="39" spans="1:11" x14ac:dyDescent="0.45">
      <c r="A39" s="492" t="s">
        <v>656</v>
      </c>
      <c r="B39" s="492" t="s">
        <v>17</v>
      </c>
      <c r="C39" s="492" t="s">
        <v>33</v>
      </c>
      <c r="D39" s="492" t="s">
        <v>628</v>
      </c>
      <c r="E39" s="492">
        <v>6</v>
      </c>
      <c r="F39" s="492">
        <v>9300</v>
      </c>
      <c r="G39" s="492">
        <v>9293</v>
      </c>
      <c r="H39" s="492">
        <v>8917</v>
      </c>
      <c r="I39" s="492">
        <v>6469</v>
      </c>
      <c r="J39" s="492">
        <v>2840</v>
      </c>
      <c r="K39" s="492">
        <v>3088</v>
      </c>
    </row>
    <row r="40" spans="1:11" x14ac:dyDescent="0.45">
      <c r="A40" s="492" t="s">
        <v>656</v>
      </c>
      <c r="B40" s="492" t="s">
        <v>17</v>
      </c>
      <c r="C40" s="492" t="s">
        <v>412</v>
      </c>
      <c r="D40" s="492" t="s">
        <v>629</v>
      </c>
      <c r="E40" s="492">
        <v>7</v>
      </c>
      <c r="F40" s="492">
        <v>14807</v>
      </c>
      <c r="G40" s="492">
        <v>14642</v>
      </c>
      <c r="H40" s="492">
        <v>17547</v>
      </c>
      <c r="I40" s="492">
        <v>14767</v>
      </c>
      <c r="J40" s="492">
        <v>12554</v>
      </c>
      <c r="K40" s="492">
        <v>12884</v>
      </c>
    </row>
    <row r="41" spans="1:11" x14ac:dyDescent="0.45">
      <c r="A41" s="492" t="s">
        <v>656</v>
      </c>
      <c r="B41" s="492" t="s">
        <v>17</v>
      </c>
      <c r="C41" s="492" t="s">
        <v>413</v>
      </c>
      <c r="D41" s="492" t="s">
        <v>630</v>
      </c>
      <c r="E41" s="492">
        <v>8</v>
      </c>
      <c r="F41" s="492">
        <v>5507</v>
      </c>
      <c r="G41" s="492">
        <v>5349</v>
      </c>
      <c r="H41" s="492">
        <v>8630</v>
      </c>
      <c r="I41" s="492">
        <v>8298</v>
      </c>
      <c r="J41" s="492">
        <v>9714</v>
      </c>
      <c r="K41" s="492">
        <v>9796</v>
      </c>
    </row>
    <row r="42" spans="1:11" x14ac:dyDescent="0.45">
      <c r="A42" s="492" t="s">
        <v>656</v>
      </c>
      <c r="B42" s="492" t="s">
        <v>17</v>
      </c>
      <c r="C42" s="492" t="s">
        <v>34</v>
      </c>
      <c r="D42" s="492" t="s">
        <v>631</v>
      </c>
      <c r="E42" s="492">
        <v>9</v>
      </c>
      <c r="F42" s="492">
        <v>32692</v>
      </c>
      <c r="G42" s="492">
        <v>34264</v>
      </c>
      <c r="H42" s="492">
        <v>42963</v>
      </c>
      <c r="I42" s="492">
        <v>35322</v>
      </c>
      <c r="J42" s="492">
        <v>35791</v>
      </c>
      <c r="K42" s="492">
        <v>36086</v>
      </c>
    </row>
    <row r="43" spans="1:11" x14ac:dyDescent="0.45">
      <c r="A43" s="492" t="s">
        <v>656</v>
      </c>
      <c r="B43" s="492" t="s">
        <v>17</v>
      </c>
      <c r="C43" s="492" t="s">
        <v>414</v>
      </c>
      <c r="D43" s="492" t="s">
        <v>632</v>
      </c>
      <c r="E43" s="492">
        <v>10</v>
      </c>
      <c r="F43" s="492">
        <v>4030</v>
      </c>
      <c r="G43" s="492">
        <v>3988</v>
      </c>
      <c r="H43" s="492">
        <v>5902</v>
      </c>
      <c r="I43" s="492">
        <v>10144</v>
      </c>
      <c r="J43" s="492">
        <v>11166</v>
      </c>
      <c r="K43" s="492">
        <v>11258</v>
      </c>
    </row>
    <row r="44" spans="1:11" x14ac:dyDescent="0.45">
      <c r="A44" s="492" t="s">
        <v>656</v>
      </c>
      <c r="B44" s="492" t="s">
        <v>17</v>
      </c>
      <c r="C44" s="492" t="s">
        <v>415</v>
      </c>
      <c r="D44" s="492" t="s">
        <v>633</v>
      </c>
      <c r="E44" s="492">
        <v>11</v>
      </c>
      <c r="F44" s="492">
        <v>28662</v>
      </c>
      <c r="G44" s="492">
        <v>30276</v>
      </c>
      <c r="H44" s="492">
        <v>37061</v>
      </c>
      <c r="I44" s="492">
        <v>25178</v>
      </c>
      <c r="J44" s="492">
        <v>24625</v>
      </c>
      <c r="K44" s="492">
        <v>24828</v>
      </c>
    </row>
    <row r="45" spans="1:11" x14ac:dyDescent="0.45">
      <c r="A45" s="492" t="s">
        <v>656</v>
      </c>
      <c r="B45" s="492" t="s">
        <v>17</v>
      </c>
      <c r="C45" s="492" t="s">
        <v>37</v>
      </c>
      <c r="D45" s="492" t="s">
        <v>635</v>
      </c>
      <c r="E45" s="492">
        <v>13</v>
      </c>
      <c r="F45" s="492">
        <v>6405</v>
      </c>
      <c r="G45" s="492">
        <v>4270</v>
      </c>
      <c r="H45" s="492">
        <v>4269</v>
      </c>
      <c r="I45" s="492">
        <v>-13164</v>
      </c>
      <c r="J45" s="492">
        <v>-17411</v>
      </c>
      <c r="K45" s="492">
        <v>-17296</v>
      </c>
    </row>
    <row r="46" spans="1:11" x14ac:dyDescent="0.45">
      <c r="A46" s="492" t="s">
        <v>656</v>
      </c>
      <c r="B46" s="492" t="s">
        <v>17</v>
      </c>
      <c r="C46" s="492" t="s">
        <v>39</v>
      </c>
      <c r="D46" s="492" t="s">
        <v>637</v>
      </c>
      <c r="E46" s="492">
        <v>15</v>
      </c>
      <c r="F46" s="492">
        <v>44331</v>
      </c>
      <c r="G46" s="492">
        <v>31120</v>
      </c>
      <c r="H46" s="492">
        <v>74655</v>
      </c>
      <c r="I46" s="492">
        <v>55014</v>
      </c>
      <c r="J46" s="492">
        <v>68877</v>
      </c>
      <c r="K46" s="492">
        <v>8764</v>
      </c>
    </row>
    <row r="47" spans="1:11" x14ac:dyDescent="0.45">
      <c r="A47" s="492" t="s">
        <v>656</v>
      </c>
      <c r="B47" s="492" t="s">
        <v>17</v>
      </c>
      <c r="C47" s="492" t="s">
        <v>40</v>
      </c>
      <c r="D47" s="492" t="s">
        <v>638</v>
      </c>
      <c r="E47" s="492">
        <v>16</v>
      </c>
      <c r="F47" s="492">
        <v>2873</v>
      </c>
      <c r="G47" s="492">
        <v>3376</v>
      </c>
      <c r="H47" s="492">
        <v>3801</v>
      </c>
      <c r="I47" s="492">
        <v>4146</v>
      </c>
      <c r="J47" s="492">
        <v>4202</v>
      </c>
      <c r="K47" s="492">
        <v>4238</v>
      </c>
    </row>
    <row r="48" spans="1:11" x14ac:dyDescent="0.45">
      <c r="A48" s="492" t="s">
        <v>656</v>
      </c>
      <c r="B48" s="492" t="s">
        <v>17</v>
      </c>
      <c r="C48" s="492" t="s">
        <v>41</v>
      </c>
      <c r="D48" s="492" t="s">
        <v>639</v>
      </c>
      <c r="E48" s="492">
        <v>17</v>
      </c>
      <c r="F48" s="492">
        <v>41457</v>
      </c>
      <c r="G48" s="492">
        <v>27744</v>
      </c>
      <c r="H48" s="492">
        <v>70854</v>
      </c>
      <c r="I48" s="492">
        <v>50868</v>
      </c>
      <c r="J48" s="492">
        <v>64675</v>
      </c>
      <c r="K48" s="492">
        <v>4526</v>
      </c>
    </row>
    <row r="49" spans="1:11" x14ac:dyDescent="0.45">
      <c r="A49" s="492" t="s">
        <v>656</v>
      </c>
      <c r="B49" s="492" t="s">
        <v>17</v>
      </c>
      <c r="C49" s="492" t="s">
        <v>417</v>
      </c>
      <c r="D49" s="492" t="s">
        <v>641</v>
      </c>
      <c r="E49" s="492">
        <v>19</v>
      </c>
      <c r="F49" s="492">
        <v>2920</v>
      </c>
      <c r="G49" s="492">
        <v>3651</v>
      </c>
      <c r="H49" s="492">
        <v>3519</v>
      </c>
      <c r="I49" s="492">
        <v>3557</v>
      </c>
      <c r="J49" s="492">
        <v>3743</v>
      </c>
      <c r="K49" s="492">
        <v>3776</v>
      </c>
    </row>
    <row r="50" spans="1:11" x14ac:dyDescent="0.45">
      <c r="A50" s="492" t="s">
        <v>656</v>
      </c>
      <c r="B50" s="492" t="s">
        <v>17</v>
      </c>
      <c r="C50" s="492" t="s">
        <v>44</v>
      </c>
      <c r="D50" s="492" t="s">
        <v>642</v>
      </c>
      <c r="E50" s="492">
        <v>20</v>
      </c>
      <c r="F50" s="492">
        <v>753</v>
      </c>
      <c r="G50" s="492">
        <v>831</v>
      </c>
      <c r="H50" s="492">
        <v>964</v>
      </c>
      <c r="I50" s="492">
        <v>533</v>
      </c>
      <c r="J50" s="492">
        <v>580</v>
      </c>
      <c r="K50" s="492">
        <v>599</v>
      </c>
    </row>
    <row r="51" spans="1:11" x14ac:dyDescent="0.45">
      <c r="A51" s="492" t="s">
        <v>656</v>
      </c>
      <c r="B51" s="492" t="s">
        <v>17</v>
      </c>
      <c r="C51" s="492" t="s">
        <v>45</v>
      </c>
      <c r="D51" s="492" t="s">
        <v>643</v>
      </c>
      <c r="E51" s="492">
        <v>21</v>
      </c>
      <c r="F51" s="492">
        <v>45696</v>
      </c>
      <c r="G51" s="492">
        <v>29194</v>
      </c>
      <c r="H51" s="492">
        <v>72567</v>
      </c>
      <c r="I51" s="492">
        <v>34680</v>
      </c>
      <c r="J51" s="492">
        <v>44101</v>
      </c>
      <c r="K51" s="492">
        <v>-15947</v>
      </c>
    </row>
    <row r="52" spans="1:11" x14ac:dyDescent="0.45">
      <c r="A52" s="492" t="s">
        <v>656</v>
      </c>
      <c r="B52" s="492" t="s">
        <v>17</v>
      </c>
      <c r="C52" s="492" t="s">
        <v>418</v>
      </c>
      <c r="D52" s="492" t="s">
        <v>644</v>
      </c>
      <c r="E52" s="492">
        <v>22</v>
      </c>
      <c r="F52" s="492">
        <v>568537</v>
      </c>
      <c r="G52" s="492">
        <v>597731</v>
      </c>
      <c r="H52" s="492">
        <v>670298</v>
      </c>
      <c r="I52" s="492">
        <v>704978</v>
      </c>
      <c r="J52" s="492">
        <v>749079</v>
      </c>
      <c r="K52" s="492">
        <v>733132</v>
      </c>
    </row>
    <row r="53" spans="1:11" x14ac:dyDescent="0.45">
      <c r="A53" s="492" t="s">
        <v>656</v>
      </c>
      <c r="B53" s="492" t="s">
        <v>17</v>
      </c>
      <c r="C53" s="492" t="s">
        <v>23</v>
      </c>
      <c r="D53" s="492" t="s">
        <v>657</v>
      </c>
      <c r="E53" s="492">
        <v>23</v>
      </c>
      <c r="F53" s="492">
        <v>533849</v>
      </c>
      <c r="G53" s="492">
        <v>553174</v>
      </c>
      <c r="H53" s="492">
        <v>568875</v>
      </c>
      <c r="I53" s="492">
        <v>570141</v>
      </c>
      <c r="J53" s="492">
        <v>574835</v>
      </c>
      <c r="K53" s="492">
        <v>593375</v>
      </c>
    </row>
    <row r="54" spans="1:11" x14ac:dyDescent="0.45">
      <c r="A54" s="492" t="s">
        <v>658</v>
      </c>
      <c r="B54" s="492" t="s">
        <v>13</v>
      </c>
      <c r="C54" s="492" t="s">
        <v>411</v>
      </c>
      <c r="D54" s="492" t="s">
        <v>623</v>
      </c>
      <c r="E54" s="492">
        <v>1</v>
      </c>
      <c r="F54" s="492">
        <v>2134</v>
      </c>
      <c r="G54" s="492">
        <v>2122</v>
      </c>
      <c r="H54" s="492">
        <v>2009</v>
      </c>
      <c r="I54" s="492">
        <v>2121</v>
      </c>
      <c r="J54" s="492">
        <v>2129</v>
      </c>
      <c r="K54" s="492">
        <v>2098</v>
      </c>
    </row>
    <row r="55" spans="1:11" x14ac:dyDescent="0.45">
      <c r="A55" s="492" t="s">
        <v>658</v>
      </c>
      <c r="B55" s="492" t="s">
        <v>13</v>
      </c>
      <c r="C55" s="492" t="s">
        <v>29</v>
      </c>
      <c r="D55" s="492" t="s">
        <v>624</v>
      </c>
      <c r="E55" s="492">
        <v>2</v>
      </c>
      <c r="F55" s="492">
        <v>62</v>
      </c>
      <c r="G55" s="492">
        <v>38</v>
      </c>
      <c r="H55" s="492">
        <v>53</v>
      </c>
      <c r="I55" s="492">
        <v>17</v>
      </c>
      <c r="J55" s="492">
        <v>14</v>
      </c>
      <c r="K55" s="492">
        <v>15</v>
      </c>
    </row>
    <row r="56" spans="1:11" x14ac:dyDescent="0.45">
      <c r="A56" s="492" t="s">
        <v>658</v>
      </c>
      <c r="B56" s="492" t="s">
        <v>13</v>
      </c>
      <c r="C56" s="492" t="s">
        <v>134</v>
      </c>
      <c r="D56" s="492" t="s">
        <v>625</v>
      </c>
      <c r="E56" s="492">
        <v>3</v>
      </c>
      <c r="F56" s="492">
        <v>6</v>
      </c>
      <c r="G56" s="492">
        <v>6</v>
      </c>
      <c r="H56" s="492">
        <v>7</v>
      </c>
      <c r="I56" s="492">
        <v>4</v>
      </c>
      <c r="J56" s="492">
        <v>4</v>
      </c>
      <c r="K56" s="492">
        <v>3</v>
      </c>
    </row>
    <row r="57" spans="1:11" x14ac:dyDescent="0.45">
      <c r="A57" s="492" t="s">
        <v>658</v>
      </c>
      <c r="B57" s="492" t="s">
        <v>13</v>
      </c>
      <c r="C57" s="492" t="s">
        <v>135</v>
      </c>
      <c r="D57" s="492" t="s">
        <v>626</v>
      </c>
      <c r="E57" s="492">
        <v>4</v>
      </c>
      <c r="F57" s="492">
        <v>55</v>
      </c>
      <c r="G57" s="492">
        <v>32</v>
      </c>
      <c r="H57" s="492">
        <v>46</v>
      </c>
      <c r="I57" s="492">
        <v>13</v>
      </c>
      <c r="J57" s="492">
        <v>11</v>
      </c>
      <c r="K57" s="492">
        <v>12</v>
      </c>
    </row>
    <row r="58" spans="1:11" x14ac:dyDescent="0.45">
      <c r="A58" s="492" t="s">
        <v>658</v>
      </c>
      <c r="B58" s="492" t="s">
        <v>13</v>
      </c>
      <c r="C58" s="492" t="s">
        <v>34</v>
      </c>
      <c r="D58" s="492" t="s">
        <v>631</v>
      </c>
      <c r="E58" s="492">
        <v>9</v>
      </c>
      <c r="F58" s="492">
        <v>182</v>
      </c>
      <c r="G58" s="492">
        <v>172</v>
      </c>
      <c r="H58" s="492">
        <v>176</v>
      </c>
      <c r="I58" s="492">
        <v>133</v>
      </c>
      <c r="J58" s="492">
        <v>137</v>
      </c>
      <c r="K58" s="492">
        <v>109</v>
      </c>
    </row>
    <row r="59" spans="1:11" x14ac:dyDescent="0.45">
      <c r="A59" s="492" t="s">
        <v>658</v>
      </c>
      <c r="B59" s="492" t="s">
        <v>13</v>
      </c>
      <c r="C59" s="492" t="s">
        <v>37</v>
      </c>
      <c r="D59" s="492" t="s">
        <v>635</v>
      </c>
      <c r="E59" s="492">
        <v>13</v>
      </c>
      <c r="F59" s="492">
        <v>-120</v>
      </c>
      <c r="G59" s="492">
        <v>-134</v>
      </c>
      <c r="H59" s="492">
        <v>-123</v>
      </c>
      <c r="I59" s="492">
        <v>-116</v>
      </c>
      <c r="J59" s="492">
        <v>-123</v>
      </c>
      <c r="K59" s="492">
        <v>-93</v>
      </c>
    </row>
    <row r="60" spans="1:11" x14ac:dyDescent="0.45">
      <c r="A60" s="492" t="s">
        <v>658</v>
      </c>
      <c r="B60" s="492" t="s">
        <v>13</v>
      </c>
      <c r="C60" s="492" t="s">
        <v>38</v>
      </c>
      <c r="D60" s="492" t="s">
        <v>636</v>
      </c>
      <c r="E60" s="492">
        <v>14</v>
      </c>
      <c r="F60" s="492">
        <v>0</v>
      </c>
      <c r="G60" s="492">
        <v>-1</v>
      </c>
      <c r="H60" s="492">
        <v>-1</v>
      </c>
      <c r="I60" s="492">
        <v>-1</v>
      </c>
      <c r="J60" s="492">
        <v>-1</v>
      </c>
      <c r="K60" s="492">
        <v>1</v>
      </c>
    </row>
    <row r="61" spans="1:11" x14ac:dyDescent="0.45">
      <c r="A61" s="492" t="s">
        <v>658</v>
      </c>
      <c r="B61" s="492" t="s">
        <v>13</v>
      </c>
      <c r="C61" s="492" t="s">
        <v>39</v>
      </c>
      <c r="D61" s="492" t="s">
        <v>637</v>
      </c>
      <c r="E61" s="492">
        <v>15</v>
      </c>
      <c r="F61" s="492">
        <v>164</v>
      </c>
      <c r="G61" s="492">
        <v>26</v>
      </c>
      <c r="H61" s="492">
        <v>203</v>
      </c>
      <c r="I61" s="492">
        <v>189</v>
      </c>
      <c r="J61" s="492">
        <v>150</v>
      </c>
      <c r="K61" s="492">
        <v>-19</v>
      </c>
    </row>
    <row r="62" spans="1:11" x14ac:dyDescent="0.45">
      <c r="A62" s="492" t="s">
        <v>658</v>
      </c>
      <c r="B62" s="492" t="s">
        <v>13</v>
      </c>
      <c r="C62" s="492" t="s">
        <v>40</v>
      </c>
      <c r="D62" s="492" t="s">
        <v>638</v>
      </c>
      <c r="E62" s="492">
        <v>16</v>
      </c>
      <c r="F62" s="492">
        <v>8</v>
      </c>
      <c r="G62" s="492">
        <v>4</v>
      </c>
      <c r="H62" s="492">
        <v>5</v>
      </c>
      <c r="I62" s="492">
        <v>5</v>
      </c>
      <c r="J62" s="492">
        <v>5</v>
      </c>
      <c r="K62" s="492">
        <v>5</v>
      </c>
    </row>
    <row r="63" spans="1:11" x14ac:dyDescent="0.45">
      <c r="A63" s="492" t="s">
        <v>658</v>
      </c>
      <c r="B63" s="492" t="s">
        <v>13</v>
      </c>
      <c r="C63" s="492" t="s">
        <v>41</v>
      </c>
      <c r="D63" s="492" t="s">
        <v>639</v>
      </c>
      <c r="E63" s="492">
        <v>17</v>
      </c>
      <c r="F63" s="492">
        <v>156</v>
      </c>
      <c r="G63" s="492">
        <v>21</v>
      </c>
      <c r="H63" s="492">
        <v>199</v>
      </c>
      <c r="I63" s="492">
        <v>184</v>
      </c>
      <c r="J63" s="492">
        <v>145</v>
      </c>
      <c r="K63" s="492">
        <v>-24</v>
      </c>
    </row>
    <row r="64" spans="1:11" x14ac:dyDescent="0.45">
      <c r="A64" s="492" t="s">
        <v>658</v>
      </c>
      <c r="B64" s="492" t="s">
        <v>13</v>
      </c>
      <c r="C64" s="492" t="s">
        <v>42</v>
      </c>
      <c r="D64" s="492" t="s">
        <v>640</v>
      </c>
      <c r="E64" s="492">
        <v>18</v>
      </c>
      <c r="F64" s="492">
        <v>0</v>
      </c>
      <c r="G64" s="492">
        <v>0</v>
      </c>
      <c r="H64" s="492">
        <v>0</v>
      </c>
      <c r="I64" s="492">
        <v>0</v>
      </c>
      <c r="J64" s="492">
        <v>0</v>
      </c>
      <c r="K64" s="492">
        <v>0</v>
      </c>
    </row>
    <row r="65" spans="1:11" x14ac:dyDescent="0.45">
      <c r="A65" s="492" t="s">
        <v>658</v>
      </c>
      <c r="B65" s="492" t="s">
        <v>13</v>
      </c>
      <c r="C65" s="492" t="s">
        <v>417</v>
      </c>
      <c r="D65" s="492" t="s">
        <v>641</v>
      </c>
      <c r="E65" s="492">
        <v>19</v>
      </c>
      <c r="F65" s="492">
        <v>22</v>
      </c>
      <c r="G65" s="492">
        <v>20</v>
      </c>
      <c r="H65" s="492">
        <v>20</v>
      </c>
      <c r="I65" s="492">
        <v>19</v>
      </c>
      <c r="J65" s="492">
        <v>18</v>
      </c>
      <c r="K65" s="492">
        <v>17</v>
      </c>
    </row>
    <row r="66" spans="1:11" x14ac:dyDescent="0.45">
      <c r="A66" s="492" t="s">
        <v>658</v>
      </c>
      <c r="B66" s="492" t="s">
        <v>13</v>
      </c>
      <c r="C66" s="492" t="s">
        <v>44</v>
      </c>
      <c r="D66" s="492" t="s">
        <v>642</v>
      </c>
      <c r="E66" s="492">
        <v>20</v>
      </c>
      <c r="F66" s="492">
        <v>-26</v>
      </c>
      <c r="G66" s="492">
        <v>21</v>
      </c>
      <c r="H66" s="492">
        <v>57</v>
      </c>
      <c r="I66" s="492">
        <v>-40</v>
      </c>
      <c r="J66" s="492">
        <v>-34</v>
      </c>
      <c r="K66" s="492">
        <v>-20</v>
      </c>
    </row>
    <row r="67" spans="1:11" x14ac:dyDescent="0.45">
      <c r="A67" s="492" t="s">
        <v>658</v>
      </c>
      <c r="B67" s="492" t="s">
        <v>13</v>
      </c>
      <c r="C67" s="492" t="s">
        <v>45</v>
      </c>
      <c r="D67" s="492" t="s">
        <v>643</v>
      </c>
      <c r="E67" s="492">
        <v>21</v>
      </c>
      <c r="F67" s="492">
        <v>-12</v>
      </c>
      <c r="G67" s="492">
        <v>-113</v>
      </c>
      <c r="H67" s="492">
        <v>112</v>
      </c>
      <c r="I67" s="492">
        <v>9</v>
      </c>
      <c r="J67" s="492">
        <v>-31</v>
      </c>
      <c r="K67" s="492">
        <v>-154</v>
      </c>
    </row>
    <row r="68" spans="1:11" x14ac:dyDescent="0.45">
      <c r="A68" s="492" t="s">
        <v>658</v>
      </c>
      <c r="B68" s="492" t="s">
        <v>13</v>
      </c>
      <c r="C68" s="492" t="s">
        <v>418</v>
      </c>
      <c r="D68" s="492" t="s">
        <v>644</v>
      </c>
      <c r="E68" s="492">
        <v>22</v>
      </c>
      <c r="F68" s="492">
        <v>2122</v>
      </c>
      <c r="G68" s="492">
        <v>2009</v>
      </c>
      <c r="H68" s="492">
        <v>2121</v>
      </c>
      <c r="I68" s="492">
        <v>2129</v>
      </c>
      <c r="J68" s="492">
        <v>2098</v>
      </c>
      <c r="K68" s="492">
        <v>1944</v>
      </c>
    </row>
    <row r="69" spans="1:11" x14ac:dyDescent="0.45">
      <c r="A69" s="492" t="s">
        <v>658</v>
      </c>
      <c r="B69" s="492" t="s">
        <v>13</v>
      </c>
      <c r="C69" s="492" t="s">
        <v>23</v>
      </c>
      <c r="D69" s="492" t="s">
        <v>659</v>
      </c>
      <c r="E69" s="492">
        <v>23</v>
      </c>
      <c r="F69" s="492">
        <v>2233</v>
      </c>
      <c r="G69" s="492">
        <v>2055</v>
      </c>
      <c r="H69" s="492">
        <v>1927</v>
      </c>
      <c r="I69" s="492">
        <v>1777</v>
      </c>
      <c r="J69" s="492">
        <v>1597</v>
      </c>
      <c r="K69" s="492">
        <v>1605</v>
      </c>
    </row>
    <row r="70" spans="1:11" x14ac:dyDescent="0.45">
      <c r="A70" s="492" t="s">
        <v>660</v>
      </c>
      <c r="B70" s="492" t="s">
        <v>562</v>
      </c>
      <c r="C70" s="492" t="s">
        <v>536</v>
      </c>
      <c r="D70" s="492" t="s">
        <v>655</v>
      </c>
      <c r="E70" s="492">
        <v>1</v>
      </c>
      <c r="F70" s="492">
        <v>8.4599999999999995E-2</v>
      </c>
      <c r="G70" s="492">
        <v>7.4200000000000002E-2</v>
      </c>
      <c r="H70" s="492">
        <v>9.2299999999999993E-2</v>
      </c>
      <c r="I70" s="492">
        <v>8.1799999999999998E-2</v>
      </c>
      <c r="J70" s="492">
        <v>7.2800000000000004E-2</v>
      </c>
      <c r="K70" s="492">
        <v>5.2699999999999997E-2</v>
      </c>
    </row>
    <row r="71" spans="1:11" x14ac:dyDescent="0.45">
      <c r="A71" s="492" t="s">
        <v>661</v>
      </c>
      <c r="B71" s="492" t="s">
        <v>48</v>
      </c>
      <c r="C71" s="492" t="s">
        <v>536</v>
      </c>
      <c r="D71" s="492" t="s">
        <v>655</v>
      </c>
      <c r="E71" s="492">
        <v>1</v>
      </c>
      <c r="F71" s="492">
        <v>8.4500000000000006E-2</v>
      </c>
      <c r="G71" s="492">
        <v>7.4099999999999999E-2</v>
      </c>
      <c r="H71" s="492">
        <v>9.2299999999999993E-2</v>
      </c>
      <c r="I71" s="492">
        <v>8.1799999999999998E-2</v>
      </c>
      <c r="J71" s="492">
        <v>7.2800000000000004E-2</v>
      </c>
      <c r="K71" s="492">
        <v>5.2699999999999997E-2</v>
      </c>
    </row>
    <row r="72" spans="1:11" x14ac:dyDescent="0.45">
      <c r="A72" s="492" t="s">
        <v>662</v>
      </c>
      <c r="B72" s="492" t="s">
        <v>558</v>
      </c>
      <c r="C72" s="492" t="s">
        <v>536</v>
      </c>
      <c r="D72" s="492" t="s">
        <v>655</v>
      </c>
      <c r="E72" s="492">
        <v>1</v>
      </c>
      <c r="F72" s="492">
        <v>8.72E-2</v>
      </c>
      <c r="G72" s="492">
        <v>7.4099999999999999E-2</v>
      </c>
      <c r="H72" s="492">
        <v>9.2700000000000005E-2</v>
      </c>
      <c r="I72" s="492">
        <v>8.0399999999999999E-2</v>
      </c>
      <c r="J72" s="492">
        <v>6.6699999999999995E-2</v>
      </c>
      <c r="K72" s="492">
        <v>5.1999999999999998E-2</v>
      </c>
    </row>
    <row r="73" spans="1:11" x14ac:dyDescent="0.45">
      <c r="A73" s="492" t="s">
        <v>662</v>
      </c>
      <c r="B73" s="492" t="s">
        <v>559</v>
      </c>
      <c r="C73" s="492" t="s">
        <v>536</v>
      </c>
      <c r="D73" s="492" t="s">
        <v>655</v>
      </c>
      <c r="E73" s="492">
        <v>1</v>
      </c>
      <c r="F73" s="492">
        <v>9.2399999999999996E-2</v>
      </c>
      <c r="G73" s="492">
        <v>8.2500000000000004E-2</v>
      </c>
      <c r="H73" s="492">
        <v>0.1023</v>
      </c>
      <c r="I73" s="492">
        <v>9.3299999999999994E-2</v>
      </c>
      <c r="J73" s="492">
        <v>8.3299999999999999E-2</v>
      </c>
      <c r="K73" s="492">
        <v>6.1899999999999997E-2</v>
      </c>
    </row>
    <row r="74" spans="1:11" x14ac:dyDescent="0.45">
      <c r="A74" s="492" t="s">
        <v>662</v>
      </c>
      <c r="B74" s="492" t="s">
        <v>568</v>
      </c>
      <c r="C74" s="492" t="s">
        <v>536</v>
      </c>
      <c r="D74" s="492" t="s">
        <v>655</v>
      </c>
      <c r="E74" s="492">
        <v>1</v>
      </c>
      <c r="F74" s="492">
        <v>9.2700000000000005E-2</v>
      </c>
      <c r="G74" s="492">
        <v>8.1500000000000003E-2</v>
      </c>
      <c r="H74" s="492">
        <v>9.7600000000000006E-2</v>
      </c>
      <c r="I74" s="492">
        <v>8.6400000000000005E-2</v>
      </c>
      <c r="J74" s="492">
        <v>7.7299999999999994E-2</v>
      </c>
      <c r="K74" s="492">
        <v>5.7299999999999997E-2</v>
      </c>
    </row>
    <row r="75" spans="1:11" x14ac:dyDescent="0.45">
      <c r="A75" s="492" t="s">
        <v>662</v>
      </c>
      <c r="B75" s="492" t="s">
        <v>561</v>
      </c>
      <c r="C75" s="492" t="s">
        <v>536</v>
      </c>
      <c r="D75" s="492" t="s">
        <v>655</v>
      </c>
      <c r="E75" s="492">
        <v>1</v>
      </c>
      <c r="F75" s="492">
        <v>7.4099999999999999E-2</v>
      </c>
      <c r="G75" s="492">
        <v>6.3799999999999996E-2</v>
      </c>
      <c r="H75" s="492">
        <v>8.1299999999999997E-2</v>
      </c>
      <c r="I75" s="492">
        <v>6.9800000000000001E-2</v>
      </c>
      <c r="J75" s="492">
        <v>6.1600000000000002E-2</v>
      </c>
      <c r="K75" s="492">
        <v>4.1500000000000002E-2</v>
      </c>
    </row>
    <row r="76" spans="1:11" x14ac:dyDescent="0.45">
      <c r="A76" s="492" t="s">
        <v>663</v>
      </c>
      <c r="B76" s="492" t="s">
        <v>562</v>
      </c>
      <c r="C76" s="492" t="s">
        <v>496</v>
      </c>
      <c r="D76" s="492" t="s">
        <v>655</v>
      </c>
      <c r="E76" s="492">
        <v>1</v>
      </c>
      <c r="F76" s="492">
        <v>5.7200000000000001E-2</v>
      </c>
      <c r="G76" s="492">
        <v>4.6100000000000002E-2</v>
      </c>
      <c r="H76" s="492">
        <v>4.0899999999999999E-2</v>
      </c>
      <c r="I76" s="492">
        <v>5.7799999999999997E-2</v>
      </c>
      <c r="J76" s="492">
        <v>7.8899999999999998E-2</v>
      </c>
      <c r="K76" s="492">
        <v>6.8500000000000005E-2</v>
      </c>
    </row>
    <row r="77" spans="1:11" x14ac:dyDescent="0.45">
      <c r="A77" s="492" t="s">
        <v>664</v>
      </c>
      <c r="B77" s="492" t="s">
        <v>48</v>
      </c>
      <c r="C77" s="492" t="s">
        <v>496</v>
      </c>
      <c r="D77" s="492" t="s">
        <v>655</v>
      </c>
      <c r="E77" s="492">
        <v>1</v>
      </c>
      <c r="F77" s="492">
        <v>5.7099999999999998E-2</v>
      </c>
      <c r="G77" s="492">
        <v>4.6100000000000002E-2</v>
      </c>
      <c r="H77" s="492">
        <v>4.1000000000000002E-2</v>
      </c>
      <c r="I77" s="492">
        <v>5.7700000000000001E-2</v>
      </c>
      <c r="J77" s="492">
        <v>7.8799999999999995E-2</v>
      </c>
      <c r="K77" s="492">
        <v>6.8500000000000005E-2</v>
      </c>
    </row>
    <row r="78" spans="1:11" x14ac:dyDescent="0.45">
      <c r="A78" s="492" t="s">
        <v>665</v>
      </c>
      <c r="B78" s="492" t="s">
        <v>558</v>
      </c>
      <c r="C78" s="492" t="s">
        <v>496</v>
      </c>
      <c r="D78" s="492" t="s">
        <v>655</v>
      </c>
      <c r="E78" s="492">
        <v>1</v>
      </c>
      <c r="F78" s="492">
        <v>6.5299999999999997E-2</v>
      </c>
      <c r="G78" s="492">
        <v>5.16E-2</v>
      </c>
      <c r="H78" s="492">
        <v>4.5199999999999997E-2</v>
      </c>
      <c r="I78" s="492">
        <v>5.8099999999999999E-2</v>
      </c>
      <c r="J78" s="492">
        <v>7.9699999999999993E-2</v>
      </c>
      <c r="K78" s="492">
        <v>6.9500000000000006E-2</v>
      </c>
    </row>
    <row r="79" spans="1:11" x14ac:dyDescent="0.45">
      <c r="A79" s="492" t="s">
        <v>665</v>
      </c>
      <c r="B79" s="492" t="s">
        <v>559</v>
      </c>
      <c r="C79" s="492" t="s">
        <v>496</v>
      </c>
      <c r="D79" s="492" t="s">
        <v>655</v>
      </c>
      <c r="E79" s="492">
        <v>1</v>
      </c>
      <c r="F79" s="492">
        <v>6.4299999999999996E-2</v>
      </c>
      <c r="G79" s="492">
        <v>5.4100000000000002E-2</v>
      </c>
      <c r="H79" s="492">
        <v>4.9000000000000002E-2</v>
      </c>
      <c r="I79" s="492">
        <v>6.54E-2</v>
      </c>
      <c r="J79" s="492">
        <v>8.6699999999999999E-2</v>
      </c>
      <c r="K79" s="492">
        <v>7.6999999999999999E-2</v>
      </c>
    </row>
    <row r="80" spans="1:11" x14ac:dyDescent="0.45">
      <c r="A80" s="492" t="s">
        <v>665</v>
      </c>
      <c r="B80" s="492" t="s">
        <v>568</v>
      </c>
      <c r="C80" s="492" t="s">
        <v>496</v>
      </c>
      <c r="D80" s="492" t="s">
        <v>655</v>
      </c>
      <c r="E80" s="492">
        <v>1</v>
      </c>
      <c r="F80" s="492">
        <v>6.5699999999999995E-2</v>
      </c>
      <c r="G80" s="492">
        <v>5.3600000000000002E-2</v>
      </c>
      <c r="H80" s="492">
        <v>4.8300000000000003E-2</v>
      </c>
      <c r="I80" s="492">
        <v>6.2899999999999998E-2</v>
      </c>
      <c r="J80" s="492">
        <v>8.4900000000000003E-2</v>
      </c>
      <c r="K80" s="492">
        <v>7.4899999999999994E-2</v>
      </c>
    </row>
    <row r="81" spans="1:11" x14ac:dyDescent="0.45">
      <c r="A81" s="492" t="s">
        <v>665</v>
      </c>
      <c r="B81" s="492" t="s">
        <v>561</v>
      </c>
      <c r="C81" s="492" t="s">
        <v>496</v>
      </c>
      <c r="D81" s="492" t="s">
        <v>655</v>
      </c>
      <c r="E81" s="492">
        <v>1</v>
      </c>
      <c r="F81" s="492">
        <v>4.7100000000000003E-2</v>
      </c>
      <c r="G81" s="492">
        <v>3.6299999999999999E-2</v>
      </c>
      <c r="H81" s="492">
        <v>3.1E-2</v>
      </c>
      <c r="I81" s="492">
        <v>4.8800000000000003E-2</v>
      </c>
      <c r="J81" s="492">
        <v>6.8900000000000003E-2</v>
      </c>
      <c r="K81" s="492">
        <v>5.7700000000000001E-2</v>
      </c>
    </row>
    <row r="82" spans="1:11" x14ac:dyDescent="0.45">
      <c r="A82" s="492" t="s">
        <v>666</v>
      </c>
      <c r="B82" s="492" t="s">
        <v>562</v>
      </c>
      <c r="C82" s="492" t="s">
        <v>497</v>
      </c>
      <c r="D82" s="492" t="s">
        <v>655</v>
      </c>
      <c r="E82" s="492">
        <v>1</v>
      </c>
      <c r="F82" s="492">
        <v>9.0700000000000003E-2</v>
      </c>
      <c r="G82" s="492">
        <v>3.0800000000000001E-2</v>
      </c>
      <c r="H82" s="492">
        <v>9.8799999999999999E-2</v>
      </c>
      <c r="I82" s="492">
        <v>9.11E-2</v>
      </c>
      <c r="J82" s="492">
        <v>7.1199999999999999E-2</v>
      </c>
      <c r="K82" s="492">
        <v>3.0999999999999999E-3</v>
      </c>
    </row>
    <row r="83" spans="1:11" x14ac:dyDescent="0.45">
      <c r="A83" s="492" t="s">
        <v>667</v>
      </c>
      <c r="B83" s="492" t="s">
        <v>48</v>
      </c>
      <c r="C83" s="492" t="s">
        <v>497</v>
      </c>
      <c r="D83" s="492" t="s">
        <v>655</v>
      </c>
      <c r="E83" s="492">
        <v>1</v>
      </c>
      <c r="F83" s="492">
        <v>9.0700000000000003E-2</v>
      </c>
      <c r="G83" s="492">
        <v>3.0800000000000001E-2</v>
      </c>
      <c r="H83" s="492">
        <v>9.8799999999999999E-2</v>
      </c>
      <c r="I83" s="492">
        <v>9.11E-2</v>
      </c>
      <c r="J83" s="492">
        <v>7.1199999999999999E-2</v>
      </c>
      <c r="K83" s="492">
        <v>3.0999999999999999E-3</v>
      </c>
    </row>
    <row r="84" spans="1:11" x14ac:dyDescent="0.45">
      <c r="A84" s="492" t="s">
        <v>668</v>
      </c>
      <c r="B84" s="492" t="s">
        <v>558</v>
      </c>
      <c r="C84" s="492" t="s">
        <v>497</v>
      </c>
      <c r="D84" s="492" t="s">
        <v>655</v>
      </c>
      <c r="E84" s="492">
        <v>1</v>
      </c>
      <c r="F84" s="492">
        <v>8.6499999999999994E-2</v>
      </c>
      <c r="G84" s="492">
        <v>3.5200000000000002E-2</v>
      </c>
      <c r="H84" s="492">
        <v>9.8799999999999999E-2</v>
      </c>
      <c r="I84" s="492">
        <v>9.2299999999999993E-2</v>
      </c>
      <c r="J84" s="492">
        <v>6.6799999999999998E-2</v>
      </c>
      <c r="K84" s="492">
        <v>2.5999999999999999E-3</v>
      </c>
    </row>
    <row r="85" spans="1:11" x14ac:dyDescent="0.45">
      <c r="A85" s="492" t="s">
        <v>668</v>
      </c>
      <c r="B85" s="492" t="s">
        <v>559</v>
      </c>
      <c r="C85" s="492" t="s">
        <v>497</v>
      </c>
      <c r="D85" s="492" t="s">
        <v>655</v>
      </c>
      <c r="E85" s="492">
        <v>1</v>
      </c>
      <c r="F85" s="492">
        <v>9.8400000000000001E-2</v>
      </c>
      <c r="G85" s="492">
        <v>4.4400000000000002E-2</v>
      </c>
      <c r="H85" s="492">
        <v>0.1091</v>
      </c>
      <c r="I85" s="492">
        <v>0.1021</v>
      </c>
      <c r="J85" s="492">
        <v>6.9900000000000004E-2</v>
      </c>
      <c r="K85" s="492">
        <v>8.0000000000000004E-4</v>
      </c>
    </row>
    <row r="86" spans="1:11" x14ac:dyDescent="0.45">
      <c r="A86" s="492" t="s">
        <v>668</v>
      </c>
      <c r="B86" s="492" t="s">
        <v>568</v>
      </c>
      <c r="C86" s="492" t="s">
        <v>497</v>
      </c>
      <c r="D86" s="492" t="s">
        <v>655</v>
      </c>
      <c r="E86" s="492">
        <v>1</v>
      </c>
      <c r="F86" s="492">
        <v>0.1</v>
      </c>
      <c r="G86" s="492">
        <v>3.5999999999999997E-2</v>
      </c>
      <c r="H86" s="492">
        <v>0.1104</v>
      </c>
      <c r="I86" s="492">
        <v>9.3299999999999994E-2</v>
      </c>
      <c r="J86" s="492">
        <v>7.85E-2</v>
      </c>
      <c r="K86" s="492">
        <v>-5.3E-3</v>
      </c>
    </row>
    <row r="87" spans="1:11" x14ac:dyDescent="0.45">
      <c r="A87" s="492" t="s">
        <v>668</v>
      </c>
      <c r="B87" s="492" t="s">
        <v>561</v>
      </c>
      <c r="C87" s="492" t="s">
        <v>497</v>
      </c>
      <c r="D87" s="492" t="s">
        <v>655</v>
      </c>
      <c r="E87" s="492">
        <v>1</v>
      </c>
      <c r="F87" s="492">
        <v>8.14E-2</v>
      </c>
      <c r="G87" s="492">
        <v>2.3800000000000002E-2</v>
      </c>
      <c r="H87" s="492">
        <v>8.2699999999999996E-2</v>
      </c>
      <c r="I87" s="492">
        <v>7.8100000000000003E-2</v>
      </c>
      <c r="J87" s="492">
        <v>6.5000000000000002E-2</v>
      </c>
      <c r="K87" s="492">
        <v>6.4000000000000003E-3</v>
      </c>
    </row>
    <row r="88" spans="1:11" x14ac:dyDescent="0.45">
      <c r="A88" s="492" t="s">
        <v>669</v>
      </c>
      <c r="B88" s="492" t="s">
        <v>562</v>
      </c>
      <c r="C88" s="492" t="s">
        <v>498</v>
      </c>
      <c r="D88" s="492" t="s">
        <v>655</v>
      </c>
      <c r="E88" s="492">
        <v>1</v>
      </c>
      <c r="F88" s="492">
        <v>6.25E-2</v>
      </c>
      <c r="G88" s="492">
        <v>8.0000000000000002E-3</v>
      </c>
      <c r="H88" s="492">
        <v>6.3399999999999998E-2</v>
      </c>
      <c r="I88" s="492">
        <v>6.2600000000000003E-2</v>
      </c>
      <c r="J88" s="492">
        <v>4.3999999999999997E-2</v>
      </c>
      <c r="K88" s="492">
        <v>-2.01E-2</v>
      </c>
    </row>
    <row r="89" spans="1:11" x14ac:dyDescent="0.45">
      <c r="A89" s="492" t="s">
        <v>670</v>
      </c>
      <c r="B89" s="492" t="s">
        <v>48</v>
      </c>
      <c r="C89" s="492" t="s">
        <v>498</v>
      </c>
      <c r="D89" s="492" t="s">
        <v>655</v>
      </c>
      <c r="E89" s="492">
        <v>1</v>
      </c>
      <c r="F89" s="492">
        <v>6.25E-2</v>
      </c>
      <c r="G89" s="492">
        <v>8.0000000000000002E-3</v>
      </c>
      <c r="H89" s="492">
        <v>6.3399999999999998E-2</v>
      </c>
      <c r="I89" s="492">
        <v>6.2600000000000003E-2</v>
      </c>
      <c r="J89" s="492">
        <v>4.3999999999999997E-2</v>
      </c>
      <c r="K89" s="492">
        <v>-2.01E-2</v>
      </c>
    </row>
    <row r="90" spans="1:11" x14ac:dyDescent="0.45">
      <c r="A90" s="492" t="s">
        <v>671</v>
      </c>
      <c r="B90" s="492" t="s">
        <v>558</v>
      </c>
      <c r="C90" s="492" t="s">
        <v>498</v>
      </c>
      <c r="D90" s="492" t="s">
        <v>655</v>
      </c>
      <c r="E90" s="492">
        <v>1</v>
      </c>
      <c r="F90" s="492">
        <v>6.4699999999999994E-2</v>
      </c>
      <c r="G90" s="492">
        <v>1.2800000000000001E-2</v>
      </c>
      <c r="H90" s="492">
        <v>7.0300000000000001E-2</v>
      </c>
      <c r="I90" s="492">
        <v>6.9699999999999998E-2</v>
      </c>
      <c r="J90" s="492">
        <v>1.23E-2</v>
      </c>
      <c r="K90" s="492">
        <v>-2.2599999999999999E-2</v>
      </c>
    </row>
    <row r="91" spans="1:11" x14ac:dyDescent="0.45">
      <c r="A91" s="492" t="s">
        <v>671</v>
      </c>
      <c r="B91" s="492" t="s">
        <v>559</v>
      </c>
      <c r="C91" s="492" t="s">
        <v>498</v>
      </c>
      <c r="D91" s="492" t="s">
        <v>655</v>
      </c>
      <c r="E91" s="492">
        <v>1</v>
      </c>
      <c r="F91" s="492">
        <v>7.8799999999999995E-2</v>
      </c>
      <c r="G91" s="492">
        <v>2.4400000000000002E-2</v>
      </c>
      <c r="H91" s="492">
        <v>9.3899999999999997E-2</v>
      </c>
      <c r="I91" s="492">
        <v>8.48E-2</v>
      </c>
      <c r="J91" s="492">
        <v>5.2600000000000001E-2</v>
      </c>
      <c r="K91" s="492">
        <v>-1.5800000000000002E-2</v>
      </c>
    </row>
    <row r="92" spans="1:11" x14ac:dyDescent="0.45">
      <c r="A92" s="492" t="s">
        <v>671</v>
      </c>
      <c r="B92" s="492" t="s">
        <v>568</v>
      </c>
      <c r="C92" s="492" t="s">
        <v>498</v>
      </c>
      <c r="D92" s="492" t="s">
        <v>655</v>
      </c>
      <c r="E92" s="492">
        <v>1</v>
      </c>
      <c r="F92" s="492">
        <v>7.4499999999999997E-2</v>
      </c>
      <c r="G92" s="492">
        <v>1.78E-2</v>
      </c>
      <c r="H92" s="492">
        <v>8.5300000000000001E-2</v>
      </c>
      <c r="I92" s="492">
        <v>6.9099999999999995E-2</v>
      </c>
      <c r="J92" s="492">
        <v>5.8400000000000001E-2</v>
      </c>
      <c r="K92" s="492">
        <v>-1.4200000000000001E-2</v>
      </c>
    </row>
    <row r="93" spans="1:11" x14ac:dyDescent="0.45">
      <c r="A93" s="492" t="s">
        <v>671</v>
      </c>
      <c r="B93" s="492" t="s">
        <v>561</v>
      </c>
      <c r="C93" s="492" t="s">
        <v>498</v>
      </c>
      <c r="D93" s="492" t="s">
        <v>655</v>
      </c>
      <c r="E93" s="492">
        <v>1</v>
      </c>
      <c r="F93" s="492">
        <v>5.3199999999999997E-2</v>
      </c>
      <c r="G93" s="492">
        <v>5.8999999999999999E-3</v>
      </c>
      <c r="H93" s="492">
        <v>4.5600000000000002E-2</v>
      </c>
      <c r="I93" s="492">
        <v>5.3199999999999997E-2</v>
      </c>
      <c r="J93" s="492">
        <v>3.6700000000000003E-2</v>
      </c>
      <c r="K93" s="492">
        <v>-2.5100000000000001E-2</v>
      </c>
    </row>
    <row r="94" spans="1:11" x14ac:dyDescent="0.45">
      <c r="A94" s="492" t="s">
        <v>672</v>
      </c>
      <c r="B94" s="492" t="s">
        <v>48</v>
      </c>
      <c r="C94" s="492" t="s">
        <v>411</v>
      </c>
      <c r="D94" s="492" t="s">
        <v>673</v>
      </c>
      <c r="E94" s="492">
        <v>1</v>
      </c>
      <c r="F94" s="492">
        <v>1222643</v>
      </c>
      <c r="G94" s="492">
        <v>1366140</v>
      </c>
      <c r="H94" s="492">
        <v>1422439</v>
      </c>
      <c r="I94" s="492">
        <v>1750871</v>
      </c>
      <c r="J94" s="492">
        <v>1914087</v>
      </c>
      <c r="K94" s="492">
        <v>2071149</v>
      </c>
    </row>
    <row r="95" spans="1:11" x14ac:dyDescent="0.45">
      <c r="A95" s="492" t="s">
        <v>672</v>
      </c>
      <c r="B95" s="492" t="s">
        <v>48</v>
      </c>
      <c r="C95" s="492" t="s">
        <v>29</v>
      </c>
      <c r="D95" s="492" t="s">
        <v>674</v>
      </c>
      <c r="E95" s="492">
        <v>2</v>
      </c>
      <c r="F95" s="492">
        <v>104086</v>
      </c>
      <c r="G95" s="492">
        <v>104186</v>
      </c>
      <c r="H95" s="492">
        <v>117062</v>
      </c>
      <c r="I95" s="492">
        <v>108085</v>
      </c>
      <c r="J95" s="492">
        <v>114695</v>
      </c>
      <c r="K95" s="492">
        <v>120991</v>
      </c>
    </row>
    <row r="96" spans="1:11" x14ac:dyDescent="0.45">
      <c r="A96" s="492" t="s">
        <v>672</v>
      </c>
      <c r="B96" s="492" t="s">
        <v>48</v>
      </c>
      <c r="C96" s="492" t="s">
        <v>134</v>
      </c>
      <c r="D96" s="492" t="s">
        <v>675</v>
      </c>
      <c r="E96" s="492">
        <v>3</v>
      </c>
      <c r="F96" s="492">
        <v>79302</v>
      </c>
      <c r="G96" s="492">
        <v>82356</v>
      </c>
      <c r="H96" s="492">
        <v>85414</v>
      </c>
      <c r="I96" s="492">
        <v>87525</v>
      </c>
      <c r="J96" s="492">
        <v>91844</v>
      </c>
      <c r="K96" s="492">
        <v>96654</v>
      </c>
    </row>
    <row r="97" spans="1:11" x14ac:dyDescent="0.45">
      <c r="A97" s="492" t="s">
        <v>672</v>
      </c>
      <c r="B97" s="492" t="s">
        <v>48</v>
      </c>
      <c r="C97" s="492" t="s">
        <v>135</v>
      </c>
      <c r="D97" s="492" t="s">
        <v>676</v>
      </c>
      <c r="E97" s="492">
        <v>4</v>
      </c>
      <c r="F97" s="492">
        <v>24785</v>
      </c>
      <c r="G97" s="492">
        <v>21830</v>
      </c>
      <c r="H97" s="492">
        <v>31648</v>
      </c>
      <c r="I97" s="492">
        <v>20560</v>
      </c>
      <c r="J97" s="492">
        <v>22852</v>
      </c>
      <c r="K97" s="492">
        <v>24337</v>
      </c>
    </row>
    <row r="98" spans="1:11" x14ac:dyDescent="0.45">
      <c r="A98" s="492" t="s">
        <v>672</v>
      </c>
      <c r="B98" s="492" t="s">
        <v>48</v>
      </c>
      <c r="C98" s="492" t="s">
        <v>32</v>
      </c>
      <c r="D98" s="492" t="s">
        <v>677</v>
      </c>
      <c r="E98" s="492">
        <v>5</v>
      </c>
      <c r="F98" s="492">
        <v>9998</v>
      </c>
      <c r="G98" s="492">
        <v>10328</v>
      </c>
      <c r="H98" s="492">
        <v>10451</v>
      </c>
      <c r="I98" s="492">
        <v>10881</v>
      </c>
      <c r="J98" s="492">
        <v>11609</v>
      </c>
      <c r="K98" s="492">
        <v>12555</v>
      </c>
    </row>
    <row r="99" spans="1:11" x14ac:dyDescent="0.45">
      <c r="A99" s="492" t="s">
        <v>672</v>
      </c>
      <c r="B99" s="492" t="s">
        <v>48</v>
      </c>
      <c r="C99" s="492" t="s">
        <v>33</v>
      </c>
      <c r="D99" s="492" t="s">
        <v>678</v>
      </c>
      <c r="E99" s="492">
        <v>6</v>
      </c>
      <c r="F99" s="492">
        <v>-3745</v>
      </c>
      <c r="G99" s="492">
        <v>-5599</v>
      </c>
      <c r="H99" s="492">
        <v>-3461</v>
      </c>
      <c r="I99" s="492">
        <v>-3441</v>
      </c>
      <c r="J99" s="492">
        <v>-568</v>
      </c>
      <c r="K99" s="492">
        <v>2852</v>
      </c>
    </row>
    <row r="100" spans="1:11" x14ac:dyDescent="0.45">
      <c r="A100" s="492" t="s">
        <v>672</v>
      </c>
      <c r="B100" s="492" t="s">
        <v>48</v>
      </c>
      <c r="C100" s="492" t="s">
        <v>412</v>
      </c>
      <c r="D100" s="492" t="s">
        <v>679</v>
      </c>
      <c r="E100" s="492">
        <v>7</v>
      </c>
      <c r="F100" s="492">
        <v>64457</v>
      </c>
      <c r="G100" s="492">
        <v>71868</v>
      </c>
      <c r="H100" s="492">
        <v>142359</v>
      </c>
      <c r="I100" s="492">
        <v>80878</v>
      </c>
      <c r="J100" s="492">
        <v>146845</v>
      </c>
      <c r="K100" s="492">
        <v>180900</v>
      </c>
    </row>
    <row r="101" spans="1:11" x14ac:dyDescent="0.45">
      <c r="A101" s="492" t="s">
        <v>672</v>
      </c>
      <c r="B101" s="492" t="s">
        <v>48</v>
      </c>
      <c r="C101" s="492" t="s">
        <v>413</v>
      </c>
      <c r="D101" s="492" t="s">
        <v>680</v>
      </c>
      <c r="E101" s="492">
        <v>8</v>
      </c>
      <c r="F101" s="492">
        <v>68202</v>
      </c>
      <c r="G101" s="492">
        <v>77467</v>
      </c>
      <c r="H101" s="492">
        <v>145820</v>
      </c>
      <c r="I101" s="492">
        <v>84320</v>
      </c>
      <c r="J101" s="492">
        <v>147413</v>
      </c>
      <c r="K101" s="492">
        <v>178048</v>
      </c>
    </row>
    <row r="102" spans="1:11" x14ac:dyDescent="0.45">
      <c r="A102" s="492" t="s">
        <v>672</v>
      </c>
      <c r="B102" s="492" t="s">
        <v>48</v>
      </c>
      <c r="C102" s="492" t="s">
        <v>34</v>
      </c>
      <c r="D102" s="492" t="s">
        <v>681</v>
      </c>
      <c r="E102" s="492">
        <v>9</v>
      </c>
      <c r="F102" s="492">
        <v>60978</v>
      </c>
      <c r="G102" s="492">
        <v>64610</v>
      </c>
      <c r="H102" s="492">
        <v>73919</v>
      </c>
      <c r="I102" s="492">
        <v>70370</v>
      </c>
      <c r="J102" s="492">
        <v>76508</v>
      </c>
      <c r="K102" s="492">
        <v>99880</v>
      </c>
    </row>
    <row r="103" spans="1:11" x14ac:dyDescent="0.45">
      <c r="A103" s="492" t="s">
        <v>672</v>
      </c>
      <c r="B103" s="492" t="s">
        <v>48</v>
      </c>
      <c r="C103" s="492" t="s">
        <v>414</v>
      </c>
      <c r="D103" s="492" t="s">
        <v>682</v>
      </c>
      <c r="E103" s="492">
        <v>10</v>
      </c>
      <c r="F103" s="492">
        <v>31371</v>
      </c>
      <c r="G103" s="492">
        <v>32509</v>
      </c>
      <c r="H103" s="492">
        <v>39390</v>
      </c>
      <c r="I103" s="492">
        <v>33963</v>
      </c>
      <c r="J103" s="492">
        <v>37270</v>
      </c>
      <c r="K103" s="492">
        <v>58934</v>
      </c>
    </row>
    <row r="104" spans="1:11" x14ac:dyDescent="0.45">
      <c r="A104" s="492" t="s">
        <v>672</v>
      </c>
      <c r="B104" s="492" t="s">
        <v>48</v>
      </c>
      <c r="C104" s="492" t="s">
        <v>415</v>
      </c>
      <c r="D104" s="492" t="s">
        <v>683</v>
      </c>
      <c r="E104" s="492">
        <v>11</v>
      </c>
      <c r="F104" s="492">
        <v>29607</v>
      </c>
      <c r="G104" s="492">
        <v>32101</v>
      </c>
      <c r="H104" s="492">
        <v>34529</v>
      </c>
      <c r="I104" s="492">
        <v>36407</v>
      </c>
      <c r="J104" s="492">
        <v>39239</v>
      </c>
      <c r="K104" s="492">
        <v>40946</v>
      </c>
    </row>
    <row r="105" spans="1:11" x14ac:dyDescent="0.45">
      <c r="A105" s="492" t="s">
        <v>672</v>
      </c>
      <c r="B105" s="492" t="s">
        <v>48</v>
      </c>
      <c r="C105" s="492" t="s">
        <v>416</v>
      </c>
      <c r="D105" s="492" t="s">
        <v>684</v>
      </c>
      <c r="E105" s="492">
        <v>12</v>
      </c>
      <c r="F105" s="492">
        <v>121</v>
      </c>
      <c r="G105" s="492">
        <v>116</v>
      </c>
      <c r="H105" s="492">
        <v>271</v>
      </c>
      <c r="I105" s="492">
        <v>-189</v>
      </c>
      <c r="J105" s="492">
        <v>490</v>
      </c>
      <c r="K105" s="492">
        <v>-261</v>
      </c>
    </row>
    <row r="106" spans="1:11" x14ac:dyDescent="0.45">
      <c r="A106" s="492" t="s">
        <v>672</v>
      </c>
      <c r="B106" s="492" t="s">
        <v>48</v>
      </c>
      <c r="C106" s="492" t="s">
        <v>37</v>
      </c>
      <c r="D106" s="492" t="s">
        <v>685</v>
      </c>
      <c r="E106" s="492">
        <v>13</v>
      </c>
      <c r="F106" s="492">
        <v>39484</v>
      </c>
      <c r="G106" s="492">
        <v>34093</v>
      </c>
      <c r="H106" s="492">
        <v>39953</v>
      </c>
      <c r="I106" s="492">
        <v>34084</v>
      </c>
      <c r="J106" s="492">
        <v>38110</v>
      </c>
      <c r="K106" s="492">
        <v>23702</v>
      </c>
    </row>
    <row r="107" spans="1:11" x14ac:dyDescent="0.45">
      <c r="A107" s="492" t="s">
        <v>672</v>
      </c>
      <c r="B107" s="492" t="s">
        <v>48</v>
      </c>
      <c r="C107" s="492" t="s">
        <v>38</v>
      </c>
      <c r="D107" s="492" t="s">
        <v>686</v>
      </c>
      <c r="E107" s="492">
        <v>14</v>
      </c>
      <c r="F107" s="492">
        <v>-4330</v>
      </c>
      <c r="G107" s="492">
        <v>-4480</v>
      </c>
      <c r="H107" s="492">
        <v>-4629</v>
      </c>
      <c r="I107" s="492">
        <v>-4491</v>
      </c>
      <c r="J107" s="492">
        <v>-4483</v>
      </c>
      <c r="K107" s="492">
        <v>-3359</v>
      </c>
    </row>
    <row r="108" spans="1:11" x14ac:dyDescent="0.45">
      <c r="A108" s="492" t="s">
        <v>672</v>
      </c>
      <c r="B108" s="492" t="s">
        <v>48</v>
      </c>
      <c r="C108" s="492" t="s">
        <v>39</v>
      </c>
      <c r="D108" s="492" t="s">
        <v>687</v>
      </c>
      <c r="E108" s="492">
        <v>15</v>
      </c>
      <c r="F108" s="492">
        <v>116672</v>
      </c>
      <c r="G108" s="492">
        <v>45104</v>
      </c>
      <c r="H108" s="492">
        <v>140365</v>
      </c>
      <c r="I108" s="492">
        <v>146318</v>
      </c>
      <c r="J108" s="492">
        <v>133283</v>
      </c>
      <c r="K108" s="492">
        <v>-12947</v>
      </c>
    </row>
    <row r="109" spans="1:11" x14ac:dyDescent="0.45">
      <c r="A109" s="492" t="s">
        <v>672</v>
      </c>
      <c r="B109" s="492" t="s">
        <v>48</v>
      </c>
      <c r="C109" s="492" t="s">
        <v>40</v>
      </c>
      <c r="D109" s="492" t="s">
        <v>688</v>
      </c>
      <c r="E109" s="492">
        <v>16</v>
      </c>
      <c r="F109" s="492">
        <v>2776</v>
      </c>
      <c r="G109" s="492">
        <v>3119</v>
      </c>
      <c r="H109" s="492">
        <v>3669</v>
      </c>
      <c r="I109" s="492">
        <v>4304</v>
      </c>
      <c r="J109" s="492">
        <v>4328</v>
      </c>
      <c r="K109" s="492">
        <v>4456</v>
      </c>
    </row>
    <row r="110" spans="1:11" x14ac:dyDescent="0.45">
      <c r="A110" s="492" t="s">
        <v>672</v>
      </c>
      <c r="B110" s="492" t="s">
        <v>48</v>
      </c>
      <c r="C110" s="492" t="s">
        <v>41</v>
      </c>
      <c r="D110" s="492" t="s">
        <v>689</v>
      </c>
      <c r="E110" s="492">
        <v>17</v>
      </c>
      <c r="F110" s="492">
        <v>113895</v>
      </c>
      <c r="G110" s="492">
        <v>41985</v>
      </c>
      <c r="H110" s="492">
        <v>136696</v>
      </c>
      <c r="I110" s="492">
        <v>142014</v>
      </c>
      <c r="J110" s="492">
        <v>128954</v>
      </c>
      <c r="K110" s="492">
        <v>-17403</v>
      </c>
    </row>
    <row r="111" spans="1:11" x14ac:dyDescent="0.45">
      <c r="A111" s="492" t="s">
        <v>672</v>
      </c>
      <c r="B111" s="492" t="s">
        <v>48</v>
      </c>
      <c r="C111" s="492" t="s">
        <v>42</v>
      </c>
      <c r="D111" s="492" t="s">
        <v>690</v>
      </c>
      <c r="E111" s="492">
        <v>18</v>
      </c>
      <c r="F111" s="492">
        <v>557</v>
      </c>
      <c r="G111" s="492">
        <v>609</v>
      </c>
      <c r="H111" s="492">
        <v>850</v>
      </c>
      <c r="I111" s="492">
        <v>581</v>
      </c>
      <c r="J111" s="492">
        <v>528</v>
      </c>
      <c r="K111" s="492">
        <v>556</v>
      </c>
    </row>
    <row r="112" spans="1:11" x14ac:dyDescent="0.45">
      <c r="A112" s="492" t="s">
        <v>672</v>
      </c>
      <c r="B112" s="492" t="s">
        <v>48</v>
      </c>
      <c r="C112" s="492" t="s">
        <v>417</v>
      </c>
      <c r="D112" s="492" t="s">
        <v>691</v>
      </c>
      <c r="E112" s="492">
        <v>19</v>
      </c>
      <c r="F112" s="492">
        <v>6264</v>
      </c>
      <c r="G112" s="492">
        <v>6439</v>
      </c>
      <c r="H112" s="492">
        <v>6578</v>
      </c>
      <c r="I112" s="492">
        <v>6793</v>
      </c>
      <c r="J112" s="492">
        <v>6902</v>
      </c>
      <c r="K112" s="492">
        <v>6811</v>
      </c>
    </row>
    <row r="113" spans="1:11" x14ac:dyDescent="0.45">
      <c r="A113" s="492" t="s">
        <v>672</v>
      </c>
      <c r="B113" s="492" t="s">
        <v>48</v>
      </c>
      <c r="C113" s="492" t="s">
        <v>44</v>
      </c>
      <c r="D113" s="492" t="s">
        <v>692</v>
      </c>
      <c r="E113" s="492">
        <v>20</v>
      </c>
      <c r="F113" s="492">
        <v>10152</v>
      </c>
      <c r="G113" s="492">
        <v>860</v>
      </c>
      <c r="H113" s="492">
        <v>172591</v>
      </c>
      <c r="I113" s="492">
        <v>8702</v>
      </c>
      <c r="J113" s="492">
        <v>12464</v>
      </c>
      <c r="K113" s="492">
        <v>20524</v>
      </c>
    </row>
    <row r="114" spans="1:11" x14ac:dyDescent="0.45">
      <c r="A114" s="492" t="s">
        <v>672</v>
      </c>
      <c r="B114" s="492" t="s">
        <v>48</v>
      </c>
      <c r="C114" s="492" t="s">
        <v>45</v>
      </c>
      <c r="D114" s="492" t="s">
        <v>693</v>
      </c>
      <c r="E114" s="492">
        <v>21</v>
      </c>
      <c r="F114" s="492">
        <v>143497</v>
      </c>
      <c r="G114" s="492">
        <v>56299</v>
      </c>
      <c r="H114" s="492">
        <v>328432</v>
      </c>
      <c r="I114" s="492">
        <v>163216</v>
      </c>
      <c r="J114" s="492">
        <v>157062</v>
      </c>
      <c r="K114" s="492">
        <v>4655</v>
      </c>
    </row>
    <row r="115" spans="1:11" x14ac:dyDescent="0.45">
      <c r="A115" s="492" t="s">
        <v>672</v>
      </c>
      <c r="B115" s="492" t="s">
        <v>48</v>
      </c>
      <c r="C115" s="492" t="s">
        <v>418</v>
      </c>
      <c r="D115" s="492" t="s">
        <v>694</v>
      </c>
      <c r="E115" s="492">
        <v>22</v>
      </c>
      <c r="F115" s="492">
        <v>1366140</v>
      </c>
      <c r="G115" s="492">
        <v>1422439</v>
      </c>
      <c r="H115" s="492">
        <v>1750871</v>
      </c>
      <c r="I115" s="492">
        <v>1914087</v>
      </c>
      <c r="J115" s="492">
        <v>2071149</v>
      </c>
      <c r="K115" s="492">
        <v>2075804</v>
      </c>
    </row>
    <row r="116" spans="1:11" x14ac:dyDescent="0.45">
      <c r="A116" s="492" t="s">
        <v>672</v>
      </c>
      <c r="B116" s="492" t="s">
        <v>48</v>
      </c>
      <c r="C116" s="492" t="s">
        <v>23</v>
      </c>
      <c r="D116" s="492" t="s">
        <v>659</v>
      </c>
      <c r="E116" s="492">
        <v>23</v>
      </c>
      <c r="F116" s="492">
        <v>255</v>
      </c>
      <c r="G116" s="492">
        <v>241</v>
      </c>
      <c r="H116" s="492">
        <v>222</v>
      </c>
      <c r="I116" s="492">
        <v>211</v>
      </c>
      <c r="J116" s="492">
        <v>199</v>
      </c>
      <c r="K116" s="492">
        <v>189</v>
      </c>
    </row>
    <row r="117" spans="1:11" x14ac:dyDescent="0.45">
      <c r="A117" s="492" t="s">
        <v>672</v>
      </c>
      <c r="B117" s="492" t="s">
        <v>48</v>
      </c>
      <c r="C117" s="492" t="s">
        <v>489</v>
      </c>
      <c r="D117" s="492" t="s">
        <v>646</v>
      </c>
      <c r="E117" s="492">
        <v>24</v>
      </c>
      <c r="F117" s="492">
        <v>1187826</v>
      </c>
      <c r="G117" s="492">
        <v>1320001</v>
      </c>
      <c r="H117" s="492">
        <v>1378625</v>
      </c>
      <c r="I117" s="492">
        <v>1714561</v>
      </c>
      <c r="J117" s="492">
        <v>1871696</v>
      </c>
      <c r="K117" s="492">
        <v>2020401</v>
      </c>
    </row>
    <row r="118" spans="1:11" x14ac:dyDescent="0.45">
      <c r="A118" s="492" t="s">
        <v>672</v>
      </c>
      <c r="B118" s="492" t="s">
        <v>48</v>
      </c>
      <c r="C118" s="492" t="s">
        <v>475</v>
      </c>
      <c r="D118" s="492" t="s">
        <v>647</v>
      </c>
      <c r="E118" s="492">
        <v>25</v>
      </c>
      <c r="F118" s="492">
        <v>25157</v>
      </c>
      <c r="G118" s="492">
        <v>19284</v>
      </c>
      <c r="H118" s="492">
        <v>24873</v>
      </c>
      <c r="I118" s="492">
        <v>18712</v>
      </c>
      <c r="J118" s="492">
        <v>22018</v>
      </c>
      <c r="K118" s="492">
        <v>7788</v>
      </c>
    </row>
    <row r="119" spans="1:11" x14ac:dyDescent="0.45">
      <c r="A119" s="492" t="s">
        <v>672</v>
      </c>
      <c r="B119" s="492" t="s">
        <v>48</v>
      </c>
      <c r="C119" s="492" t="s">
        <v>474</v>
      </c>
      <c r="D119" s="492" t="s">
        <v>648</v>
      </c>
      <c r="E119" s="492">
        <v>26</v>
      </c>
      <c r="F119" s="492">
        <v>1200404</v>
      </c>
      <c r="G119" s="492">
        <v>1329642</v>
      </c>
      <c r="H119" s="492">
        <v>1391062</v>
      </c>
      <c r="I119" s="492">
        <v>1545424</v>
      </c>
      <c r="J119" s="492">
        <v>1701272</v>
      </c>
      <c r="K119" s="492">
        <v>1834736</v>
      </c>
    </row>
    <row r="120" spans="1:11" x14ac:dyDescent="0.45">
      <c r="A120" s="492" t="s">
        <v>672</v>
      </c>
      <c r="B120" s="492" t="s">
        <v>48</v>
      </c>
      <c r="C120" s="492" t="s">
        <v>477</v>
      </c>
      <c r="D120" s="492" t="s">
        <v>649</v>
      </c>
      <c r="E120" s="492">
        <v>30</v>
      </c>
      <c r="F120" s="492">
        <v>108188</v>
      </c>
      <c r="G120" s="492">
        <v>36155</v>
      </c>
      <c r="H120" s="492">
        <v>130967</v>
      </c>
      <c r="I120" s="492">
        <v>135802</v>
      </c>
      <c r="J120" s="492">
        <v>122580</v>
      </c>
      <c r="K120" s="492">
        <v>-23657</v>
      </c>
    </row>
    <row r="121" spans="1:11" x14ac:dyDescent="0.45">
      <c r="A121" s="492" t="s">
        <v>672</v>
      </c>
      <c r="B121" s="492" t="s">
        <v>48</v>
      </c>
      <c r="C121" s="492" t="s">
        <v>490</v>
      </c>
      <c r="D121" s="492" t="s">
        <v>650</v>
      </c>
      <c r="E121" s="492">
        <v>31</v>
      </c>
      <c r="F121" s="492">
        <v>1643</v>
      </c>
      <c r="G121" s="492">
        <v>-2218</v>
      </c>
      <c r="H121" s="492">
        <v>3811</v>
      </c>
      <c r="I121" s="492">
        <v>4236</v>
      </c>
      <c r="J121" s="492">
        <v>1594</v>
      </c>
      <c r="K121" s="492">
        <v>-6548</v>
      </c>
    </row>
    <row r="122" spans="1:11" x14ac:dyDescent="0.45">
      <c r="A122" s="492" t="s">
        <v>672</v>
      </c>
      <c r="B122" s="492" t="s">
        <v>48</v>
      </c>
      <c r="C122" s="492" t="s">
        <v>491</v>
      </c>
      <c r="D122" s="492" t="s">
        <v>651</v>
      </c>
      <c r="E122" s="492">
        <v>32</v>
      </c>
      <c r="F122" s="492">
        <v>106545</v>
      </c>
      <c r="G122" s="492">
        <v>38373</v>
      </c>
      <c r="H122" s="492">
        <v>127157</v>
      </c>
      <c r="I122" s="492">
        <v>131566</v>
      </c>
      <c r="J122" s="492">
        <v>120986</v>
      </c>
      <c r="K122" s="492">
        <v>-17110</v>
      </c>
    </row>
    <row r="123" spans="1:11" x14ac:dyDescent="0.45">
      <c r="A123" s="492" t="s">
        <v>672</v>
      </c>
      <c r="B123" s="492" t="s">
        <v>48</v>
      </c>
      <c r="C123" s="492" t="s">
        <v>492</v>
      </c>
      <c r="D123" s="492" t="s">
        <v>652</v>
      </c>
      <c r="E123" s="492">
        <v>33</v>
      </c>
      <c r="F123" s="492">
        <v>1320001</v>
      </c>
      <c r="G123" s="492">
        <v>1378625</v>
      </c>
      <c r="H123" s="492">
        <v>1714561</v>
      </c>
      <c r="I123" s="492">
        <v>1871696</v>
      </c>
      <c r="J123" s="492">
        <v>2020401</v>
      </c>
      <c r="K123" s="492">
        <v>2019455</v>
      </c>
    </row>
    <row r="124" spans="1:11" x14ac:dyDescent="0.45">
      <c r="A124" s="492" t="s">
        <v>672</v>
      </c>
      <c r="B124" s="492" t="s">
        <v>48</v>
      </c>
      <c r="C124" s="492" t="s">
        <v>493</v>
      </c>
      <c r="D124" s="492" t="s">
        <v>653</v>
      </c>
      <c r="E124" s="492">
        <v>34</v>
      </c>
      <c r="F124" s="492">
        <v>5.0000000000000001E-3</v>
      </c>
      <c r="G124" s="492">
        <v>5.0000000000000001E-3</v>
      </c>
      <c r="H124" s="492">
        <v>5.0000000000000001E-3</v>
      </c>
      <c r="I124" s="492">
        <v>4.0000000000000001E-3</v>
      </c>
      <c r="J124" s="492">
        <v>4.0000000000000001E-3</v>
      </c>
      <c r="K124" s="492">
        <v>4.0000000000000001E-3</v>
      </c>
    </row>
    <row r="125" spans="1:11" x14ac:dyDescent="0.45">
      <c r="A125" s="492" t="s">
        <v>672</v>
      </c>
      <c r="B125" s="492" t="s">
        <v>48</v>
      </c>
      <c r="C125" s="492" t="s">
        <v>494</v>
      </c>
      <c r="D125" s="492" t="s">
        <v>654</v>
      </c>
      <c r="E125" s="492">
        <v>35</v>
      </c>
      <c r="F125" s="492">
        <v>2E-3</v>
      </c>
      <c r="G125" s="492">
        <v>2E-3</v>
      </c>
      <c r="H125" s="492">
        <v>3.0000000000000001E-3</v>
      </c>
      <c r="I125" s="492">
        <v>3.0000000000000001E-3</v>
      </c>
      <c r="J125" s="492">
        <v>3.0000000000000001E-3</v>
      </c>
      <c r="K125" s="492">
        <v>2E-3</v>
      </c>
    </row>
    <row r="126" spans="1:11" x14ac:dyDescent="0.45">
      <c r="A126" s="492" t="s">
        <v>672</v>
      </c>
      <c r="B126" s="492" t="s">
        <v>48</v>
      </c>
      <c r="C126" s="492" t="s">
        <v>495</v>
      </c>
      <c r="D126" s="492" t="s">
        <v>655</v>
      </c>
      <c r="E126" s="492">
        <v>36</v>
      </c>
      <c r="F126" s="492">
        <v>8.8999999999999996E-2</v>
      </c>
      <c r="G126" s="492">
        <v>2.9000000000000001E-2</v>
      </c>
      <c r="H126" s="492">
        <v>9.0999999999999998E-2</v>
      </c>
      <c r="I126" s="492">
        <v>8.5000000000000006E-2</v>
      </c>
      <c r="J126" s="492">
        <v>7.0999999999999994E-2</v>
      </c>
      <c r="K126" s="492">
        <v>-8.9999999999999993E-3</v>
      </c>
    </row>
    <row r="127" spans="1:11" x14ac:dyDescent="0.45">
      <c r="A127" s="492" t="s">
        <v>695</v>
      </c>
      <c r="B127" s="492" t="s">
        <v>558</v>
      </c>
      <c r="C127" s="492" t="s">
        <v>411</v>
      </c>
      <c r="D127" s="492" t="s">
        <v>673</v>
      </c>
      <c r="E127" s="492">
        <v>1</v>
      </c>
      <c r="F127" s="492">
        <v>51505</v>
      </c>
      <c r="G127" s="492">
        <v>53761</v>
      </c>
      <c r="H127" s="492">
        <v>54595</v>
      </c>
      <c r="I127" s="492">
        <v>58556</v>
      </c>
      <c r="J127" s="492">
        <v>55960</v>
      </c>
      <c r="K127" s="492">
        <v>58124</v>
      </c>
    </row>
    <row r="128" spans="1:11" x14ac:dyDescent="0.45">
      <c r="A128" s="492" t="s">
        <v>695</v>
      </c>
      <c r="B128" s="492" t="s">
        <v>559</v>
      </c>
      <c r="C128" s="492" t="s">
        <v>411</v>
      </c>
      <c r="D128" s="492" t="s">
        <v>673</v>
      </c>
      <c r="E128" s="492">
        <v>1</v>
      </c>
      <c r="F128" s="492">
        <v>376096</v>
      </c>
      <c r="G128" s="492">
        <v>434052</v>
      </c>
      <c r="H128" s="492">
        <v>466351</v>
      </c>
      <c r="I128" s="492">
        <v>543120</v>
      </c>
      <c r="J128" s="492">
        <v>631383</v>
      </c>
      <c r="K128" s="492">
        <v>718619</v>
      </c>
    </row>
    <row r="129" spans="1:11" x14ac:dyDescent="0.45">
      <c r="A129" s="492" t="s">
        <v>695</v>
      </c>
      <c r="B129" s="492" t="s">
        <v>568</v>
      </c>
      <c r="C129" s="492" t="s">
        <v>411</v>
      </c>
      <c r="D129" s="492" t="s">
        <v>673</v>
      </c>
      <c r="E129" s="492">
        <v>1</v>
      </c>
      <c r="F129" s="492">
        <v>305293</v>
      </c>
      <c r="G129" s="492">
        <v>341716</v>
      </c>
      <c r="H129" s="492">
        <v>356147</v>
      </c>
      <c r="I129" s="492">
        <v>560479</v>
      </c>
      <c r="J129" s="492">
        <v>604242</v>
      </c>
      <c r="K129" s="492">
        <v>668482</v>
      </c>
    </row>
    <row r="130" spans="1:11" x14ac:dyDescent="0.45">
      <c r="A130" s="492" t="s">
        <v>695</v>
      </c>
      <c r="B130" s="492" t="s">
        <v>561</v>
      </c>
      <c r="C130" s="492" t="s">
        <v>411</v>
      </c>
      <c r="D130" s="492" t="s">
        <v>673</v>
      </c>
      <c r="E130" s="492">
        <v>1</v>
      </c>
      <c r="F130" s="492">
        <v>489750</v>
      </c>
      <c r="G130" s="492">
        <v>536610</v>
      </c>
      <c r="H130" s="492">
        <v>545342</v>
      </c>
      <c r="I130" s="492">
        <v>588715</v>
      </c>
      <c r="J130" s="492">
        <v>622502</v>
      </c>
      <c r="K130" s="492">
        <v>625925</v>
      </c>
    </row>
    <row r="131" spans="1:11" x14ac:dyDescent="0.45">
      <c r="A131" s="492" t="s">
        <v>695</v>
      </c>
      <c r="B131" s="492" t="s">
        <v>558</v>
      </c>
      <c r="C131" s="492" t="s">
        <v>29</v>
      </c>
      <c r="D131" s="492" t="s">
        <v>674</v>
      </c>
      <c r="E131" s="492">
        <v>2</v>
      </c>
      <c r="F131" s="492">
        <v>2677</v>
      </c>
      <c r="G131" s="492">
        <v>2628</v>
      </c>
      <c r="H131" s="492">
        <v>3020</v>
      </c>
      <c r="I131" s="492">
        <v>2220</v>
      </c>
      <c r="J131" s="492">
        <v>2206</v>
      </c>
      <c r="K131" s="492">
        <v>2235</v>
      </c>
    </row>
    <row r="132" spans="1:11" x14ac:dyDescent="0.45">
      <c r="A132" s="492" t="s">
        <v>695</v>
      </c>
      <c r="B132" s="492" t="s">
        <v>559</v>
      </c>
      <c r="C132" s="492" t="s">
        <v>29</v>
      </c>
      <c r="D132" s="492" t="s">
        <v>674</v>
      </c>
      <c r="E132" s="492">
        <v>2</v>
      </c>
      <c r="F132" s="492">
        <v>35003</v>
      </c>
      <c r="G132" s="492">
        <v>35807</v>
      </c>
      <c r="H132" s="492">
        <v>40720</v>
      </c>
      <c r="I132" s="492">
        <v>40722</v>
      </c>
      <c r="J132" s="492">
        <v>45368</v>
      </c>
      <c r="K132" s="492">
        <v>49805</v>
      </c>
    </row>
    <row r="133" spans="1:11" x14ac:dyDescent="0.45">
      <c r="A133" s="492" t="s">
        <v>695</v>
      </c>
      <c r="B133" s="492" t="s">
        <v>568</v>
      </c>
      <c r="C133" s="492" t="s">
        <v>29</v>
      </c>
      <c r="D133" s="492" t="s">
        <v>674</v>
      </c>
      <c r="E133" s="492">
        <v>2</v>
      </c>
      <c r="F133" s="492">
        <v>31355</v>
      </c>
      <c r="G133" s="492">
        <v>32290</v>
      </c>
      <c r="H133" s="492">
        <v>34973</v>
      </c>
      <c r="I133" s="492">
        <v>33684</v>
      </c>
      <c r="J133" s="492">
        <v>34876</v>
      </c>
      <c r="K133" s="492">
        <v>37317</v>
      </c>
    </row>
    <row r="134" spans="1:11" x14ac:dyDescent="0.45">
      <c r="A134" s="492" t="s">
        <v>695</v>
      </c>
      <c r="B134" s="492" t="s">
        <v>561</v>
      </c>
      <c r="C134" s="492" t="s">
        <v>29</v>
      </c>
      <c r="D134" s="492" t="s">
        <v>674</v>
      </c>
      <c r="E134" s="492">
        <v>2</v>
      </c>
      <c r="F134" s="492">
        <v>35050</v>
      </c>
      <c r="G134" s="492">
        <v>33460</v>
      </c>
      <c r="H134" s="492">
        <v>38349</v>
      </c>
      <c r="I134" s="492">
        <v>31459</v>
      </c>
      <c r="J134" s="492">
        <v>32246</v>
      </c>
      <c r="K134" s="492">
        <v>31634</v>
      </c>
    </row>
    <row r="135" spans="1:11" x14ac:dyDescent="0.45">
      <c r="A135" s="492" t="s">
        <v>695</v>
      </c>
      <c r="B135" s="492" t="s">
        <v>558</v>
      </c>
      <c r="C135" s="492" t="s">
        <v>134</v>
      </c>
      <c r="D135" s="492" t="s">
        <v>675</v>
      </c>
      <c r="E135" s="492">
        <v>3</v>
      </c>
      <c r="F135" s="492">
        <v>2247</v>
      </c>
      <c r="G135" s="492">
        <v>2264</v>
      </c>
      <c r="H135" s="492">
        <v>2226</v>
      </c>
      <c r="I135" s="492">
        <v>1830</v>
      </c>
      <c r="J135" s="492">
        <v>1777</v>
      </c>
      <c r="K135" s="492">
        <v>1787</v>
      </c>
    </row>
    <row r="136" spans="1:11" x14ac:dyDescent="0.45">
      <c r="A136" s="492" t="s">
        <v>695</v>
      </c>
      <c r="B136" s="492" t="s">
        <v>559</v>
      </c>
      <c r="C136" s="492" t="s">
        <v>134</v>
      </c>
      <c r="D136" s="492" t="s">
        <v>675</v>
      </c>
      <c r="E136" s="492">
        <v>3</v>
      </c>
      <c r="F136" s="492">
        <v>28966</v>
      </c>
      <c r="G136" s="492">
        <v>30419</v>
      </c>
      <c r="H136" s="492">
        <v>32096</v>
      </c>
      <c r="I136" s="492">
        <v>34517</v>
      </c>
      <c r="J136" s="492">
        <v>37893</v>
      </c>
      <c r="K136" s="492">
        <v>41527</v>
      </c>
    </row>
    <row r="137" spans="1:11" x14ac:dyDescent="0.45">
      <c r="A137" s="492" t="s">
        <v>695</v>
      </c>
      <c r="B137" s="492" t="s">
        <v>568</v>
      </c>
      <c r="C137" s="492" t="s">
        <v>134</v>
      </c>
      <c r="D137" s="492" t="s">
        <v>675</v>
      </c>
      <c r="E137" s="492">
        <v>3</v>
      </c>
      <c r="F137" s="492">
        <v>27345</v>
      </c>
      <c r="G137" s="492">
        <v>28684</v>
      </c>
      <c r="H137" s="492">
        <v>29684</v>
      </c>
      <c r="I137" s="492">
        <v>29937</v>
      </c>
      <c r="J137" s="492">
        <v>30878</v>
      </c>
      <c r="K137" s="492">
        <v>32319</v>
      </c>
    </row>
    <row r="138" spans="1:11" x14ac:dyDescent="0.45">
      <c r="A138" s="492" t="s">
        <v>695</v>
      </c>
      <c r="B138" s="492" t="s">
        <v>561</v>
      </c>
      <c r="C138" s="492" t="s">
        <v>134</v>
      </c>
      <c r="D138" s="492" t="s">
        <v>675</v>
      </c>
      <c r="E138" s="492">
        <v>3</v>
      </c>
      <c r="F138" s="492">
        <v>20743</v>
      </c>
      <c r="G138" s="492">
        <v>20989</v>
      </c>
      <c r="H138" s="492">
        <v>21408</v>
      </c>
      <c r="I138" s="492">
        <v>21242</v>
      </c>
      <c r="J138" s="492">
        <v>21296</v>
      </c>
      <c r="K138" s="492">
        <v>21022</v>
      </c>
    </row>
    <row r="139" spans="1:11" x14ac:dyDescent="0.45">
      <c r="A139" s="492" t="s">
        <v>695</v>
      </c>
      <c r="B139" s="492" t="s">
        <v>558</v>
      </c>
      <c r="C139" s="492" t="s">
        <v>135</v>
      </c>
      <c r="D139" s="492" t="s">
        <v>676</v>
      </c>
      <c r="E139" s="492">
        <v>4</v>
      </c>
      <c r="F139" s="492">
        <v>429</v>
      </c>
      <c r="G139" s="492">
        <v>364</v>
      </c>
      <c r="H139" s="492">
        <v>794</v>
      </c>
      <c r="I139" s="492">
        <v>390</v>
      </c>
      <c r="J139" s="492">
        <v>429</v>
      </c>
      <c r="K139" s="492">
        <v>448</v>
      </c>
    </row>
    <row r="140" spans="1:11" x14ac:dyDescent="0.45">
      <c r="A140" s="492" t="s">
        <v>695</v>
      </c>
      <c r="B140" s="492" t="s">
        <v>559</v>
      </c>
      <c r="C140" s="492" t="s">
        <v>135</v>
      </c>
      <c r="D140" s="492" t="s">
        <v>676</v>
      </c>
      <c r="E140" s="492">
        <v>4</v>
      </c>
      <c r="F140" s="492">
        <v>6037</v>
      </c>
      <c r="G140" s="492">
        <v>5388</v>
      </c>
      <c r="H140" s="492">
        <v>8624</v>
      </c>
      <c r="I140" s="492">
        <v>6205</v>
      </c>
      <c r="J140" s="492">
        <v>7475</v>
      </c>
      <c r="K140" s="492">
        <v>8279</v>
      </c>
    </row>
    <row r="141" spans="1:11" x14ac:dyDescent="0.45">
      <c r="A141" s="492" t="s">
        <v>695</v>
      </c>
      <c r="B141" s="492" t="s">
        <v>568</v>
      </c>
      <c r="C141" s="492" t="s">
        <v>135</v>
      </c>
      <c r="D141" s="492" t="s">
        <v>676</v>
      </c>
      <c r="E141" s="492">
        <v>4</v>
      </c>
      <c r="F141" s="492">
        <v>4011</v>
      </c>
      <c r="G141" s="492">
        <v>3605</v>
      </c>
      <c r="H141" s="492">
        <v>5289</v>
      </c>
      <c r="I141" s="492">
        <v>3747</v>
      </c>
      <c r="J141" s="492">
        <v>3998</v>
      </c>
      <c r="K141" s="492">
        <v>4997</v>
      </c>
    </row>
    <row r="142" spans="1:11" x14ac:dyDescent="0.45">
      <c r="A142" s="492" t="s">
        <v>695</v>
      </c>
      <c r="B142" s="492" t="s">
        <v>561</v>
      </c>
      <c r="C142" s="492" t="s">
        <v>135</v>
      </c>
      <c r="D142" s="492" t="s">
        <v>676</v>
      </c>
      <c r="E142" s="492">
        <v>4</v>
      </c>
      <c r="F142" s="492">
        <v>14307</v>
      </c>
      <c r="G142" s="492">
        <v>12471</v>
      </c>
      <c r="H142" s="492">
        <v>16941</v>
      </c>
      <c r="I142" s="492">
        <v>10218</v>
      </c>
      <c r="J142" s="492">
        <v>10950</v>
      </c>
      <c r="K142" s="492">
        <v>10613</v>
      </c>
    </row>
    <row r="143" spans="1:11" x14ac:dyDescent="0.45">
      <c r="A143" s="492" t="s">
        <v>695</v>
      </c>
      <c r="B143" s="492" t="s">
        <v>558</v>
      </c>
      <c r="C143" s="492" t="s">
        <v>32</v>
      </c>
      <c r="D143" s="492" t="s">
        <v>677</v>
      </c>
      <c r="E143" s="492">
        <v>5</v>
      </c>
      <c r="F143" s="492">
        <v>343</v>
      </c>
      <c r="G143" s="492">
        <v>343</v>
      </c>
      <c r="H143" s="492">
        <v>329</v>
      </c>
      <c r="I143" s="492">
        <v>270</v>
      </c>
      <c r="J143" s="492">
        <v>264</v>
      </c>
      <c r="K143" s="492">
        <v>263</v>
      </c>
    </row>
    <row r="144" spans="1:11" x14ac:dyDescent="0.45">
      <c r="A144" s="492" t="s">
        <v>695</v>
      </c>
      <c r="B144" s="492" t="s">
        <v>559</v>
      </c>
      <c r="C144" s="492" t="s">
        <v>32</v>
      </c>
      <c r="D144" s="492" t="s">
        <v>677</v>
      </c>
      <c r="E144" s="492">
        <v>5</v>
      </c>
      <c r="F144" s="492">
        <v>4167</v>
      </c>
      <c r="G144" s="492">
        <v>4383</v>
      </c>
      <c r="H144" s="492">
        <v>4578</v>
      </c>
      <c r="I144" s="492">
        <v>4867</v>
      </c>
      <c r="J144" s="492">
        <v>5491</v>
      </c>
      <c r="K144" s="492">
        <v>6126</v>
      </c>
    </row>
    <row r="145" spans="1:11" x14ac:dyDescent="0.45">
      <c r="A145" s="492" t="s">
        <v>695</v>
      </c>
      <c r="B145" s="492" t="s">
        <v>568</v>
      </c>
      <c r="C145" s="492" t="s">
        <v>32</v>
      </c>
      <c r="D145" s="492" t="s">
        <v>677</v>
      </c>
      <c r="E145" s="492">
        <v>5</v>
      </c>
      <c r="F145" s="492">
        <v>2342</v>
      </c>
      <c r="G145" s="492">
        <v>2454</v>
      </c>
      <c r="H145" s="492">
        <v>2486</v>
      </c>
      <c r="I145" s="492">
        <v>2713</v>
      </c>
      <c r="J145" s="492">
        <v>2821</v>
      </c>
      <c r="K145" s="492">
        <v>3085</v>
      </c>
    </row>
    <row r="146" spans="1:11" x14ac:dyDescent="0.45">
      <c r="A146" s="492" t="s">
        <v>695</v>
      </c>
      <c r="B146" s="492" t="s">
        <v>561</v>
      </c>
      <c r="C146" s="492" t="s">
        <v>32</v>
      </c>
      <c r="D146" s="492" t="s">
        <v>677</v>
      </c>
      <c r="E146" s="492">
        <v>5</v>
      </c>
      <c r="F146" s="492">
        <v>3145</v>
      </c>
      <c r="G146" s="492">
        <v>3147</v>
      </c>
      <c r="H146" s="492">
        <v>3057</v>
      </c>
      <c r="I146" s="492">
        <v>3030</v>
      </c>
      <c r="J146" s="492">
        <v>3033</v>
      </c>
      <c r="K146" s="492">
        <v>3082</v>
      </c>
    </row>
    <row r="147" spans="1:11" x14ac:dyDescent="0.45">
      <c r="A147" s="492" t="s">
        <v>695</v>
      </c>
      <c r="B147" s="492" t="s">
        <v>558</v>
      </c>
      <c r="C147" s="492" t="s">
        <v>33</v>
      </c>
      <c r="D147" s="492" t="s">
        <v>678</v>
      </c>
      <c r="E147" s="492">
        <v>6</v>
      </c>
      <c r="F147" s="492">
        <v>-2972</v>
      </c>
      <c r="G147" s="492">
        <v>-877</v>
      </c>
      <c r="H147" s="492">
        <v>-1960</v>
      </c>
      <c r="I147" s="492">
        <v>-7217</v>
      </c>
      <c r="J147" s="492">
        <v>-1358</v>
      </c>
      <c r="K147" s="492">
        <v>-1168</v>
      </c>
    </row>
    <row r="148" spans="1:11" x14ac:dyDescent="0.45">
      <c r="A148" s="492" t="s">
        <v>695</v>
      </c>
      <c r="B148" s="492" t="s">
        <v>559</v>
      </c>
      <c r="C148" s="492" t="s">
        <v>33</v>
      </c>
      <c r="D148" s="492" t="s">
        <v>678</v>
      </c>
      <c r="E148" s="492">
        <v>6</v>
      </c>
      <c r="F148" s="492">
        <v>-1826</v>
      </c>
      <c r="G148" s="492">
        <v>-1402</v>
      </c>
      <c r="H148" s="492">
        <v>8897</v>
      </c>
      <c r="I148" s="492">
        <v>11230</v>
      </c>
      <c r="J148" s="492">
        <v>17030</v>
      </c>
      <c r="K148" s="492">
        <v>15421</v>
      </c>
    </row>
    <row r="149" spans="1:11" x14ac:dyDescent="0.45">
      <c r="A149" s="492" t="s">
        <v>695</v>
      </c>
      <c r="B149" s="492" t="s">
        <v>568</v>
      </c>
      <c r="C149" s="492" t="s">
        <v>33</v>
      </c>
      <c r="D149" s="492" t="s">
        <v>678</v>
      </c>
      <c r="E149" s="492">
        <v>6</v>
      </c>
      <c r="F149" s="492">
        <v>-3480</v>
      </c>
      <c r="G149" s="492">
        <v>-3141</v>
      </c>
      <c r="H149" s="492">
        <v>-8556</v>
      </c>
      <c r="I149" s="492">
        <v>-2203</v>
      </c>
      <c r="J149" s="492">
        <v>15523</v>
      </c>
      <c r="K149" s="492">
        <v>-515</v>
      </c>
    </row>
    <row r="150" spans="1:11" x14ac:dyDescent="0.45">
      <c r="A150" s="492" t="s">
        <v>695</v>
      </c>
      <c r="B150" s="492" t="s">
        <v>561</v>
      </c>
      <c r="C150" s="492" t="s">
        <v>33</v>
      </c>
      <c r="D150" s="492" t="s">
        <v>678</v>
      </c>
      <c r="E150" s="492">
        <v>6</v>
      </c>
      <c r="F150" s="492">
        <v>4533</v>
      </c>
      <c r="G150" s="492">
        <v>-179</v>
      </c>
      <c r="H150" s="492">
        <v>-1841</v>
      </c>
      <c r="I150" s="492">
        <v>-5251</v>
      </c>
      <c r="J150" s="492">
        <v>-31762</v>
      </c>
      <c r="K150" s="492">
        <v>-10886</v>
      </c>
    </row>
    <row r="151" spans="1:11" x14ac:dyDescent="0.45">
      <c r="A151" s="492" t="s">
        <v>695</v>
      </c>
      <c r="B151" s="492" t="s">
        <v>558</v>
      </c>
      <c r="C151" s="492" t="s">
        <v>412</v>
      </c>
      <c r="D151" s="492" t="s">
        <v>679</v>
      </c>
      <c r="E151" s="492">
        <v>7</v>
      </c>
      <c r="F151" s="492">
        <v>996</v>
      </c>
      <c r="G151" s="492">
        <v>1193</v>
      </c>
      <c r="H151" s="492">
        <v>808</v>
      </c>
      <c r="I151" s="492">
        <v>724</v>
      </c>
      <c r="J151" s="492">
        <v>749</v>
      </c>
      <c r="K151" s="492">
        <v>807</v>
      </c>
    </row>
    <row r="152" spans="1:11" x14ac:dyDescent="0.45">
      <c r="A152" s="492" t="s">
        <v>695</v>
      </c>
      <c r="B152" s="492" t="s">
        <v>559</v>
      </c>
      <c r="C152" s="492" t="s">
        <v>412</v>
      </c>
      <c r="D152" s="492" t="s">
        <v>679</v>
      </c>
      <c r="E152" s="492">
        <v>7</v>
      </c>
      <c r="F152" s="492">
        <v>12539</v>
      </c>
      <c r="G152" s="492">
        <v>13872</v>
      </c>
      <c r="H152" s="492">
        <v>23516</v>
      </c>
      <c r="I152" s="492">
        <v>32547</v>
      </c>
      <c r="J152" s="492">
        <v>40366</v>
      </c>
      <c r="K152" s="492">
        <v>35905</v>
      </c>
    </row>
    <row r="153" spans="1:11" x14ac:dyDescent="0.45">
      <c r="A153" s="492" t="s">
        <v>695</v>
      </c>
      <c r="B153" s="492" t="s">
        <v>568</v>
      </c>
      <c r="C153" s="492" t="s">
        <v>412</v>
      </c>
      <c r="D153" s="492" t="s">
        <v>679</v>
      </c>
      <c r="E153" s="492">
        <v>7</v>
      </c>
      <c r="F153" s="492">
        <v>6624</v>
      </c>
      <c r="G153" s="492">
        <v>12782</v>
      </c>
      <c r="H153" s="492">
        <v>7140</v>
      </c>
      <c r="I153" s="492">
        <v>9140</v>
      </c>
      <c r="J153" s="492">
        <v>28801</v>
      </c>
      <c r="K153" s="492">
        <v>35889</v>
      </c>
    </row>
    <row r="154" spans="1:11" x14ac:dyDescent="0.45">
      <c r="A154" s="492" t="s">
        <v>695</v>
      </c>
      <c r="B154" s="492" t="s">
        <v>561</v>
      </c>
      <c r="C154" s="492" t="s">
        <v>412</v>
      </c>
      <c r="D154" s="492" t="s">
        <v>679</v>
      </c>
      <c r="E154" s="492">
        <v>7</v>
      </c>
      <c r="F154" s="492">
        <v>44297</v>
      </c>
      <c r="G154" s="492">
        <v>44021</v>
      </c>
      <c r="H154" s="492">
        <v>110895</v>
      </c>
      <c r="I154" s="492">
        <v>38468</v>
      </c>
      <c r="J154" s="492">
        <v>76930</v>
      </c>
      <c r="K154" s="492">
        <v>108298</v>
      </c>
    </row>
    <row r="155" spans="1:11" x14ac:dyDescent="0.45">
      <c r="A155" s="492" t="s">
        <v>695</v>
      </c>
      <c r="B155" s="492" t="s">
        <v>558</v>
      </c>
      <c r="C155" s="492" t="s">
        <v>413</v>
      </c>
      <c r="D155" s="492" t="s">
        <v>680</v>
      </c>
      <c r="E155" s="492">
        <v>8</v>
      </c>
      <c r="F155" s="492">
        <v>3968</v>
      </c>
      <c r="G155" s="492">
        <v>2070</v>
      </c>
      <c r="H155" s="492">
        <v>2768</v>
      </c>
      <c r="I155" s="492">
        <v>7941</v>
      </c>
      <c r="J155" s="492">
        <v>2107</v>
      </c>
      <c r="K155" s="492">
        <v>1975</v>
      </c>
    </row>
    <row r="156" spans="1:11" x14ac:dyDescent="0.45">
      <c r="A156" s="492" t="s">
        <v>695</v>
      </c>
      <c r="B156" s="492" t="s">
        <v>559</v>
      </c>
      <c r="C156" s="492" t="s">
        <v>413</v>
      </c>
      <c r="D156" s="492" t="s">
        <v>680</v>
      </c>
      <c r="E156" s="492">
        <v>8</v>
      </c>
      <c r="F156" s="492">
        <v>14365</v>
      </c>
      <c r="G156" s="492">
        <v>15274</v>
      </c>
      <c r="H156" s="492">
        <v>14619</v>
      </c>
      <c r="I156" s="492">
        <v>21317</v>
      </c>
      <c r="J156" s="492">
        <v>23336</v>
      </c>
      <c r="K156" s="492">
        <v>20484</v>
      </c>
    </row>
    <row r="157" spans="1:11" x14ac:dyDescent="0.45">
      <c r="A157" s="492" t="s">
        <v>695</v>
      </c>
      <c r="B157" s="492" t="s">
        <v>568</v>
      </c>
      <c r="C157" s="492" t="s">
        <v>413</v>
      </c>
      <c r="D157" s="492" t="s">
        <v>680</v>
      </c>
      <c r="E157" s="492">
        <v>8</v>
      </c>
      <c r="F157" s="492">
        <v>10105</v>
      </c>
      <c r="G157" s="492">
        <v>15923</v>
      </c>
      <c r="H157" s="492">
        <v>15696</v>
      </c>
      <c r="I157" s="492">
        <v>11343</v>
      </c>
      <c r="J157" s="492">
        <v>13278</v>
      </c>
      <c r="K157" s="492">
        <v>36405</v>
      </c>
    </row>
    <row r="158" spans="1:11" x14ac:dyDescent="0.45">
      <c r="A158" s="492" t="s">
        <v>695</v>
      </c>
      <c r="B158" s="492" t="s">
        <v>561</v>
      </c>
      <c r="C158" s="492" t="s">
        <v>413</v>
      </c>
      <c r="D158" s="492" t="s">
        <v>680</v>
      </c>
      <c r="E158" s="492">
        <v>8</v>
      </c>
      <c r="F158" s="492">
        <v>39764</v>
      </c>
      <c r="G158" s="492">
        <v>44200</v>
      </c>
      <c r="H158" s="492">
        <v>112737</v>
      </c>
      <c r="I158" s="492">
        <v>43718</v>
      </c>
      <c r="J158" s="492">
        <v>108692</v>
      </c>
      <c r="K158" s="492">
        <v>119185</v>
      </c>
    </row>
    <row r="159" spans="1:11" x14ac:dyDescent="0.45">
      <c r="A159" s="492" t="s">
        <v>695</v>
      </c>
      <c r="B159" s="492" t="s">
        <v>558</v>
      </c>
      <c r="C159" s="492" t="s">
        <v>34</v>
      </c>
      <c r="D159" s="492" t="s">
        <v>681</v>
      </c>
      <c r="E159" s="492">
        <v>9</v>
      </c>
      <c r="F159" s="492">
        <v>1291</v>
      </c>
      <c r="G159" s="492">
        <v>1392</v>
      </c>
      <c r="H159" s="492">
        <v>1792</v>
      </c>
      <c r="I159" s="492">
        <v>1403</v>
      </c>
      <c r="J159" s="492">
        <v>1561</v>
      </c>
      <c r="K159" s="492">
        <v>1801</v>
      </c>
    </row>
    <row r="160" spans="1:11" x14ac:dyDescent="0.45">
      <c r="A160" s="492" t="s">
        <v>695</v>
      </c>
      <c r="B160" s="492" t="s">
        <v>559</v>
      </c>
      <c r="C160" s="492" t="s">
        <v>34</v>
      </c>
      <c r="D160" s="492" t="s">
        <v>681</v>
      </c>
      <c r="E160" s="492">
        <v>9</v>
      </c>
      <c r="F160" s="492">
        <v>10939</v>
      </c>
      <c r="G160" s="492">
        <v>12194</v>
      </c>
      <c r="H160" s="492">
        <v>15331</v>
      </c>
      <c r="I160" s="492">
        <v>15121</v>
      </c>
      <c r="J160" s="492">
        <v>17243</v>
      </c>
      <c r="K160" s="492">
        <v>31694</v>
      </c>
    </row>
    <row r="161" spans="1:11" x14ac:dyDescent="0.45">
      <c r="A161" s="492" t="s">
        <v>695</v>
      </c>
      <c r="B161" s="492" t="s">
        <v>568</v>
      </c>
      <c r="C161" s="492" t="s">
        <v>34</v>
      </c>
      <c r="D161" s="492" t="s">
        <v>681</v>
      </c>
      <c r="E161" s="492">
        <v>9</v>
      </c>
      <c r="F161" s="492">
        <v>22358</v>
      </c>
      <c r="G161" s="492">
        <v>23917</v>
      </c>
      <c r="H161" s="492">
        <v>25183</v>
      </c>
      <c r="I161" s="492">
        <v>25024</v>
      </c>
      <c r="J161" s="492">
        <v>26830</v>
      </c>
      <c r="K161" s="492">
        <v>31014</v>
      </c>
    </row>
    <row r="162" spans="1:11" x14ac:dyDescent="0.45">
      <c r="A162" s="492" t="s">
        <v>695</v>
      </c>
      <c r="B162" s="492" t="s">
        <v>561</v>
      </c>
      <c r="C162" s="492" t="s">
        <v>34</v>
      </c>
      <c r="D162" s="492" t="s">
        <v>681</v>
      </c>
      <c r="E162" s="492">
        <v>9</v>
      </c>
      <c r="F162" s="492">
        <v>26390</v>
      </c>
      <c r="G162" s="492">
        <v>27107</v>
      </c>
      <c r="H162" s="492">
        <v>31614</v>
      </c>
      <c r="I162" s="492">
        <v>28822</v>
      </c>
      <c r="J162" s="492">
        <v>30874</v>
      </c>
      <c r="K162" s="492">
        <v>35370</v>
      </c>
    </row>
    <row r="163" spans="1:11" x14ac:dyDescent="0.45">
      <c r="A163" s="492" t="s">
        <v>695</v>
      </c>
      <c r="B163" s="492" t="s">
        <v>558</v>
      </c>
      <c r="C163" s="492" t="s">
        <v>414</v>
      </c>
      <c r="D163" s="492" t="s">
        <v>682</v>
      </c>
      <c r="E163" s="492">
        <v>10</v>
      </c>
      <c r="F163" s="492">
        <v>704</v>
      </c>
      <c r="G163" s="492">
        <v>765</v>
      </c>
      <c r="H163" s="492">
        <v>1166</v>
      </c>
      <c r="I163" s="492">
        <v>831</v>
      </c>
      <c r="J163" s="492">
        <v>930</v>
      </c>
      <c r="K163" s="492">
        <v>1147</v>
      </c>
    </row>
    <row r="164" spans="1:11" x14ac:dyDescent="0.45">
      <c r="A164" s="492" t="s">
        <v>695</v>
      </c>
      <c r="B164" s="492" t="s">
        <v>559</v>
      </c>
      <c r="C164" s="492" t="s">
        <v>414</v>
      </c>
      <c r="D164" s="492" t="s">
        <v>682</v>
      </c>
      <c r="E164" s="492">
        <v>10</v>
      </c>
      <c r="F164" s="492">
        <v>7928</v>
      </c>
      <c r="G164" s="492">
        <v>8884</v>
      </c>
      <c r="H164" s="492">
        <v>11230</v>
      </c>
      <c r="I164" s="492">
        <v>10624</v>
      </c>
      <c r="J164" s="492">
        <v>11838</v>
      </c>
      <c r="K164" s="492">
        <v>25582</v>
      </c>
    </row>
    <row r="165" spans="1:11" x14ac:dyDescent="0.45">
      <c r="A165" s="492" t="s">
        <v>695</v>
      </c>
      <c r="B165" s="492" t="s">
        <v>568</v>
      </c>
      <c r="C165" s="492" t="s">
        <v>414</v>
      </c>
      <c r="D165" s="492" t="s">
        <v>682</v>
      </c>
      <c r="E165" s="492">
        <v>10</v>
      </c>
      <c r="F165" s="492">
        <v>7762</v>
      </c>
      <c r="G165" s="492">
        <v>8317</v>
      </c>
      <c r="H165" s="492">
        <v>8703</v>
      </c>
      <c r="I165" s="492">
        <v>7732</v>
      </c>
      <c r="J165" s="492">
        <v>8403</v>
      </c>
      <c r="K165" s="492">
        <v>9992</v>
      </c>
    </row>
    <row r="166" spans="1:11" x14ac:dyDescent="0.45">
      <c r="A166" s="492" t="s">
        <v>695</v>
      </c>
      <c r="B166" s="492" t="s">
        <v>561</v>
      </c>
      <c r="C166" s="492" t="s">
        <v>414</v>
      </c>
      <c r="D166" s="492" t="s">
        <v>682</v>
      </c>
      <c r="E166" s="492">
        <v>10</v>
      </c>
      <c r="F166" s="492">
        <v>14978</v>
      </c>
      <c r="G166" s="492">
        <v>14544</v>
      </c>
      <c r="H166" s="492">
        <v>18292</v>
      </c>
      <c r="I166" s="492">
        <v>14777</v>
      </c>
      <c r="J166" s="492">
        <v>16098</v>
      </c>
      <c r="K166" s="492">
        <v>22213</v>
      </c>
    </row>
    <row r="167" spans="1:11" x14ac:dyDescent="0.45">
      <c r="A167" s="492" t="s">
        <v>695</v>
      </c>
      <c r="B167" s="492" t="s">
        <v>558</v>
      </c>
      <c r="C167" s="492" t="s">
        <v>415</v>
      </c>
      <c r="D167" s="492" t="s">
        <v>683</v>
      </c>
      <c r="E167" s="492">
        <v>11</v>
      </c>
      <c r="F167" s="492">
        <v>587</v>
      </c>
      <c r="G167" s="492">
        <v>627</v>
      </c>
      <c r="H167" s="492">
        <v>626</v>
      </c>
      <c r="I167" s="492">
        <v>572</v>
      </c>
      <c r="J167" s="492">
        <v>631</v>
      </c>
      <c r="K167" s="492">
        <v>654</v>
      </c>
    </row>
    <row r="168" spans="1:11" x14ac:dyDescent="0.45">
      <c r="A168" s="492" t="s">
        <v>695</v>
      </c>
      <c r="B168" s="492" t="s">
        <v>559</v>
      </c>
      <c r="C168" s="492" t="s">
        <v>415</v>
      </c>
      <c r="D168" s="492" t="s">
        <v>683</v>
      </c>
      <c r="E168" s="492">
        <v>11</v>
      </c>
      <c r="F168" s="492">
        <v>3012</v>
      </c>
      <c r="G168" s="492">
        <v>3310</v>
      </c>
      <c r="H168" s="492">
        <v>4101</v>
      </c>
      <c r="I168" s="492">
        <v>4498</v>
      </c>
      <c r="J168" s="492">
        <v>5405</v>
      </c>
      <c r="K168" s="492">
        <v>6112</v>
      </c>
    </row>
    <row r="169" spans="1:11" x14ac:dyDescent="0.45">
      <c r="A169" s="492" t="s">
        <v>695</v>
      </c>
      <c r="B169" s="492" t="s">
        <v>568</v>
      </c>
      <c r="C169" s="492" t="s">
        <v>415</v>
      </c>
      <c r="D169" s="492" t="s">
        <v>683</v>
      </c>
      <c r="E169" s="492">
        <v>11</v>
      </c>
      <c r="F169" s="492">
        <v>14596</v>
      </c>
      <c r="G169" s="492">
        <v>15600</v>
      </c>
      <c r="H169" s="492">
        <v>16480</v>
      </c>
      <c r="I169" s="492">
        <v>17292</v>
      </c>
      <c r="J169" s="492">
        <v>18427</v>
      </c>
      <c r="K169" s="492">
        <v>21023</v>
      </c>
    </row>
    <row r="170" spans="1:11" x14ac:dyDescent="0.45">
      <c r="A170" s="492" t="s">
        <v>695</v>
      </c>
      <c r="B170" s="492" t="s">
        <v>561</v>
      </c>
      <c r="C170" s="492" t="s">
        <v>415</v>
      </c>
      <c r="D170" s="492" t="s">
        <v>683</v>
      </c>
      <c r="E170" s="492">
        <v>11</v>
      </c>
      <c r="F170" s="492">
        <v>11413</v>
      </c>
      <c r="G170" s="492">
        <v>12563</v>
      </c>
      <c r="H170" s="492">
        <v>13322</v>
      </c>
      <c r="I170" s="492">
        <v>14045</v>
      </c>
      <c r="J170" s="492">
        <v>14776</v>
      </c>
      <c r="K170" s="492">
        <v>13157</v>
      </c>
    </row>
    <row r="171" spans="1:11" x14ac:dyDescent="0.45">
      <c r="A171" s="492" t="s">
        <v>695</v>
      </c>
      <c r="B171" s="492" t="s">
        <v>558</v>
      </c>
      <c r="C171" s="492" t="s">
        <v>416</v>
      </c>
      <c r="D171" s="492" t="s">
        <v>684</v>
      </c>
      <c r="E171" s="492">
        <v>12</v>
      </c>
      <c r="F171" s="492">
        <v>-14</v>
      </c>
      <c r="G171" s="492">
        <v>-10</v>
      </c>
      <c r="H171" s="492">
        <v>-14</v>
      </c>
      <c r="I171" s="492">
        <v>-15</v>
      </c>
      <c r="J171" s="492">
        <v>-28</v>
      </c>
      <c r="K171" s="492">
        <v>-17</v>
      </c>
    </row>
    <row r="172" spans="1:11" x14ac:dyDescent="0.45">
      <c r="A172" s="492" t="s">
        <v>695</v>
      </c>
      <c r="B172" s="492" t="s">
        <v>559</v>
      </c>
      <c r="C172" s="492" t="s">
        <v>416</v>
      </c>
      <c r="D172" s="492" t="s">
        <v>684</v>
      </c>
      <c r="E172" s="492">
        <v>12</v>
      </c>
      <c r="F172" s="492">
        <v>16</v>
      </c>
      <c r="G172" s="492">
        <v>4</v>
      </c>
      <c r="H172" s="492">
        <v>7</v>
      </c>
      <c r="I172" s="492">
        <v>-10</v>
      </c>
      <c r="J172" s="492">
        <v>-96</v>
      </c>
      <c r="K172" s="492">
        <v>-190</v>
      </c>
    </row>
    <row r="173" spans="1:11" x14ac:dyDescent="0.45">
      <c r="A173" s="492" t="s">
        <v>695</v>
      </c>
      <c r="B173" s="492" t="s">
        <v>568</v>
      </c>
      <c r="C173" s="492" t="s">
        <v>416</v>
      </c>
      <c r="D173" s="492" t="s">
        <v>684</v>
      </c>
      <c r="E173" s="492">
        <v>12</v>
      </c>
      <c r="F173" s="492">
        <v>75</v>
      </c>
      <c r="G173" s="492">
        <v>82</v>
      </c>
      <c r="H173" s="492">
        <v>35</v>
      </c>
      <c r="I173" s="492">
        <v>53</v>
      </c>
      <c r="J173" s="492">
        <v>593</v>
      </c>
      <c r="K173" s="492">
        <v>0</v>
      </c>
    </row>
    <row r="174" spans="1:11" x14ac:dyDescent="0.45">
      <c r="A174" s="492" t="s">
        <v>695</v>
      </c>
      <c r="B174" s="492" t="s">
        <v>561</v>
      </c>
      <c r="C174" s="492" t="s">
        <v>416</v>
      </c>
      <c r="D174" s="492" t="s">
        <v>684</v>
      </c>
      <c r="E174" s="492">
        <v>12</v>
      </c>
      <c r="F174" s="492">
        <v>44</v>
      </c>
      <c r="G174" s="492">
        <v>40</v>
      </c>
      <c r="H174" s="492">
        <v>243</v>
      </c>
      <c r="I174" s="492">
        <v>-218</v>
      </c>
      <c r="J174" s="492">
        <v>21</v>
      </c>
      <c r="K174" s="492">
        <v>-54</v>
      </c>
    </row>
    <row r="175" spans="1:11" x14ac:dyDescent="0.45">
      <c r="A175" s="492" t="s">
        <v>695</v>
      </c>
      <c r="B175" s="492" t="s">
        <v>558</v>
      </c>
      <c r="C175" s="492" t="s">
        <v>37</v>
      </c>
      <c r="D175" s="492" t="s">
        <v>685</v>
      </c>
      <c r="E175" s="492">
        <v>13</v>
      </c>
      <c r="F175" s="492">
        <v>-1600</v>
      </c>
      <c r="G175" s="492">
        <v>349</v>
      </c>
      <c r="H175" s="492">
        <v>-746</v>
      </c>
      <c r="I175" s="492">
        <v>-6415</v>
      </c>
      <c r="J175" s="492">
        <v>-741</v>
      </c>
      <c r="K175" s="492">
        <v>-751</v>
      </c>
    </row>
    <row r="176" spans="1:11" x14ac:dyDescent="0.45">
      <c r="A176" s="492" t="s">
        <v>695</v>
      </c>
      <c r="B176" s="492" t="s">
        <v>559</v>
      </c>
      <c r="C176" s="492" t="s">
        <v>37</v>
      </c>
      <c r="D176" s="492" t="s">
        <v>685</v>
      </c>
      <c r="E176" s="492">
        <v>13</v>
      </c>
      <c r="F176" s="492">
        <v>22254</v>
      </c>
      <c r="G176" s="492">
        <v>22214</v>
      </c>
      <c r="H176" s="492">
        <v>34293</v>
      </c>
      <c r="I176" s="492">
        <v>36820</v>
      </c>
      <c r="J176" s="492">
        <v>45059</v>
      </c>
      <c r="K176" s="492">
        <v>33342</v>
      </c>
    </row>
    <row r="177" spans="1:11" x14ac:dyDescent="0.45">
      <c r="A177" s="492" t="s">
        <v>695</v>
      </c>
      <c r="B177" s="492" t="s">
        <v>568</v>
      </c>
      <c r="C177" s="492" t="s">
        <v>37</v>
      </c>
      <c r="D177" s="492" t="s">
        <v>685</v>
      </c>
      <c r="E177" s="492">
        <v>13</v>
      </c>
      <c r="F177" s="492">
        <v>5592</v>
      </c>
      <c r="G177" s="492">
        <v>5315</v>
      </c>
      <c r="H177" s="492">
        <v>1269</v>
      </c>
      <c r="I177" s="492">
        <v>6510</v>
      </c>
      <c r="J177" s="492">
        <v>24161</v>
      </c>
      <c r="K177" s="492">
        <v>5787</v>
      </c>
    </row>
    <row r="178" spans="1:11" x14ac:dyDescent="0.45">
      <c r="A178" s="492" t="s">
        <v>695</v>
      </c>
      <c r="B178" s="492" t="s">
        <v>561</v>
      </c>
      <c r="C178" s="492" t="s">
        <v>37</v>
      </c>
      <c r="D178" s="492" t="s">
        <v>685</v>
      </c>
      <c r="E178" s="492">
        <v>13</v>
      </c>
      <c r="F178" s="492">
        <v>13238</v>
      </c>
      <c r="G178" s="492">
        <v>6214</v>
      </c>
      <c r="H178" s="492">
        <v>5137</v>
      </c>
      <c r="I178" s="492">
        <v>-2831</v>
      </c>
      <c r="J178" s="492">
        <v>-30369</v>
      </c>
      <c r="K178" s="492">
        <v>-14676</v>
      </c>
    </row>
    <row r="179" spans="1:11" x14ac:dyDescent="0.45">
      <c r="A179" s="492" t="s">
        <v>695</v>
      </c>
      <c r="B179" s="492" t="s">
        <v>558</v>
      </c>
      <c r="C179" s="492" t="s">
        <v>38</v>
      </c>
      <c r="D179" s="492" t="s">
        <v>686</v>
      </c>
      <c r="E179" s="492">
        <v>14</v>
      </c>
      <c r="F179" s="492">
        <v>-60</v>
      </c>
      <c r="G179" s="492">
        <v>-60</v>
      </c>
      <c r="H179" s="492">
        <v>-76</v>
      </c>
      <c r="I179" s="492">
        <v>-57</v>
      </c>
      <c r="J179" s="492">
        <v>-67</v>
      </c>
      <c r="K179" s="492">
        <v>-35</v>
      </c>
    </row>
    <row r="180" spans="1:11" x14ac:dyDescent="0.45">
      <c r="A180" s="492" t="s">
        <v>695</v>
      </c>
      <c r="B180" s="492" t="s">
        <v>559</v>
      </c>
      <c r="C180" s="492" t="s">
        <v>38</v>
      </c>
      <c r="D180" s="492" t="s">
        <v>686</v>
      </c>
      <c r="E180" s="492">
        <v>14</v>
      </c>
      <c r="F180" s="492">
        <v>-1653</v>
      </c>
      <c r="G180" s="492">
        <v>-1653</v>
      </c>
      <c r="H180" s="492">
        <v>-1677</v>
      </c>
      <c r="I180" s="492">
        <v>-1342</v>
      </c>
      <c r="J180" s="492">
        <v>-1571</v>
      </c>
      <c r="K180" s="492">
        <v>-1202</v>
      </c>
    </row>
    <row r="181" spans="1:11" x14ac:dyDescent="0.45">
      <c r="A181" s="492" t="s">
        <v>695</v>
      </c>
      <c r="B181" s="492" t="s">
        <v>568</v>
      </c>
      <c r="C181" s="492" t="s">
        <v>38</v>
      </c>
      <c r="D181" s="492" t="s">
        <v>686</v>
      </c>
      <c r="E181" s="492">
        <v>14</v>
      </c>
      <c r="F181" s="492">
        <v>-430</v>
      </c>
      <c r="G181" s="492">
        <v>-411</v>
      </c>
      <c r="H181" s="492">
        <v>-644</v>
      </c>
      <c r="I181" s="492">
        <v>-610</v>
      </c>
      <c r="J181" s="492">
        <v>-452</v>
      </c>
      <c r="K181" s="492">
        <v>-282</v>
      </c>
    </row>
    <row r="182" spans="1:11" x14ac:dyDescent="0.45">
      <c r="A182" s="492" t="s">
        <v>695</v>
      </c>
      <c r="B182" s="492" t="s">
        <v>561</v>
      </c>
      <c r="C182" s="492" t="s">
        <v>38</v>
      </c>
      <c r="D182" s="492" t="s">
        <v>686</v>
      </c>
      <c r="E182" s="492">
        <v>14</v>
      </c>
      <c r="F182" s="492">
        <v>-2186</v>
      </c>
      <c r="G182" s="492">
        <v>-2356</v>
      </c>
      <c r="H182" s="492">
        <v>-2232</v>
      </c>
      <c r="I182" s="492">
        <v>-2483</v>
      </c>
      <c r="J182" s="492">
        <v>-2393</v>
      </c>
      <c r="K182" s="492">
        <v>-1839</v>
      </c>
    </row>
    <row r="183" spans="1:11" x14ac:dyDescent="0.45">
      <c r="A183" s="492" t="s">
        <v>695</v>
      </c>
      <c r="B183" s="492" t="s">
        <v>558</v>
      </c>
      <c r="C183" s="492" t="s">
        <v>39</v>
      </c>
      <c r="D183" s="492" t="s">
        <v>687</v>
      </c>
      <c r="E183" s="492">
        <v>15</v>
      </c>
      <c r="F183" s="492">
        <v>4433</v>
      </c>
      <c r="G183" s="492">
        <v>1497</v>
      </c>
      <c r="H183" s="492">
        <v>5431</v>
      </c>
      <c r="I183" s="492">
        <v>4582</v>
      </c>
      <c r="J183" s="492">
        <v>3668</v>
      </c>
      <c r="K183" s="492">
        <v>750</v>
      </c>
    </row>
    <row r="184" spans="1:11" x14ac:dyDescent="0.45">
      <c r="A184" s="492" t="s">
        <v>695</v>
      </c>
      <c r="B184" s="492" t="s">
        <v>559</v>
      </c>
      <c r="C184" s="492" t="s">
        <v>39</v>
      </c>
      <c r="D184" s="492" t="s">
        <v>687</v>
      </c>
      <c r="E184" s="492">
        <v>15</v>
      </c>
      <c r="F184" s="492">
        <v>39640</v>
      </c>
      <c r="G184" s="492">
        <v>19571</v>
      </c>
      <c r="H184" s="492">
        <v>53899</v>
      </c>
      <c r="I184" s="492">
        <v>59247</v>
      </c>
      <c r="J184" s="492">
        <v>52211</v>
      </c>
      <c r="K184" s="492">
        <v>-2988</v>
      </c>
    </row>
    <row r="185" spans="1:11" x14ac:dyDescent="0.45">
      <c r="A185" s="492" t="s">
        <v>695</v>
      </c>
      <c r="B185" s="492" t="s">
        <v>568</v>
      </c>
      <c r="C185" s="492" t="s">
        <v>39</v>
      </c>
      <c r="D185" s="492" t="s">
        <v>687</v>
      </c>
      <c r="E185" s="492">
        <v>15</v>
      </c>
      <c r="F185" s="492">
        <v>30845</v>
      </c>
      <c r="G185" s="492">
        <v>13159</v>
      </c>
      <c r="H185" s="492">
        <v>34342</v>
      </c>
      <c r="I185" s="492">
        <v>34656</v>
      </c>
      <c r="J185" s="492">
        <v>34511</v>
      </c>
      <c r="K185" s="492">
        <v>856</v>
      </c>
    </row>
    <row r="186" spans="1:11" x14ac:dyDescent="0.45">
      <c r="A186" s="492" t="s">
        <v>695</v>
      </c>
      <c r="B186" s="492" t="s">
        <v>561</v>
      </c>
      <c r="C186" s="492" t="s">
        <v>39</v>
      </c>
      <c r="D186" s="492" t="s">
        <v>687</v>
      </c>
      <c r="E186" s="492">
        <v>15</v>
      </c>
      <c r="F186" s="492">
        <v>41753</v>
      </c>
      <c r="G186" s="492">
        <v>10877</v>
      </c>
      <c r="H186" s="492">
        <v>46694</v>
      </c>
      <c r="I186" s="492">
        <v>47832</v>
      </c>
      <c r="J186" s="492">
        <v>42893</v>
      </c>
      <c r="K186" s="492">
        <v>-11564</v>
      </c>
    </row>
    <row r="187" spans="1:11" x14ac:dyDescent="0.45">
      <c r="A187" s="492" t="s">
        <v>695</v>
      </c>
      <c r="B187" s="492" t="s">
        <v>558</v>
      </c>
      <c r="C187" s="492" t="s">
        <v>40</v>
      </c>
      <c r="D187" s="492" t="s">
        <v>688</v>
      </c>
      <c r="E187" s="492">
        <v>16</v>
      </c>
      <c r="F187" s="492">
        <v>202</v>
      </c>
      <c r="G187" s="492">
        <v>190</v>
      </c>
      <c r="H187" s="492">
        <v>203</v>
      </c>
      <c r="I187" s="492">
        <v>201</v>
      </c>
      <c r="J187" s="492">
        <v>209</v>
      </c>
      <c r="K187" s="492">
        <v>206</v>
      </c>
    </row>
    <row r="188" spans="1:11" x14ac:dyDescent="0.45">
      <c r="A188" s="492" t="s">
        <v>695</v>
      </c>
      <c r="B188" s="492" t="s">
        <v>559</v>
      </c>
      <c r="C188" s="492" t="s">
        <v>40</v>
      </c>
      <c r="D188" s="492" t="s">
        <v>688</v>
      </c>
      <c r="E188" s="492">
        <v>16</v>
      </c>
      <c r="F188" s="492">
        <v>1353</v>
      </c>
      <c r="G188" s="492">
        <v>1551</v>
      </c>
      <c r="H188" s="492">
        <v>1747</v>
      </c>
      <c r="I188" s="492">
        <v>2120</v>
      </c>
      <c r="J188" s="492">
        <v>2353</v>
      </c>
      <c r="K188" s="492">
        <v>2259</v>
      </c>
    </row>
    <row r="189" spans="1:11" x14ac:dyDescent="0.45">
      <c r="A189" s="492" t="s">
        <v>695</v>
      </c>
      <c r="B189" s="492" t="s">
        <v>568</v>
      </c>
      <c r="C189" s="492" t="s">
        <v>40</v>
      </c>
      <c r="D189" s="492" t="s">
        <v>688</v>
      </c>
      <c r="E189" s="492">
        <v>16</v>
      </c>
      <c r="F189" s="492">
        <v>803</v>
      </c>
      <c r="G189" s="492">
        <v>977</v>
      </c>
      <c r="H189" s="492">
        <v>997</v>
      </c>
      <c r="I189" s="492">
        <v>1272</v>
      </c>
      <c r="J189" s="492">
        <v>1222</v>
      </c>
      <c r="K189" s="492">
        <v>1234</v>
      </c>
    </row>
    <row r="190" spans="1:11" x14ac:dyDescent="0.45">
      <c r="A190" s="492" t="s">
        <v>695</v>
      </c>
      <c r="B190" s="492" t="s">
        <v>561</v>
      </c>
      <c r="C190" s="492" t="s">
        <v>40</v>
      </c>
      <c r="D190" s="492" t="s">
        <v>688</v>
      </c>
      <c r="E190" s="492">
        <v>16</v>
      </c>
      <c r="F190" s="492">
        <v>418</v>
      </c>
      <c r="G190" s="492">
        <v>401</v>
      </c>
      <c r="H190" s="492">
        <v>722</v>
      </c>
      <c r="I190" s="492">
        <v>711</v>
      </c>
      <c r="J190" s="492">
        <v>545</v>
      </c>
      <c r="K190" s="492">
        <v>757</v>
      </c>
    </row>
    <row r="191" spans="1:11" x14ac:dyDescent="0.45">
      <c r="A191" s="492" t="s">
        <v>695</v>
      </c>
      <c r="B191" s="492" t="s">
        <v>558</v>
      </c>
      <c r="C191" s="492" t="s">
        <v>41</v>
      </c>
      <c r="D191" s="492" t="s">
        <v>689</v>
      </c>
      <c r="E191" s="492">
        <v>17</v>
      </c>
      <c r="F191" s="492">
        <v>4231</v>
      </c>
      <c r="G191" s="492">
        <v>1307</v>
      </c>
      <c r="H191" s="492">
        <v>5228</v>
      </c>
      <c r="I191" s="492">
        <v>4382</v>
      </c>
      <c r="J191" s="492">
        <v>3459</v>
      </c>
      <c r="K191" s="492">
        <v>543</v>
      </c>
    </row>
    <row r="192" spans="1:11" x14ac:dyDescent="0.45">
      <c r="A192" s="492" t="s">
        <v>695</v>
      </c>
      <c r="B192" s="492" t="s">
        <v>559</v>
      </c>
      <c r="C192" s="492" t="s">
        <v>41</v>
      </c>
      <c r="D192" s="492" t="s">
        <v>689</v>
      </c>
      <c r="E192" s="492">
        <v>17</v>
      </c>
      <c r="F192" s="492">
        <v>38287</v>
      </c>
      <c r="G192" s="492">
        <v>18020</v>
      </c>
      <c r="H192" s="492">
        <v>52151</v>
      </c>
      <c r="I192" s="492">
        <v>57127</v>
      </c>
      <c r="J192" s="492">
        <v>49858</v>
      </c>
      <c r="K192" s="492">
        <v>-5247</v>
      </c>
    </row>
    <row r="193" spans="1:11" x14ac:dyDescent="0.45">
      <c r="A193" s="492" t="s">
        <v>695</v>
      </c>
      <c r="B193" s="492" t="s">
        <v>568</v>
      </c>
      <c r="C193" s="492" t="s">
        <v>41</v>
      </c>
      <c r="D193" s="492" t="s">
        <v>689</v>
      </c>
      <c r="E193" s="492">
        <v>17</v>
      </c>
      <c r="F193" s="492">
        <v>30042</v>
      </c>
      <c r="G193" s="492">
        <v>12183</v>
      </c>
      <c r="H193" s="492">
        <v>33345</v>
      </c>
      <c r="I193" s="492">
        <v>33384</v>
      </c>
      <c r="J193" s="492">
        <v>33289</v>
      </c>
      <c r="K193" s="492">
        <v>-378</v>
      </c>
    </row>
    <row r="194" spans="1:11" x14ac:dyDescent="0.45">
      <c r="A194" s="492" t="s">
        <v>695</v>
      </c>
      <c r="B194" s="492" t="s">
        <v>561</v>
      </c>
      <c r="C194" s="492" t="s">
        <v>41</v>
      </c>
      <c r="D194" s="492" t="s">
        <v>689</v>
      </c>
      <c r="E194" s="492">
        <v>17</v>
      </c>
      <c r="F194" s="492">
        <v>41335</v>
      </c>
      <c r="G194" s="492">
        <v>10475</v>
      </c>
      <c r="H194" s="492">
        <v>45972</v>
      </c>
      <c r="I194" s="492">
        <v>47121</v>
      </c>
      <c r="J194" s="492">
        <v>42348</v>
      </c>
      <c r="K194" s="492">
        <v>-12321</v>
      </c>
    </row>
    <row r="195" spans="1:11" x14ac:dyDescent="0.45">
      <c r="A195" s="492" t="s">
        <v>695</v>
      </c>
      <c r="B195" s="492" t="s">
        <v>558</v>
      </c>
      <c r="C195" s="492" t="s">
        <v>42</v>
      </c>
      <c r="D195" s="492" t="s">
        <v>690</v>
      </c>
      <c r="E195" s="492">
        <v>18</v>
      </c>
      <c r="F195" s="492">
        <v>11</v>
      </c>
      <c r="G195" s="492">
        <v>12</v>
      </c>
      <c r="H195" s="492">
        <v>5</v>
      </c>
      <c r="I195" s="492">
        <v>5</v>
      </c>
      <c r="J195" s="492">
        <v>6</v>
      </c>
      <c r="K195" s="492">
        <v>5</v>
      </c>
    </row>
    <row r="196" spans="1:11" x14ac:dyDescent="0.45">
      <c r="A196" s="492" t="s">
        <v>695</v>
      </c>
      <c r="B196" s="492" t="s">
        <v>559</v>
      </c>
      <c r="C196" s="492" t="s">
        <v>42</v>
      </c>
      <c r="D196" s="492" t="s">
        <v>690</v>
      </c>
      <c r="E196" s="492">
        <v>18</v>
      </c>
      <c r="F196" s="492">
        <v>165</v>
      </c>
      <c r="G196" s="492">
        <v>157</v>
      </c>
      <c r="H196" s="492">
        <v>248</v>
      </c>
      <c r="I196" s="492">
        <v>195</v>
      </c>
      <c r="J196" s="492">
        <v>107</v>
      </c>
      <c r="K196" s="492">
        <v>92</v>
      </c>
    </row>
    <row r="197" spans="1:11" x14ac:dyDescent="0.45">
      <c r="A197" s="492" t="s">
        <v>695</v>
      </c>
      <c r="B197" s="492" t="s">
        <v>568</v>
      </c>
      <c r="C197" s="492" t="s">
        <v>42</v>
      </c>
      <c r="D197" s="492" t="s">
        <v>690</v>
      </c>
      <c r="E197" s="492">
        <v>18</v>
      </c>
      <c r="F197" s="492">
        <v>73</v>
      </c>
      <c r="G197" s="492">
        <v>88</v>
      </c>
      <c r="H197" s="492">
        <v>197</v>
      </c>
      <c r="I197" s="492">
        <v>53</v>
      </c>
      <c r="J197" s="492">
        <v>64</v>
      </c>
      <c r="K197" s="492">
        <v>81</v>
      </c>
    </row>
    <row r="198" spans="1:11" x14ac:dyDescent="0.45">
      <c r="A198" s="492" t="s">
        <v>695</v>
      </c>
      <c r="B198" s="492" t="s">
        <v>561</v>
      </c>
      <c r="C198" s="492" t="s">
        <v>42</v>
      </c>
      <c r="D198" s="492" t="s">
        <v>690</v>
      </c>
      <c r="E198" s="492">
        <v>18</v>
      </c>
      <c r="F198" s="492">
        <v>308</v>
      </c>
      <c r="G198" s="492">
        <v>353</v>
      </c>
      <c r="H198" s="492">
        <v>400</v>
      </c>
      <c r="I198" s="492">
        <v>328</v>
      </c>
      <c r="J198" s="492">
        <v>350</v>
      </c>
      <c r="K198" s="492">
        <v>378</v>
      </c>
    </row>
    <row r="199" spans="1:11" x14ac:dyDescent="0.45">
      <c r="A199" s="492" t="s">
        <v>695</v>
      </c>
      <c r="B199" s="492" t="s">
        <v>558</v>
      </c>
      <c r="C199" s="492" t="s">
        <v>417</v>
      </c>
      <c r="D199" s="492" t="s">
        <v>691</v>
      </c>
      <c r="E199" s="492">
        <v>19</v>
      </c>
      <c r="F199" s="492">
        <v>128</v>
      </c>
      <c r="G199" s="492">
        <v>129</v>
      </c>
      <c r="H199" s="492">
        <v>132</v>
      </c>
      <c r="I199" s="492">
        <v>133</v>
      </c>
      <c r="J199" s="492">
        <v>131</v>
      </c>
      <c r="K199" s="492">
        <v>140</v>
      </c>
    </row>
    <row r="200" spans="1:11" x14ac:dyDescent="0.45">
      <c r="A200" s="492" t="s">
        <v>695</v>
      </c>
      <c r="B200" s="492" t="s">
        <v>559</v>
      </c>
      <c r="C200" s="492" t="s">
        <v>417</v>
      </c>
      <c r="D200" s="492" t="s">
        <v>691</v>
      </c>
      <c r="E200" s="492">
        <v>19</v>
      </c>
      <c r="F200" s="492">
        <v>1400</v>
      </c>
      <c r="G200" s="492">
        <v>1486</v>
      </c>
      <c r="H200" s="492">
        <v>1597</v>
      </c>
      <c r="I200" s="492">
        <v>1699</v>
      </c>
      <c r="J200" s="492">
        <v>1809</v>
      </c>
      <c r="K200" s="492">
        <v>1874</v>
      </c>
    </row>
    <row r="201" spans="1:11" x14ac:dyDescent="0.45">
      <c r="A201" s="492" t="s">
        <v>695</v>
      </c>
      <c r="B201" s="492" t="s">
        <v>568</v>
      </c>
      <c r="C201" s="492" t="s">
        <v>417</v>
      </c>
      <c r="D201" s="492" t="s">
        <v>691</v>
      </c>
      <c r="E201" s="492">
        <v>19</v>
      </c>
      <c r="F201" s="492">
        <v>666</v>
      </c>
      <c r="G201" s="492">
        <v>705</v>
      </c>
      <c r="H201" s="492">
        <v>702</v>
      </c>
      <c r="I201" s="492">
        <v>768</v>
      </c>
      <c r="J201" s="492">
        <v>777</v>
      </c>
      <c r="K201" s="492">
        <v>933</v>
      </c>
    </row>
    <row r="202" spans="1:11" x14ac:dyDescent="0.45">
      <c r="A202" s="492" t="s">
        <v>695</v>
      </c>
      <c r="B202" s="492" t="s">
        <v>561</v>
      </c>
      <c r="C202" s="492" t="s">
        <v>417</v>
      </c>
      <c r="D202" s="492" t="s">
        <v>691</v>
      </c>
      <c r="E202" s="492">
        <v>19</v>
      </c>
      <c r="F202" s="492">
        <v>4070</v>
      </c>
      <c r="G202" s="492">
        <v>4120</v>
      </c>
      <c r="H202" s="492">
        <v>4147</v>
      </c>
      <c r="I202" s="492">
        <v>4194</v>
      </c>
      <c r="J202" s="492">
        <v>4185</v>
      </c>
      <c r="K202" s="492">
        <v>3863</v>
      </c>
    </row>
    <row r="203" spans="1:11" x14ac:dyDescent="0.45">
      <c r="A203" s="492" t="s">
        <v>695</v>
      </c>
      <c r="B203" s="492" t="s">
        <v>558</v>
      </c>
      <c r="C203" s="492" t="s">
        <v>44</v>
      </c>
      <c r="D203" s="492" t="s">
        <v>692</v>
      </c>
      <c r="E203" s="492">
        <v>20</v>
      </c>
      <c r="F203" s="492">
        <v>293</v>
      </c>
      <c r="G203" s="492">
        <v>-303</v>
      </c>
      <c r="H203" s="492">
        <v>12</v>
      </c>
      <c r="I203" s="492">
        <v>-109</v>
      </c>
      <c r="J203" s="492">
        <v>-99</v>
      </c>
      <c r="K203" s="492">
        <v>-40</v>
      </c>
    </row>
    <row r="204" spans="1:11" x14ac:dyDescent="0.45">
      <c r="A204" s="492" t="s">
        <v>695</v>
      </c>
      <c r="B204" s="492" t="s">
        <v>559</v>
      </c>
      <c r="C204" s="492" t="s">
        <v>44</v>
      </c>
      <c r="D204" s="492" t="s">
        <v>692</v>
      </c>
      <c r="E204" s="492">
        <v>20</v>
      </c>
      <c r="F204" s="492">
        <v>4470</v>
      </c>
      <c r="G204" s="492">
        <v>-570</v>
      </c>
      <c r="H204" s="492">
        <v>-2071</v>
      </c>
      <c r="I204" s="492">
        <v>2028</v>
      </c>
      <c r="J204" s="492">
        <v>1083</v>
      </c>
      <c r="K204" s="492">
        <v>9919</v>
      </c>
    </row>
    <row r="205" spans="1:11" x14ac:dyDescent="0.45">
      <c r="A205" s="492" t="s">
        <v>695</v>
      </c>
      <c r="B205" s="492" t="s">
        <v>568</v>
      </c>
      <c r="C205" s="492" t="s">
        <v>44</v>
      </c>
      <c r="D205" s="492" t="s">
        <v>692</v>
      </c>
      <c r="E205" s="492">
        <v>20</v>
      </c>
      <c r="F205" s="492">
        <v>4153</v>
      </c>
      <c r="G205" s="492">
        <v>416</v>
      </c>
      <c r="H205" s="492">
        <v>173353</v>
      </c>
      <c r="I205" s="492">
        <v>7907</v>
      </c>
      <c r="J205" s="492">
        <v>10775</v>
      </c>
      <c r="K205" s="492">
        <v>7779</v>
      </c>
    </row>
    <row r="206" spans="1:11" x14ac:dyDescent="0.45">
      <c r="A206" s="492" t="s">
        <v>695</v>
      </c>
      <c r="B206" s="492" t="s">
        <v>561</v>
      </c>
      <c r="C206" s="492" t="s">
        <v>44</v>
      </c>
      <c r="D206" s="492" t="s">
        <v>692</v>
      </c>
      <c r="E206" s="492">
        <v>20</v>
      </c>
      <c r="F206" s="492">
        <v>1236</v>
      </c>
      <c r="G206" s="492">
        <v>1316</v>
      </c>
      <c r="H206" s="492">
        <v>1301</v>
      </c>
      <c r="I206" s="492">
        <v>-1124</v>
      </c>
      <c r="J206" s="492">
        <v>704</v>
      </c>
      <c r="K206" s="492">
        <v>2865</v>
      </c>
    </row>
    <row r="207" spans="1:11" x14ac:dyDescent="0.45">
      <c r="A207" s="492" t="s">
        <v>695</v>
      </c>
      <c r="B207" s="492" t="s">
        <v>558</v>
      </c>
      <c r="C207" s="492" t="s">
        <v>45</v>
      </c>
      <c r="D207" s="492" t="s">
        <v>693</v>
      </c>
      <c r="E207" s="492">
        <v>21</v>
      </c>
      <c r="F207" s="492">
        <v>2402</v>
      </c>
      <c r="G207" s="492">
        <v>833</v>
      </c>
      <c r="H207" s="492">
        <v>3961</v>
      </c>
      <c r="I207" s="492">
        <v>-2596</v>
      </c>
      <c r="J207" s="492">
        <v>2164</v>
      </c>
      <c r="K207" s="492">
        <v>-681</v>
      </c>
    </row>
    <row r="208" spans="1:11" x14ac:dyDescent="0.45">
      <c r="A208" s="492" t="s">
        <v>695</v>
      </c>
      <c r="B208" s="492" t="s">
        <v>559</v>
      </c>
      <c r="C208" s="492" t="s">
        <v>45</v>
      </c>
      <c r="D208" s="492" t="s">
        <v>693</v>
      </c>
      <c r="E208" s="492">
        <v>21</v>
      </c>
      <c r="F208" s="492">
        <v>57956</v>
      </c>
      <c r="G208" s="492">
        <v>32299</v>
      </c>
      <c r="H208" s="492">
        <v>76769</v>
      </c>
      <c r="I208" s="492">
        <v>88263</v>
      </c>
      <c r="J208" s="492">
        <v>87236</v>
      </c>
      <c r="K208" s="492">
        <v>28904</v>
      </c>
    </row>
    <row r="209" spans="1:11" x14ac:dyDescent="0.45">
      <c r="A209" s="492" t="s">
        <v>695</v>
      </c>
      <c r="B209" s="492" t="s">
        <v>568</v>
      </c>
      <c r="C209" s="492" t="s">
        <v>45</v>
      </c>
      <c r="D209" s="492" t="s">
        <v>693</v>
      </c>
      <c r="E209" s="492">
        <v>21</v>
      </c>
      <c r="F209" s="492">
        <v>36423</v>
      </c>
      <c r="G209" s="492">
        <v>14431</v>
      </c>
      <c r="H209" s="492">
        <v>204332</v>
      </c>
      <c r="I209" s="492">
        <v>43763</v>
      </c>
      <c r="J209" s="492">
        <v>64240</v>
      </c>
      <c r="K209" s="492">
        <v>8969</v>
      </c>
    </row>
    <row r="210" spans="1:11" x14ac:dyDescent="0.45">
      <c r="A210" s="492" t="s">
        <v>695</v>
      </c>
      <c r="B210" s="492" t="s">
        <v>561</v>
      </c>
      <c r="C210" s="492" t="s">
        <v>45</v>
      </c>
      <c r="D210" s="492" t="s">
        <v>693</v>
      </c>
      <c r="E210" s="492">
        <v>21</v>
      </c>
      <c r="F210" s="492">
        <v>46715</v>
      </c>
      <c r="G210" s="492">
        <v>8736</v>
      </c>
      <c r="H210" s="492">
        <v>43373</v>
      </c>
      <c r="I210" s="492">
        <v>33787</v>
      </c>
      <c r="J210" s="492">
        <v>3423</v>
      </c>
      <c r="K210" s="492">
        <v>-32537</v>
      </c>
    </row>
    <row r="211" spans="1:11" x14ac:dyDescent="0.45">
      <c r="A211" s="492" t="s">
        <v>695</v>
      </c>
      <c r="B211" s="492" t="s">
        <v>558</v>
      </c>
      <c r="C211" s="492" t="s">
        <v>418</v>
      </c>
      <c r="D211" s="492" t="s">
        <v>694</v>
      </c>
      <c r="E211" s="492">
        <v>22</v>
      </c>
      <c r="F211" s="492">
        <v>53907</v>
      </c>
      <c r="G211" s="492">
        <v>54595</v>
      </c>
      <c r="H211" s="492">
        <v>58556</v>
      </c>
      <c r="I211" s="492">
        <v>55960</v>
      </c>
      <c r="J211" s="492">
        <v>58124</v>
      </c>
      <c r="K211" s="492">
        <v>57443</v>
      </c>
    </row>
    <row r="212" spans="1:11" x14ac:dyDescent="0.45">
      <c r="A212" s="492" t="s">
        <v>695</v>
      </c>
      <c r="B212" s="492" t="s">
        <v>559</v>
      </c>
      <c r="C212" s="492" t="s">
        <v>418</v>
      </c>
      <c r="D212" s="492" t="s">
        <v>694</v>
      </c>
      <c r="E212" s="492">
        <v>22</v>
      </c>
      <c r="F212" s="492">
        <v>434052</v>
      </c>
      <c r="G212" s="492">
        <v>466351</v>
      </c>
      <c r="H212" s="492">
        <v>543120</v>
      </c>
      <c r="I212" s="492">
        <v>631383</v>
      </c>
      <c r="J212" s="492">
        <v>718619</v>
      </c>
      <c r="K212" s="492">
        <v>747522</v>
      </c>
    </row>
    <row r="213" spans="1:11" x14ac:dyDescent="0.45">
      <c r="A213" s="492" t="s">
        <v>695</v>
      </c>
      <c r="B213" s="492" t="s">
        <v>568</v>
      </c>
      <c r="C213" s="492" t="s">
        <v>418</v>
      </c>
      <c r="D213" s="492" t="s">
        <v>694</v>
      </c>
      <c r="E213" s="492">
        <v>22</v>
      </c>
      <c r="F213" s="492">
        <v>341716</v>
      </c>
      <c r="G213" s="492">
        <v>356147</v>
      </c>
      <c r="H213" s="492">
        <v>560479</v>
      </c>
      <c r="I213" s="492">
        <v>604242</v>
      </c>
      <c r="J213" s="492">
        <v>668482</v>
      </c>
      <c r="K213" s="492">
        <v>677451</v>
      </c>
    </row>
    <row r="214" spans="1:11" x14ac:dyDescent="0.45">
      <c r="A214" s="492" t="s">
        <v>695</v>
      </c>
      <c r="B214" s="492" t="s">
        <v>561</v>
      </c>
      <c r="C214" s="492" t="s">
        <v>418</v>
      </c>
      <c r="D214" s="492" t="s">
        <v>694</v>
      </c>
      <c r="E214" s="492">
        <v>22</v>
      </c>
      <c r="F214" s="492">
        <v>536465</v>
      </c>
      <c r="G214" s="492">
        <v>545346</v>
      </c>
      <c r="H214" s="492">
        <v>588715</v>
      </c>
      <c r="I214" s="492">
        <v>622502</v>
      </c>
      <c r="J214" s="492">
        <v>625925</v>
      </c>
      <c r="K214" s="492">
        <v>593388</v>
      </c>
    </row>
    <row r="215" spans="1:11" x14ac:dyDescent="0.45">
      <c r="A215" s="492" t="s">
        <v>695</v>
      </c>
      <c r="B215" s="492" t="s">
        <v>558</v>
      </c>
      <c r="C215" s="492" t="s">
        <v>23</v>
      </c>
      <c r="D215" s="492" t="s">
        <v>659</v>
      </c>
      <c r="E215" s="492">
        <v>23</v>
      </c>
      <c r="F215" s="492">
        <v>34</v>
      </c>
      <c r="G215" s="492">
        <v>29</v>
      </c>
      <c r="H215" s="492">
        <v>25</v>
      </c>
      <c r="I215" s="492">
        <v>21</v>
      </c>
      <c r="J215" s="492">
        <v>19</v>
      </c>
      <c r="K215" s="492">
        <v>17</v>
      </c>
    </row>
    <row r="216" spans="1:11" x14ac:dyDescent="0.45">
      <c r="A216" s="492" t="s">
        <v>695</v>
      </c>
      <c r="B216" s="492" t="s">
        <v>559</v>
      </c>
      <c r="C216" s="492" t="s">
        <v>23</v>
      </c>
      <c r="D216" s="492" t="s">
        <v>659</v>
      </c>
      <c r="E216" s="492">
        <v>23</v>
      </c>
      <c r="F216" s="492">
        <v>42</v>
      </c>
      <c r="G216" s="492">
        <v>41</v>
      </c>
      <c r="H216" s="492">
        <v>40</v>
      </c>
      <c r="I216" s="492">
        <v>38</v>
      </c>
      <c r="J216" s="492">
        <v>35</v>
      </c>
      <c r="K216" s="492">
        <v>35</v>
      </c>
    </row>
    <row r="217" spans="1:11" x14ac:dyDescent="0.45">
      <c r="A217" s="492" t="s">
        <v>695</v>
      </c>
      <c r="B217" s="492" t="s">
        <v>568</v>
      </c>
      <c r="C217" s="492" t="s">
        <v>23</v>
      </c>
      <c r="D217" s="492" t="s">
        <v>659</v>
      </c>
      <c r="E217" s="492">
        <v>23</v>
      </c>
      <c r="F217" s="492">
        <v>38</v>
      </c>
      <c r="G217" s="492">
        <v>38</v>
      </c>
      <c r="H217" s="492">
        <v>37</v>
      </c>
      <c r="I217" s="492">
        <v>37</v>
      </c>
      <c r="J217" s="492">
        <v>37</v>
      </c>
      <c r="K217" s="492">
        <v>36</v>
      </c>
    </row>
    <row r="218" spans="1:11" x14ac:dyDescent="0.45">
      <c r="A218" s="492" t="s">
        <v>695</v>
      </c>
      <c r="B218" s="492" t="s">
        <v>561</v>
      </c>
      <c r="C218" s="492" t="s">
        <v>23</v>
      </c>
      <c r="D218" s="492" t="s">
        <v>659</v>
      </c>
      <c r="E218" s="492">
        <v>23</v>
      </c>
      <c r="F218" s="492">
        <v>141</v>
      </c>
      <c r="G218" s="492">
        <v>133</v>
      </c>
      <c r="H218" s="492">
        <v>120</v>
      </c>
      <c r="I218" s="492">
        <v>115</v>
      </c>
      <c r="J218" s="492">
        <v>108</v>
      </c>
      <c r="K218" s="492">
        <v>101</v>
      </c>
    </row>
    <row r="219" spans="1:11" x14ac:dyDescent="0.45">
      <c r="A219" s="492" t="s">
        <v>695</v>
      </c>
      <c r="B219" s="492" t="s">
        <v>558</v>
      </c>
      <c r="C219" s="492" t="s">
        <v>489</v>
      </c>
      <c r="D219" s="492" t="s">
        <v>646</v>
      </c>
      <c r="E219" s="492">
        <v>24</v>
      </c>
      <c r="F219" s="492">
        <v>50068</v>
      </c>
      <c r="G219" s="492">
        <v>51887</v>
      </c>
      <c r="H219" s="492">
        <v>53109</v>
      </c>
      <c r="I219" s="492">
        <v>56822</v>
      </c>
      <c r="J219" s="492">
        <v>54154</v>
      </c>
      <c r="K219" s="492">
        <v>56289</v>
      </c>
    </row>
    <row r="220" spans="1:11" x14ac:dyDescent="0.45">
      <c r="A220" s="492" t="s">
        <v>695</v>
      </c>
      <c r="B220" s="492" t="s">
        <v>559</v>
      </c>
      <c r="C220" s="492" t="s">
        <v>489</v>
      </c>
      <c r="D220" s="492" t="s">
        <v>646</v>
      </c>
      <c r="E220" s="492">
        <v>24</v>
      </c>
      <c r="F220" s="492">
        <v>359229</v>
      </c>
      <c r="G220" s="492">
        <v>411467</v>
      </c>
      <c r="H220" s="492">
        <v>444894</v>
      </c>
      <c r="I220" s="492">
        <v>521201</v>
      </c>
      <c r="J220" s="492">
        <v>605001</v>
      </c>
      <c r="K220" s="492">
        <v>690104</v>
      </c>
    </row>
    <row r="221" spans="1:11" x14ac:dyDescent="0.45">
      <c r="A221" s="492" t="s">
        <v>695</v>
      </c>
      <c r="B221" s="492" t="s">
        <v>568</v>
      </c>
      <c r="C221" s="492" t="s">
        <v>489</v>
      </c>
      <c r="D221" s="492" t="s">
        <v>646</v>
      </c>
      <c r="E221" s="492">
        <v>24</v>
      </c>
      <c r="F221" s="492">
        <v>290544</v>
      </c>
      <c r="G221" s="492">
        <v>322481</v>
      </c>
      <c r="H221" s="492">
        <v>337426</v>
      </c>
      <c r="I221" s="492">
        <v>551571</v>
      </c>
      <c r="J221" s="492">
        <v>593648</v>
      </c>
      <c r="K221" s="492">
        <v>651971</v>
      </c>
    </row>
    <row r="222" spans="1:11" x14ac:dyDescent="0.45">
      <c r="A222" s="492" t="s">
        <v>695</v>
      </c>
      <c r="B222" s="492" t="s">
        <v>561</v>
      </c>
      <c r="C222" s="492" t="s">
        <v>489</v>
      </c>
      <c r="D222" s="492" t="s">
        <v>646</v>
      </c>
      <c r="E222" s="492">
        <v>24</v>
      </c>
      <c r="F222" s="492">
        <v>487984</v>
      </c>
      <c r="G222" s="492">
        <v>534165</v>
      </c>
      <c r="H222" s="492">
        <v>543193</v>
      </c>
      <c r="I222" s="492">
        <v>584967</v>
      </c>
      <c r="J222" s="492">
        <v>618893</v>
      </c>
      <c r="K222" s="492">
        <v>622037</v>
      </c>
    </row>
    <row r="223" spans="1:11" x14ac:dyDescent="0.45">
      <c r="A223" s="492" t="s">
        <v>695</v>
      </c>
      <c r="B223" s="492" t="s">
        <v>558</v>
      </c>
      <c r="C223" s="492" t="s">
        <v>475</v>
      </c>
      <c r="D223" s="492" t="s">
        <v>647</v>
      </c>
      <c r="E223" s="492">
        <v>25</v>
      </c>
      <c r="F223" s="492">
        <v>-2004</v>
      </c>
      <c r="G223" s="492">
        <v>-54</v>
      </c>
      <c r="H223" s="492">
        <v>-1151</v>
      </c>
      <c r="I223" s="492">
        <v>-6742</v>
      </c>
      <c r="J223" s="492">
        <v>-1071</v>
      </c>
      <c r="K223" s="492">
        <v>-1049</v>
      </c>
    </row>
    <row r="224" spans="1:11" x14ac:dyDescent="0.45">
      <c r="A224" s="492" t="s">
        <v>695</v>
      </c>
      <c r="B224" s="492" t="s">
        <v>559</v>
      </c>
      <c r="C224" s="492" t="s">
        <v>475</v>
      </c>
      <c r="D224" s="492" t="s">
        <v>647</v>
      </c>
      <c r="E224" s="492">
        <v>25</v>
      </c>
      <c r="F224" s="492">
        <v>16434</v>
      </c>
      <c r="G224" s="492">
        <v>16178</v>
      </c>
      <c r="H224" s="492">
        <v>28037</v>
      </c>
      <c r="I224" s="492">
        <v>30611</v>
      </c>
      <c r="J224" s="492">
        <v>37997</v>
      </c>
      <c r="K224" s="492">
        <v>26014</v>
      </c>
    </row>
    <row r="225" spans="1:11" x14ac:dyDescent="0.45">
      <c r="A225" s="492" t="s">
        <v>695</v>
      </c>
      <c r="B225" s="492" t="s">
        <v>568</v>
      </c>
      <c r="C225" s="492" t="s">
        <v>475</v>
      </c>
      <c r="D225" s="492" t="s">
        <v>647</v>
      </c>
      <c r="E225" s="492">
        <v>25</v>
      </c>
      <c r="F225" s="492">
        <v>2820</v>
      </c>
      <c r="G225" s="492">
        <v>2449</v>
      </c>
      <c r="H225" s="492">
        <v>-1860</v>
      </c>
      <c r="I225" s="492">
        <v>3187</v>
      </c>
      <c r="J225" s="492">
        <v>20888</v>
      </c>
      <c r="K225" s="492">
        <v>2420</v>
      </c>
    </row>
    <row r="226" spans="1:11" x14ac:dyDescent="0.45">
      <c r="A226" s="492" t="s">
        <v>695</v>
      </c>
      <c r="B226" s="492" t="s">
        <v>561</v>
      </c>
      <c r="C226" s="492" t="s">
        <v>475</v>
      </c>
      <c r="D226" s="492" t="s">
        <v>647</v>
      </c>
      <c r="E226" s="492">
        <v>25</v>
      </c>
      <c r="F226" s="492">
        <v>7906</v>
      </c>
      <c r="G226" s="492">
        <v>711</v>
      </c>
      <c r="H226" s="492">
        <v>-152</v>
      </c>
      <c r="I226" s="492">
        <v>-8344</v>
      </c>
      <c r="J226" s="492">
        <v>-35795</v>
      </c>
      <c r="K226" s="492">
        <v>-19597</v>
      </c>
    </row>
    <row r="227" spans="1:11" x14ac:dyDescent="0.45">
      <c r="A227" s="492" t="s">
        <v>695</v>
      </c>
      <c r="B227" s="492" t="s">
        <v>558</v>
      </c>
      <c r="C227" s="492" t="s">
        <v>474</v>
      </c>
      <c r="D227" s="492" t="s">
        <v>648</v>
      </c>
      <c r="E227" s="492">
        <v>26</v>
      </c>
      <c r="F227" s="492">
        <v>49066</v>
      </c>
      <c r="G227" s="492">
        <v>51860</v>
      </c>
      <c r="H227" s="492">
        <v>52534</v>
      </c>
      <c r="I227" s="492">
        <v>53451</v>
      </c>
      <c r="J227" s="492">
        <v>53619</v>
      </c>
      <c r="K227" s="492">
        <v>55764</v>
      </c>
    </row>
    <row r="228" spans="1:11" x14ac:dyDescent="0.45">
      <c r="A228" s="492" t="s">
        <v>695</v>
      </c>
      <c r="B228" s="492" t="s">
        <v>559</v>
      </c>
      <c r="C228" s="492" t="s">
        <v>474</v>
      </c>
      <c r="D228" s="492" t="s">
        <v>648</v>
      </c>
      <c r="E228" s="492">
        <v>26</v>
      </c>
      <c r="F228" s="492">
        <v>367446</v>
      </c>
      <c r="G228" s="492">
        <v>419556</v>
      </c>
      <c r="H228" s="492">
        <v>458912</v>
      </c>
      <c r="I228" s="492">
        <v>536507</v>
      </c>
      <c r="J228" s="492">
        <v>623999</v>
      </c>
      <c r="K228" s="492">
        <v>703111</v>
      </c>
    </row>
    <row r="229" spans="1:11" x14ac:dyDescent="0.45">
      <c r="A229" s="492" t="s">
        <v>695</v>
      </c>
      <c r="B229" s="492" t="s">
        <v>568</v>
      </c>
      <c r="C229" s="492" t="s">
        <v>474</v>
      </c>
      <c r="D229" s="492" t="s">
        <v>648</v>
      </c>
      <c r="E229" s="492">
        <v>26</v>
      </c>
      <c r="F229" s="492">
        <v>291954</v>
      </c>
      <c r="G229" s="492">
        <v>323706</v>
      </c>
      <c r="H229" s="492">
        <v>336496</v>
      </c>
      <c r="I229" s="492">
        <v>374672</v>
      </c>
      <c r="J229" s="492">
        <v>422659</v>
      </c>
      <c r="K229" s="492">
        <v>463623</v>
      </c>
    </row>
    <row r="230" spans="1:11" x14ac:dyDescent="0.45">
      <c r="A230" s="492" t="s">
        <v>695</v>
      </c>
      <c r="B230" s="492" t="s">
        <v>561</v>
      </c>
      <c r="C230" s="492" t="s">
        <v>474</v>
      </c>
      <c r="D230" s="492" t="s">
        <v>648</v>
      </c>
      <c r="E230" s="492">
        <v>26</v>
      </c>
      <c r="F230" s="492">
        <v>491937</v>
      </c>
      <c r="G230" s="492">
        <v>534520</v>
      </c>
      <c r="H230" s="492">
        <v>543116</v>
      </c>
      <c r="I230" s="492">
        <v>580794</v>
      </c>
      <c r="J230" s="492">
        <v>600995</v>
      </c>
      <c r="K230" s="492">
        <v>612239</v>
      </c>
    </row>
    <row r="231" spans="1:11" x14ac:dyDescent="0.45">
      <c r="A231" s="492" t="s">
        <v>695</v>
      </c>
      <c r="B231" s="492" t="s">
        <v>558</v>
      </c>
      <c r="C231" s="492" t="s">
        <v>477</v>
      </c>
      <c r="D231" s="492" t="s">
        <v>649</v>
      </c>
      <c r="E231" s="492">
        <v>30</v>
      </c>
      <c r="F231" s="492">
        <v>4113</v>
      </c>
      <c r="G231" s="492">
        <v>1190</v>
      </c>
      <c r="H231" s="492">
        <v>5100</v>
      </c>
      <c r="I231" s="492">
        <v>4254</v>
      </c>
      <c r="J231" s="492">
        <v>3334</v>
      </c>
      <c r="K231" s="492">
        <v>408</v>
      </c>
    </row>
    <row r="232" spans="1:11" x14ac:dyDescent="0.45">
      <c r="A232" s="492" t="s">
        <v>695</v>
      </c>
      <c r="B232" s="492" t="s">
        <v>559</v>
      </c>
      <c r="C232" s="492" t="s">
        <v>477</v>
      </c>
      <c r="D232" s="492" t="s">
        <v>649</v>
      </c>
      <c r="E232" s="492">
        <v>30</v>
      </c>
      <c r="F232" s="492">
        <v>37052</v>
      </c>
      <c r="G232" s="492">
        <v>16690</v>
      </c>
      <c r="H232" s="492">
        <v>50803</v>
      </c>
      <c r="I232" s="492">
        <v>55624</v>
      </c>
      <c r="J232" s="492">
        <v>48156</v>
      </c>
      <c r="K232" s="492">
        <v>-7029</v>
      </c>
    </row>
    <row r="233" spans="1:11" x14ac:dyDescent="0.45">
      <c r="A233" s="492" t="s">
        <v>695</v>
      </c>
      <c r="B233" s="492" t="s">
        <v>568</v>
      </c>
      <c r="C233" s="492" t="s">
        <v>477</v>
      </c>
      <c r="D233" s="492" t="s">
        <v>649</v>
      </c>
      <c r="E233" s="492">
        <v>30</v>
      </c>
      <c r="F233" s="492">
        <v>29450</v>
      </c>
      <c r="G233" s="492">
        <v>11566</v>
      </c>
      <c r="H233" s="492">
        <v>32840</v>
      </c>
      <c r="I233" s="492">
        <v>32669</v>
      </c>
      <c r="J233" s="492">
        <v>32576</v>
      </c>
      <c r="K233" s="492">
        <v>-1231</v>
      </c>
    </row>
    <row r="234" spans="1:11" x14ac:dyDescent="0.45">
      <c r="A234" s="492" t="s">
        <v>695</v>
      </c>
      <c r="B234" s="492" t="s">
        <v>561</v>
      </c>
      <c r="C234" s="492" t="s">
        <v>477</v>
      </c>
      <c r="D234" s="492" t="s">
        <v>649</v>
      </c>
      <c r="E234" s="492">
        <v>30</v>
      </c>
      <c r="F234" s="492">
        <v>37573</v>
      </c>
      <c r="G234" s="492">
        <v>6708</v>
      </c>
      <c r="H234" s="492">
        <v>42225</v>
      </c>
      <c r="I234" s="492">
        <v>43255</v>
      </c>
      <c r="J234" s="492">
        <v>38513</v>
      </c>
      <c r="K234" s="492">
        <v>-15806</v>
      </c>
    </row>
    <row r="235" spans="1:11" x14ac:dyDescent="0.45">
      <c r="A235" s="492" t="s">
        <v>695</v>
      </c>
      <c r="B235" s="492" t="s">
        <v>558</v>
      </c>
      <c r="C235" s="492" t="s">
        <v>490</v>
      </c>
      <c r="D235" s="492" t="s">
        <v>650</v>
      </c>
      <c r="E235" s="492">
        <v>31</v>
      </c>
      <c r="F235" s="492">
        <v>138</v>
      </c>
      <c r="G235" s="492">
        <v>-127</v>
      </c>
      <c r="H235" s="492">
        <v>273</v>
      </c>
      <c r="I235" s="492">
        <v>180</v>
      </c>
      <c r="J235" s="492">
        <v>109</v>
      </c>
      <c r="K235" s="492">
        <v>-86</v>
      </c>
    </row>
    <row r="236" spans="1:11" x14ac:dyDescent="0.45">
      <c r="A236" s="492" t="s">
        <v>695</v>
      </c>
      <c r="B236" s="492" t="s">
        <v>559</v>
      </c>
      <c r="C236" s="492" t="s">
        <v>490</v>
      </c>
      <c r="D236" s="492" t="s">
        <v>650</v>
      </c>
      <c r="E236" s="492">
        <v>31</v>
      </c>
      <c r="F236" s="492">
        <v>1204</v>
      </c>
      <c r="G236" s="492">
        <v>-466</v>
      </c>
      <c r="H236" s="492">
        <v>2651</v>
      </c>
      <c r="I236" s="492">
        <v>2509</v>
      </c>
      <c r="J236" s="492">
        <v>1135</v>
      </c>
      <c r="K236" s="492">
        <v>-2399</v>
      </c>
    </row>
    <row r="237" spans="1:11" x14ac:dyDescent="0.45">
      <c r="A237" s="492" t="s">
        <v>695</v>
      </c>
      <c r="B237" s="492" t="s">
        <v>568</v>
      </c>
      <c r="C237" s="492" t="s">
        <v>490</v>
      </c>
      <c r="D237" s="492" t="s">
        <v>650</v>
      </c>
      <c r="E237" s="492">
        <v>31</v>
      </c>
      <c r="F237" s="492">
        <v>824</v>
      </c>
      <c r="G237" s="492">
        <v>-24</v>
      </c>
      <c r="H237" s="492">
        <v>830</v>
      </c>
      <c r="I237" s="492">
        <v>1324</v>
      </c>
      <c r="J237" s="492">
        <v>798</v>
      </c>
      <c r="K237" s="492">
        <v>-1119</v>
      </c>
    </row>
    <row r="238" spans="1:11" x14ac:dyDescent="0.45">
      <c r="A238" s="492" t="s">
        <v>695</v>
      </c>
      <c r="B238" s="492" t="s">
        <v>561</v>
      </c>
      <c r="C238" s="492" t="s">
        <v>490</v>
      </c>
      <c r="D238" s="492" t="s">
        <v>650</v>
      </c>
      <c r="E238" s="492">
        <v>31</v>
      </c>
      <c r="F238" s="492">
        <v>-524</v>
      </c>
      <c r="G238" s="492">
        <v>-1602</v>
      </c>
      <c r="H238" s="492">
        <v>56</v>
      </c>
      <c r="I238" s="492">
        <v>223</v>
      </c>
      <c r="J238" s="492">
        <v>-448</v>
      </c>
      <c r="K238" s="492">
        <v>-2943</v>
      </c>
    </row>
    <row r="239" spans="1:11" x14ac:dyDescent="0.45">
      <c r="A239" s="492" t="s">
        <v>695</v>
      </c>
      <c r="B239" s="492" t="s">
        <v>558</v>
      </c>
      <c r="C239" s="492" t="s">
        <v>491</v>
      </c>
      <c r="D239" s="492" t="s">
        <v>651</v>
      </c>
      <c r="E239" s="492">
        <v>32</v>
      </c>
      <c r="F239" s="492">
        <v>3975</v>
      </c>
      <c r="G239" s="492">
        <v>1317</v>
      </c>
      <c r="H239" s="492">
        <v>4827</v>
      </c>
      <c r="I239" s="492">
        <v>4074</v>
      </c>
      <c r="J239" s="492">
        <v>3225</v>
      </c>
      <c r="K239" s="492">
        <v>495</v>
      </c>
    </row>
    <row r="240" spans="1:11" x14ac:dyDescent="0.45">
      <c r="A240" s="492" t="s">
        <v>695</v>
      </c>
      <c r="B240" s="492" t="s">
        <v>559</v>
      </c>
      <c r="C240" s="492" t="s">
        <v>491</v>
      </c>
      <c r="D240" s="492" t="s">
        <v>651</v>
      </c>
      <c r="E240" s="492">
        <v>32</v>
      </c>
      <c r="F240" s="492">
        <v>35848</v>
      </c>
      <c r="G240" s="492">
        <v>17156</v>
      </c>
      <c r="H240" s="492">
        <v>48151</v>
      </c>
      <c r="I240" s="492">
        <v>53115</v>
      </c>
      <c r="J240" s="492">
        <v>47021</v>
      </c>
      <c r="K240" s="492">
        <v>-4630</v>
      </c>
    </row>
    <row r="241" spans="1:11" x14ac:dyDescent="0.45">
      <c r="A241" s="492" t="s">
        <v>695</v>
      </c>
      <c r="B241" s="492" t="s">
        <v>568</v>
      </c>
      <c r="C241" s="492" t="s">
        <v>491</v>
      </c>
      <c r="D241" s="492" t="s">
        <v>651</v>
      </c>
      <c r="E241" s="492">
        <v>32</v>
      </c>
      <c r="F241" s="492">
        <v>28625</v>
      </c>
      <c r="G241" s="492">
        <v>11590</v>
      </c>
      <c r="H241" s="492">
        <v>32009</v>
      </c>
      <c r="I241" s="492">
        <v>31345</v>
      </c>
      <c r="J241" s="492">
        <v>31778</v>
      </c>
      <c r="K241" s="492">
        <v>-112</v>
      </c>
    </row>
    <row r="242" spans="1:11" x14ac:dyDescent="0.45">
      <c r="A242" s="492" t="s">
        <v>695</v>
      </c>
      <c r="B242" s="492" t="s">
        <v>561</v>
      </c>
      <c r="C242" s="492" t="s">
        <v>491</v>
      </c>
      <c r="D242" s="492" t="s">
        <v>651</v>
      </c>
      <c r="E242" s="492">
        <v>32</v>
      </c>
      <c r="F242" s="492">
        <v>38097</v>
      </c>
      <c r="G242" s="492">
        <v>8310</v>
      </c>
      <c r="H242" s="492">
        <v>42169</v>
      </c>
      <c r="I242" s="492">
        <v>43031</v>
      </c>
      <c r="J242" s="492">
        <v>38961</v>
      </c>
      <c r="K242" s="492">
        <v>-12863</v>
      </c>
    </row>
    <row r="243" spans="1:11" x14ac:dyDescent="0.45">
      <c r="A243" s="492" t="s">
        <v>695</v>
      </c>
      <c r="B243" s="492" t="s">
        <v>558</v>
      </c>
      <c r="C243" s="492" t="s">
        <v>492</v>
      </c>
      <c r="D243" s="492" t="s">
        <v>652</v>
      </c>
      <c r="E243" s="492">
        <v>33</v>
      </c>
      <c r="F243" s="492">
        <v>52031</v>
      </c>
      <c r="G243" s="492">
        <v>53109</v>
      </c>
      <c r="H243" s="492">
        <v>56822</v>
      </c>
      <c r="I243" s="492">
        <v>54154</v>
      </c>
      <c r="J243" s="492">
        <v>56289</v>
      </c>
      <c r="K243" s="492">
        <v>55729</v>
      </c>
    </row>
    <row r="244" spans="1:11" x14ac:dyDescent="0.45">
      <c r="A244" s="492" t="s">
        <v>695</v>
      </c>
      <c r="B244" s="492" t="s">
        <v>559</v>
      </c>
      <c r="C244" s="492" t="s">
        <v>492</v>
      </c>
      <c r="D244" s="492" t="s">
        <v>652</v>
      </c>
      <c r="E244" s="492">
        <v>33</v>
      </c>
      <c r="F244" s="492">
        <v>411467</v>
      </c>
      <c r="G244" s="492">
        <v>444894</v>
      </c>
      <c r="H244" s="492">
        <v>521201</v>
      </c>
      <c r="I244" s="492">
        <v>605001</v>
      </c>
      <c r="J244" s="492">
        <v>690104</v>
      </c>
      <c r="K244" s="492">
        <v>711539</v>
      </c>
    </row>
    <row r="245" spans="1:11" x14ac:dyDescent="0.45">
      <c r="A245" s="492" t="s">
        <v>695</v>
      </c>
      <c r="B245" s="492" t="s">
        <v>568</v>
      </c>
      <c r="C245" s="492" t="s">
        <v>492</v>
      </c>
      <c r="D245" s="492" t="s">
        <v>652</v>
      </c>
      <c r="E245" s="492">
        <v>33</v>
      </c>
      <c r="F245" s="492">
        <v>322481</v>
      </c>
      <c r="G245" s="492">
        <v>337426</v>
      </c>
      <c r="H245" s="492">
        <v>551571</v>
      </c>
      <c r="I245" s="492">
        <v>593648</v>
      </c>
      <c r="J245" s="492">
        <v>651971</v>
      </c>
      <c r="K245" s="492">
        <v>662610</v>
      </c>
    </row>
    <row r="246" spans="1:11" x14ac:dyDescent="0.45">
      <c r="A246" s="492" t="s">
        <v>695</v>
      </c>
      <c r="B246" s="492" t="s">
        <v>561</v>
      </c>
      <c r="C246" s="492" t="s">
        <v>492</v>
      </c>
      <c r="D246" s="492" t="s">
        <v>652</v>
      </c>
      <c r="E246" s="492">
        <v>33</v>
      </c>
      <c r="F246" s="492">
        <v>534021</v>
      </c>
      <c r="G246" s="492">
        <v>543196</v>
      </c>
      <c r="H246" s="492">
        <v>584967</v>
      </c>
      <c r="I246" s="492">
        <v>618893</v>
      </c>
      <c r="J246" s="492">
        <v>622037</v>
      </c>
      <c r="K246" s="492">
        <v>589577</v>
      </c>
    </row>
    <row r="247" spans="1:11" x14ac:dyDescent="0.45">
      <c r="A247" s="492" t="s">
        <v>695</v>
      </c>
      <c r="B247" s="492" t="s">
        <v>558</v>
      </c>
      <c r="C247" s="492" t="s">
        <v>493</v>
      </c>
      <c r="D247" s="492" t="s">
        <v>653</v>
      </c>
      <c r="E247" s="492">
        <v>34</v>
      </c>
      <c r="F247" s="492">
        <v>3.0000000000000001E-3</v>
      </c>
      <c r="G247" s="492">
        <v>2E-3</v>
      </c>
      <c r="H247" s="492">
        <v>3.0000000000000001E-3</v>
      </c>
      <c r="I247" s="492">
        <v>2E-3</v>
      </c>
      <c r="J247" s="492">
        <v>2E-3</v>
      </c>
      <c r="K247" s="492">
        <v>3.0000000000000001E-3</v>
      </c>
    </row>
    <row r="248" spans="1:11" x14ac:dyDescent="0.45">
      <c r="A248" s="492" t="s">
        <v>695</v>
      </c>
      <c r="B248" s="492" t="s">
        <v>559</v>
      </c>
      <c r="C248" s="492" t="s">
        <v>493</v>
      </c>
      <c r="D248" s="492" t="s">
        <v>653</v>
      </c>
      <c r="E248" s="492">
        <v>34</v>
      </c>
      <c r="F248" s="492">
        <v>4.0000000000000001E-3</v>
      </c>
      <c r="G248" s="492">
        <v>4.0000000000000001E-3</v>
      </c>
      <c r="H248" s="492">
        <v>3.0000000000000001E-3</v>
      </c>
      <c r="I248" s="492">
        <v>3.0000000000000001E-3</v>
      </c>
      <c r="J248" s="492">
        <v>3.0000000000000001E-3</v>
      </c>
      <c r="K248" s="492">
        <v>3.0000000000000001E-3</v>
      </c>
    </row>
    <row r="249" spans="1:11" x14ac:dyDescent="0.45">
      <c r="A249" s="492" t="s">
        <v>695</v>
      </c>
      <c r="B249" s="492" t="s">
        <v>568</v>
      </c>
      <c r="C249" s="492" t="s">
        <v>493</v>
      </c>
      <c r="D249" s="492" t="s">
        <v>653</v>
      </c>
      <c r="E249" s="492">
        <v>34</v>
      </c>
      <c r="F249" s="492">
        <v>2E-3</v>
      </c>
      <c r="G249" s="492">
        <v>2E-3</v>
      </c>
      <c r="H249" s="492">
        <v>2E-3</v>
      </c>
      <c r="I249" s="492">
        <v>2E-3</v>
      </c>
      <c r="J249" s="492">
        <v>2E-3</v>
      </c>
      <c r="K249" s="492">
        <v>2E-3</v>
      </c>
    </row>
    <row r="250" spans="1:11" x14ac:dyDescent="0.45">
      <c r="A250" s="492" t="s">
        <v>695</v>
      </c>
      <c r="B250" s="492" t="s">
        <v>561</v>
      </c>
      <c r="C250" s="492" t="s">
        <v>493</v>
      </c>
      <c r="D250" s="492" t="s">
        <v>653</v>
      </c>
      <c r="E250" s="492">
        <v>34</v>
      </c>
      <c r="F250" s="492">
        <v>8.0000000000000002E-3</v>
      </c>
      <c r="G250" s="492">
        <v>8.0000000000000002E-3</v>
      </c>
      <c r="H250" s="492">
        <v>8.0000000000000002E-3</v>
      </c>
      <c r="I250" s="492">
        <v>7.0000000000000001E-3</v>
      </c>
      <c r="J250" s="492">
        <v>7.0000000000000001E-3</v>
      </c>
      <c r="K250" s="492">
        <v>6.0000000000000001E-3</v>
      </c>
    </row>
    <row r="251" spans="1:11" x14ac:dyDescent="0.45">
      <c r="A251" s="492" t="s">
        <v>695</v>
      </c>
      <c r="B251" s="492" t="s">
        <v>558</v>
      </c>
      <c r="C251" s="492" t="s">
        <v>494</v>
      </c>
      <c r="D251" s="492" t="s">
        <v>654</v>
      </c>
      <c r="E251" s="492">
        <v>35</v>
      </c>
      <c r="F251" s="492">
        <v>4.0000000000000001E-3</v>
      </c>
      <c r="G251" s="492">
        <v>4.0000000000000001E-3</v>
      </c>
      <c r="H251" s="492">
        <v>4.0000000000000001E-3</v>
      </c>
      <c r="I251" s="492">
        <v>4.0000000000000001E-3</v>
      </c>
      <c r="J251" s="492">
        <v>4.0000000000000001E-3</v>
      </c>
      <c r="K251" s="492">
        <v>4.0000000000000001E-3</v>
      </c>
    </row>
    <row r="252" spans="1:11" x14ac:dyDescent="0.45">
      <c r="A252" s="492" t="s">
        <v>695</v>
      </c>
      <c r="B252" s="492" t="s">
        <v>559</v>
      </c>
      <c r="C252" s="492" t="s">
        <v>494</v>
      </c>
      <c r="D252" s="492" t="s">
        <v>654</v>
      </c>
      <c r="E252" s="492">
        <v>35</v>
      </c>
      <c r="F252" s="492">
        <v>4.0000000000000001E-3</v>
      </c>
      <c r="G252" s="492">
        <v>4.0000000000000001E-3</v>
      </c>
      <c r="H252" s="492">
        <v>4.0000000000000001E-3</v>
      </c>
      <c r="I252" s="492">
        <v>4.0000000000000001E-3</v>
      </c>
      <c r="J252" s="492">
        <v>4.0000000000000001E-3</v>
      </c>
      <c r="K252" s="492">
        <v>3.0000000000000001E-3</v>
      </c>
    </row>
    <row r="253" spans="1:11" x14ac:dyDescent="0.45">
      <c r="A253" s="492" t="s">
        <v>695</v>
      </c>
      <c r="B253" s="492" t="s">
        <v>568</v>
      </c>
      <c r="C253" s="492" t="s">
        <v>494</v>
      </c>
      <c r="D253" s="492" t="s">
        <v>654</v>
      </c>
      <c r="E253" s="492">
        <v>35</v>
      </c>
      <c r="F253" s="492">
        <v>3.0000000000000001E-3</v>
      </c>
      <c r="G253" s="492">
        <v>3.0000000000000001E-3</v>
      </c>
      <c r="H253" s="492">
        <v>3.0000000000000001E-3</v>
      </c>
      <c r="I253" s="492">
        <v>3.0000000000000001E-3</v>
      </c>
      <c r="J253" s="492">
        <v>3.0000000000000001E-3</v>
      </c>
      <c r="K253" s="492">
        <v>3.0000000000000001E-3</v>
      </c>
    </row>
    <row r="254" spans="1:11" x14ac:dyDescent="0.45">
      <c r="A254" s="492" t="s">
        <v>695</v>
      </c>
      <c r="B254" s="492" t="s">
        <v>561</v>
      </c>
      <c r="C254" s="492" t="s">
        <v>494</v>
      </c>
      <c r="D254" s="492" t="s">
        <v>654</v>
      </c>
      <c r="E254" s="492">
        <v>35</v>
      </c>
      <c r="F254" s="492">
        <v>1E-3</v>
      </c>
      <c r="G254" s="492">
        <v>1E-3</v>
      </c>
      <c r="H254" s="492">
        <v>1E-3</v>
      </c>
      <c r="I254" s="492">
        <v>1E-3</v>
      </c>
      <c r="J254" s="492">
        <v>1E-3</v>
      </c>
      <c r="K254" s="492">
        <v>1E-3</v>
      </c>
    </row>
    <row r="255" spans="1:11" x14ac:dyDescent="0.45">
      <c r="A255" s="492" t="s">
        <v>695</v>
      </c>
      <c r="B255" s="492" t="s">
        <v>558</v>
      </c>
      <c r="C255" s="492" t="s">
        <v>495</v>
      </c>
      <c r="D255" s="492" t="s">
        <v>655</v>
      </c>
      <c r="E255" s="492">
        <v>36</v>
      </c>
      <c r="F255" s="492">
        <v>8.1000000000000003E-2</v>
      </c>
      <c r="G255" s="492">
        <v>2.5000000000000001E-2</v>
      </c>
      <c r="H255" s="492">
        <v>9.1999999999999998E-2</v>
      </c>
      <c r="I255" s="492">
        <v>7.5999999999999998E-2</v>
      </c>
      <c r="J255" s="492">
        <v>0.06</v>
      </c>
      <c r="K255" s="492">
        <v>8.9999999999999993E-3</v>
      </c>
    </row>
    <row r="256" spans="1:11" x14ac:dyDescent="0.45">
      <c r="A256" s="492" t="s">
        <v>695</v>
      </c>
      <c r="B256" s="492" t="s">
        <v>559</v>
      </c>
      <c r="C256" s="492" t="s">
        <v>495</v>
      </c>
      <c r="D256" s="492" t="s">
        <v>655</v>
      </c>
      <c r="E256" s="492">
        <v>36</v>
      </c>
      <c r="F256" s="492">
        <v>9.8000000000000004E-2</v>
      </c>
      <c r="G256" s="492">
        <v>4.1000000000000002E-2</v>
      </c>
      <c r="H256" s="492">
        <v>0.105</v>
      </c>
      <c r="I256" s="492">
        <v>9.9000000000000005E-2</v>
      </c>
      <c r="J256" s="492">
        <v>7.4999999999999997E-2</v>
      </c>
      <c r="K256" s="492">
        <v>-7.0000000000000001E-3</v>
      </c>
    </row>
    <row r="257" spans="1:11" x14ac:dyDescent="0.45">
      <c r="A257" s="492" t="s">
        <v>695</v>
      </c>
      <c r="B257" s="492" t="s">
        <v>568</v>
      </c>
      <c r="C257" s="492" t="s">
        <v>495</v>
      </c>
      <c r="D257" s="492" t="s">
        <v>655</v>
      </c>
      <c r="E257" s="492">
        <v>36</v>
      </c>
      <c r="F257" s="492">
        <v>9.8000000000000004E-2</v>
      </c>
      <c r="G257" s="492">
        <v>3.5999999999999997E-2</v>
      </c>
      <c r="H257" s="492">
        <v>9.5000000000000001E-2</v>
      </c>
      <c r="I257" s="492">
        <v>8.4000000000000005E-2</v>
      </c>
      <c r="J257" s="492">
        <v>7.4999999999999997E-2</v>
      </c>
      <c r="K257" s="492">
        <v>0</v>
      </c>
    </row>
    <row r="258" spans="1:11" x14ac:dyDescent="0.45">
      <c r="A258" s="492" t="s">
        <v>695</v>
      </c>
      <c r="B258" s="492" t="s">
        <v>561</v>
      </c>
      <c r="C258" s="492" t="s">
        <v>495</v>
      </c>
      <c r="D258" s="492" t="s">
        <v>655</v>
      </c>
      <c r="E258" s="492">
        <v>36</v>
      </c>
      <c r="F258" s="492">
        <v>7.6999999999999999E-2</v>
      </c>
      <c r="G258" s="492">
        <v>1.6E-2</v>
      </c>
      <c r="H258" s="492">
        <v>7.8E-2</v>
      </c>
      <c r="I258" s="492">
        <v>7.3999999999999996E-2</v>
      </c>
      <c r="J258" s="492">
        <v>6.5000000000000002E-2</v>
      </c>
      <c r="K258" s="492">
        <v>-2.1000000000000001E-2</v>
      </c>
    </row>
  </sheetData>
  <pageMargins left="0.75" right="0.75" top="1" bottom="1" header="0.5" footer="0.5"/>
  <pageSetup paperSize="9" orientation="portrait" horizontalDpi="1200" verticalDpi="1200" r:id="rId1"/>
  <headerFooter alignWithMargins="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XFD138"/>
  <sheetViews>
    <sheetView showGridLines="0" zoomScaleNormal="100" zoomScaleSheetLayoutView="85" workbookViewId="0">
      <selection sqref="A1:H1"/>
    </sheetView>
  </sheetViews>
  <sheetFormatPr defaultColWidth="18.73046875" defaultRowHeight="12.95" customHeight="1" x14ac:dyDescent="0.35"/>
  <cols>
    <col min="1" max="1" width="50.73046875" style="44" customWidth="1"/>
    <col min="2" max="2" width="21.73046875" style="44" hidden="1" customWidth="1"/>
    <col min="3" max="6" width="15.73046875" style="44" customWidth="1"/>
    <col min="7" max="8" width="15.73046875" style="4" customWidth="1"/>
    <col min="9" max="16384" width="18.73046875" style="4"/>
  </cols>
  <sheetData>
    <row r="1" spans="1:16384" ht="20.85" customHeight="1" x14ac:dyDescent="0.35">
      <c r="A1" s="590" t="s">
        <v>56</v>
      </c>
      <c r="B1" s="590"/>
      <c r="C1" s="590"/>
      <c r="D1" s="590"/>
      <c r="E1" s="590"/>
      <c r="F1" s="590"/>
      <c r="G1" s="590"/>
      <c r="H1" s="590"/>
    </row>
    <row r="2" spans="1:16384" customFormat="1" ht="19.5" customHeight="1" x14ac:dyDescent="0.45">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t="s">
        <v>48</v>
      </c>
      <c r="AA2" s="205"/>
      <c r="AB2" s="205"/>
      <c r="AC2" s="205"/>
      <c r="AD2" s="205" t="s">
        <v>48</v>
      </c>
      <c r="AE2" s="205"/>
      <c r="AF2" s="205"/>
      <c r="AG2" s="205"/>
      <c r="AH2" s="205" t="s">
        <v>48</v>
      </c>
      <c r="AI2" s="205"/>
      <c r="AJ2" s="205"/>
      <c r="AK2" s="205"/>
      <c r="AL2" s="205" t="s">
        <v>48</v>
      </c>
      <c r="AM2" s="205"/>
      <c r="AN2" s="205"/>
      <c r="AO2" s="205"/>
      <c r="AP2" s="205" t="s">
        <v>48</v>
      </c>
      <c r="AQ2" s="205"/>
      <c r="AR2" s="205"/>
      <c r="AS2" s="205"/>
      <c r="AT2" s="205" t="s">
        <v>48</v>
      </c>
      <c r="AU2" s="205"/>
      <c r="AV2" s="205"/>
      <c r="AW2" s="205"/>
      <c r="AX2" s="205" t="s">
        <v>48</v>
      </c>
      <c r="AY2" s="205"/>
      <c r="AZ2" s="205"/>
      <c r="BA2" s="205"/>
      <c r="BB2" s="205" t="s">
        <v>48</v>
      </c>
      <c r="BC2" s="205"/>
      <c r="BD2" s="205"/>
      <c r="BE2" s="205"/>
      <c r="BF2" s="205" t="s">
        <v>48</v>
      </c>
      <c r="BG2" s="205"/>
      <c r="BH2" s="205"/>
      <c r="BI2" s="205"/>
      <c r="BJ2" s="205" t="s">
        <v>48</v>
      </c>
      <c r="BK2" s="205"/>
      <c r="BL2" s="205"/>
      <c r="BM2" s="205"/>
      <c r="BN2" s="205" t="s">
        <v>48</v>
      </c>
      <c r="BO2" s="205"/>
      <c r="BP2" s="205"/>
      <c r="BQ2" s="205"/>
      <c r="BR2" s="205" t="s">
        <v>48</v>
      </c>
      <c r="BS2" s="205"/>
      <c r="BT2" s="205"/>
      <c r="BU2" s="205"/>
      <c r="BV2" s="205" t="s">
        <v>48</v>
      </c>
      <c r="BW2" s="205"/>
      <c r="BX2" s="205"/>
      <c r="BY2" s="205"/>
      <c r="BZ2" s="205" t="s">
        <v>48</v>
      </c>
      <c r="CA2" s="205"/>
      <c r="CB2" s="205"/>
      <c r="CC2" s="205"/>
      <c r="CD2" s="205" t="s">
        <v>48</v>
      </c>
      <c r="CE2" s="205"/>
      <c r="CF2" s="205"/>
      <c r="CG2" s="205"/>
      <c r="CH2" s="205" t="s">
        <v>48</v>
      </c>
      <c r="CI2" s="205"/>
      <c r="CJ2" s="205"/>
      <c r="CK2" s="205"/>
      <c r="CL2" s="205" t="s">
        <v>48</v>
      </c>
      <c r="CM2" s="205"/>
      <c r="CN2" s="205"/>
      <c r="CO2" s="205"/>
      <c r="CP2" s="205" t="s">
        <v>48</v>
      </c>
      <c r="CQ2" s="205"/>
      <c r="CR2" s="205"/>
      <c r="CS2" s="205"/>
      <c r="CT2" s="205" t="s">
        <v>48</v>
      </c>
      <c r="CU2" s="205"/>
      <c r="CV2" s="205"/>
      <c r="CW2" s="205"/>
      <c r="CX2" s="205" t="s">
        <v>48</v>
      </c>
      <c r="CY2" s="205"/>
      <c r="CZ2" s="205"/>
      <c r="DA2" s="205"/>
      <c r="DB2" s="205" t="s">
        <v>48</v>
      </c>
      <c r="DC2" s="205"/>
      <c r="DD2" s="205"/>
      <c r="DE2" s="205"/>
      <c r="DF2" s="205" t="s">
        <v>48</v>
      </c>
      <c r="DG2" s="205"/>
      <c r="DH2" s="205"/>
      <c r="DI2" s="205"/>
      <c r="DJ2" s="205" t="s">
        <v>48</v>
      </c>
      <c r="DK2" s="205"/>
      <c r="DL2" s="205"/>
      <c r="DM2" s="205"/>
      <c r="DN2" s="205" t="s">
        <v>48</v>
      </c>
      <c r="DO2" s="205"/>
      <c r="DP2" s="205"/>
      <c r="DQ2" s="205"/>
      <c r="DR2" s="205" t="s">
        <v>48</v>
      </c>
      <c r="DS2" s="205"/>
      <c r="DT2" s="205"/>
      <c r="DU2" s="205"/>
      <c r="DV2" s="205" t="s">
        <v>48</v>
      </c>
      <c r="DW2" s="205"/>
      <c r="DX2" s="205"/>
      <c r="DY2" s="205"/>
      <c r="DZ2" s="205" t="s">
        <v>48</v>
      </c>
      <c r="EA2" s="205"/>
      <c r="EB2" s="205"/>
      <c r="EC2" s="205"/>
      <c r="ED2" s="205" t="s">
        <v>48</v>
      </c>
      <c r="EE2" s="205"/>
      <c r="EF2" s="205"/>
      <c r="EG2" s="205"/>
      <c r="EH2" s="205" t="s">
        <v>48</v>
      </c>
      <c r="EI2" s="205"/>
      <c r="EJ2" s="205"/>
      <c r="EK2" s="205"/>
      <c r="EL2" s="205" t="s">
        <v>48</v>
      </c>
      <c r="EM2" s="205"/>
      <c r="EN2" s="205"/>
      <c r="EO2" s="205"/>
      <c r="EP2" s="205" t="s">
        <v>48</v>
      </c>
      <c r="EQ2" s="205"/>
      <c r="ER2" s="205"/>
      <c r="ES2" s="205"/>
      <c r="ET2" s="205" t="s">
        <v>48</v>
      </c>
      <c r="EU2" s="205"/>
      <c r="EV2" s="205"/>
      <c r="EW2" s="205"/>
      <c r="EX2" s="205" t="s">
        <v>48</v>
      </c>
      <c r="EY2" s="205"/>
      <c r="EZ2" s="205"/>
      <c r="FA2" s="205"/>
      <c r="FB2" s="205" t="s">
        <v>48</v>
      </c>
      <c r="FC2" s="205"/>
      <c r="FD2" s="205"/>
      <c r="FE2" s="205"/>
      <c r="FF2" s="205" t="s">
        <v>48</v>
      </c>
      <c r="FG2" s="205"/>
      <c r="FH2" s="205"/>
      <c r="FI2" s="205"/>
      <c r="FJ2" s="205" t="s">
        <v>48</v>
      </c>
      <c r="FK2" s="205"/>
      <c r="FL2" s="205"/>
      <c r="FM2" s="205"/>
      <c r="FN2" s="205" t="s">
        <v>48</v>
      </c>
      <c r="FO2" s="205"/>
      <c r="FP2" s="205"/>
      <c r="FQ2" s="205"/>
      <c r="FR2" s="205" t="s">
        <v>48</v>
      </c>
      <c r="FS2" s="205"/>
      <c r="FT2" s="205"/>
      <c r="FU2" s="205"/>
      <c r="FV2" s="205" t="s">
        <v>48</v>
      </c>
      <c r="FW2" s="205"/>
      <c r="FX2" s="205"/>
      <c r="FY2" s="205"/>
      <c r="FZ2" s="205" t="s">
        <v>48</v>
      </c>
      <c r="GA2" s="205"/>
      <c r="GB2" s="205"/>
      <c r="GC2" s="205"/>
      <c r="GD2" s="205" t="s">
        <v>48</v>
      </c>
      <c r="GE2" s="205"/>
      <c r="GF2" s="205"/>
      <c r="GG2" s="205"/>
      <c r="GH2" s="205" t="s">
        <v>48</v>
      </c>
      <c r="GI2" s="205"/>
      <c r="GJ2" s="205"/>
      <c r="GK2" s="205"/>
      <c r="GL2" s="205" t="s">
        <v>48</v>
      </c>
      <c r="GM2" s="205"/>
      <c r="GN2" s="205"/>
      <c r="GO2" s="205"/>
      <c r="GP2" s="205" t="s">
        <v>48</v>
      </c>
      <c r="GQ2" s="205"/>
      <c r="GR2" s="205"/>
      <c r="GS2" s="205"/>
      <c r="GT2" s="205" t="s">
        <v>48</v>
      </c>
      <c r="GU2" s="205"/>
      <c r="GV2" s="205"/>
      <c r="GW2" s="205"/>
      <c r="GX2" s="205" t="s">
        <v>48</v>
      </c>
      <c r="GY2" s="205"/>
      <c r="GZ2" s="205"/>
      <c r="HA2" s="205"/>
      <c r="HB2" s="205" t="s">
        <v>48</v>
      </c>
      <c r="HC2" s="205"/>
      <c r="HD2" s="205"/>
      <c r="HE2" s="205"/>
      <c r="HF2" s="205" t="s">
        <v>48</v>
      </c>
      <c r="HG2" s="205"/>
      <c r="HH2" s="205"/>
      <c r="HI2" s="205"/>
      <c r="HJ2" s="205" t="s">
        <v>48</v>
      </c>
      <c r="HK2" s="205"/>
      <c r="HL2" s="205"/>
      <c r="HM2" s="205"/>
      <c r="HN2" s="205" t="s">
        <v>48</v>
      </c>
      <c r="HO2" s="205"/>
      <c r="HP2" s="205"/>
      <c r="HQ2" s="205"/>
      <c r="HR2" s="205" t="s">
        <v>48</v>
      </c>
      <c r="HS2" s="205"/>
      <c r="HT2" s="205"/>
      <c r="HU2" s="205"/>
      <c r="HV2" s="205" t="s">
        <v>48</v>
      </c>
      <c r="HW2" s="205"/>
      <c r="HX2" s="205"/>
      <c r="HY2" s="205"/>
      <c r="HZ2" s="205" t="s">
        <v>48</v>
      </c>
      <c r="IA2" s="205"/>
      <c r="IB2" s="205"/>
      <c r="IC2" s="205"/>
      <c r="ID2" s="205" t="s">
        <v>48</v>
      </c>
      <c r="IE2" s="205"/>
      <c r="IF2" s="205"/>
      <c r="IG2" s="205"/>
      <c r="IH2" s="205" t="s">
        <v>48</v>
      </c>
      <c r="II2" s="205"/>
      <c r="IJ2" s="205"/>
      <c r="IK2" s="205"/>
      <c r="IL2" s="205" t="s">
        <v>48</v>
      </c>
      <c r="IM2" s="205"/>
      <c r="IN2" s="205"/>
      <c r="IO2" s="205"/>
      <c r="IP2" s="205" t="s">
        <v>48</v>
      </c>
      <c r="IQ2" s="205"/>
      <c r="IR2" s="205"/>
      <c r="IS2" s="205"/>
      <c r="IT2" s="205" t="s">
        <v>48</v>
      </c>
      <c r="IU2" s="205"/>
      <c r="IV2" s="205"/>
      <c r="IW2" s="205"/>
      <c r="IX2" s="205" t="s">
        <v>48</v>
      </c>
      <c r="IY2" s="205"/>
      <c r="IZ2" s="205"/>
      <c r="JA2" s="205"/>
      <c r="JB2" s="205" t="s">
        <v>48</v>
      </c>
      <c r="JC2" s="205"/>
      <c r="JD2" s="205"/>
      <c r="JE2" s="205"/>
      <c r="JF2" s="205" t="s">
        <v>48</v>
      </c>
      <c r="JG2" s="205"/>
      <c r="JH2" s="205"/>
      <c r="JI2" s="205"/>
      <c r="JJ2" s="205" t="s">
        <v>48</v>
      </c>
      <c r="JK2" s="205"/>
      <c r="JL2" s="205"/>
      <c r="JM2" s="205"/>
      <c r="JN2" s="205" t="s">
        <v>48</v>
      </c>
      <c r="JO2" s="205"/>
      <c r="JP2" s="205"/>
      <c r="JQ2" s="205"/>
      <c r="JR2" s="205" t="s">
        <v>48</v>
      </c>
      <c r="JS2" s="205"/>
      <c r="JT2" s="205"/>
      <c r="JU2" s="205"/>
      <c r="JV2" s="205" t="s">
        <v>48</v>
      </c>
      <c r="JW2" s="205"/>
      <c r="JX2" s="205"/>
      <c r="JY2" s="205"/>
      <c r="JZ2" s="205" t="s">
        <v>48</v>
      </c>
      <c r="KA2" s="205"/>
      <c r="KB2" s="205"/>
      <c r="KC2" s="205"/>
      <c r="KD2" s="205" t="s">
        <v>48</v>
      </c>
      <c r="KE2" s="205"/>
      <c r="KF2" s="205"/>
      <c r="KG2" s="205"/>
      <c r="KH2" s="205" t="s">
        <v>48</v>
      </c>
      <c r="KI2" s="205"/>
      <c r="KJ2" s="205"/>
      <c r="KK2" s="205"/>
      <c r="KL2" s="205" t="s">
        <v>48</v>
      </c>
      <c r="KM2" s="205"/>
      <c r="KN2" s="205"/>
      <c r="KO2" s="205"/>
      <c r="KP2" s="205" t="s">
        <v>48</v>
      </c>
      <c r="KQ2" s="205"/>
      <c r="KR2" s="205"/>
      <c r="KS2" s="205"/>
      <c r="KT2" s="205" t="s">
        <v>48</v>
      </c>
      <c r="KU2" s="205"/>
      <c r="KV2" s="205"/>
      <c r="KW2" s="205"/>
      <c r="KX2" s="205" t="s">
        <v>48</v>
      </c>
      <c r="KY2" s="205"/>
      <c r="KZ2" s="205"/>
      <c r="LA2" s="205"/>
      <c r="LB2" s="205" t="s">
        <v>48</v>
      </c>
      <c r="LC2" s="205"/>
      <c r="LD2" s="205"/>
      <c r="LE2" s="205"/>
      <c r="LF2" s="205" t="s">
        <v>48</v>
      </c>
      <c r="LG2" s="205"/>
      <c r="LH2" s="205"/>
      <c r="LI2" s="205"/>
      <c r="LJ2" s="205" t="s">
        <v>48</v>
      </c>
      <c r="LK2" s="205"/>
      <c r="LL2" s="205"/>
      <c r="LM2" s="205"/>
      <c r="LN2" s="205" t="s">
        <v>48</v>
      </c>
      <c r="LO2" s="205"/>
      <c r="LP2" s="205"/>
      <c r="LQ2" s="205"/>
      <c r="LR2" s="205" t="s">
        <v>48</v>
      </c>
      <c r="LS2" s="205"/>
      <c r="LT2" s="205"/>
      <c r="LU2" s="205"/>
      <c r="LV2" s="205" t="s">
        <v>48</v>
      </c>
      <c r="LW2" s="205"/>
      <c r="LX2" s="205"/>
      <c r="LY2" s="205"/>
      <c r="LZ2" s="205" t="s">
        <v>48</v>
      </c>
      <c r="MA2" s="205"/>
      <c r="MB2" s="205"/>
      <c r="MC2" s="205"/>
      <c r="MD2" s="205" t="s">
        <v>48</v>
      </c>
      <c r="ME2" s="205"/>
      <c r="MF2" s="205"/>
      <c r="MG2" s="205"/>
      <c r="MH2" s="205" t="s">
        <v>48</v>
      </c>
      <c r="MI2" s="205"/>
      <c r="MJ2" s="205"/>
      <c r="MK2" s="205"/>
      <c r="ML2" s="205" t="s">
        <v>48</v>
      </c>
      <c r="MM2" s="205"/>
      <c r="MN2" s="205"/>
      <c r="MO2" s="205"/>
      <c r="MP2" s="205" t="s">
        <v>48</v>
      </c>
      <c r="MQ2" s="205"/>
      <c r="MR2" s="205"/>
      <c r="MS2" s="205"/>
      <c r="MT2" s="205" t="s">
        <v>48</v>
      </c>
      <c r="MU2" s="205"/>
      <c r="MV2" s="205"/>
      <c r="MW2" s="205"/>
      <c r="MX2" s="205" t="s">
        <v>48</v>
      </c>
      <c r="MY2" s="205"/>
      <c r="MZ2" s="205"/>
      <c r="NA2" s="205"/>
      <c r="NB2" s="205" t="s">
        <v>48</v>
      </c>
      <c r="NC2" s="205"/>
      <c r="ND2" s="205"/>
      <c r="NE2" s="205"/>
      <c r="NF2" s="205" t="s">
        <v>48</v>
      </c>
      <c r="NG2" s="205"/>
      <c r="NH2" s="205"/>
      <c r="NI2" s="205"/>
      <c r="NJ2" s="205" t="s">
        <v>48</v>
      </c>
      <c r="NK2" s="205"/>
      <c r="NL2" s="205"/>
      <c r="NM2" s="205"/>
      <c r="NN2" s="205" t="s">
        <v>48</v>
      </c>
      <c r="NO2" s="205"/>
      <c r="NP2" s="205"/>
      <c r="NQ2" s="205"/>
      <c r="NR2" s="205" t="s">
        <v>48</v>
      </c>
      <c r="NS2" s="205"/>
      <c r="NT2" s="205"/>
      <c r="NU2" s="205"/>
      <c r="NV2" s="205" t="s">
        <v>48</v>
      </c>
      <c r="NW2" s="205"/>
      <c r="NX2" s="205"/>
      <c r="NY2" s="205"/>
      <c r="NZ2" s="205" t="s">
        <v>48</v>
      </c>
      <c r="OA2" s="205"/>
      <c r="OB2" s="205"/>
      <c r="OC2" s="205"/>
      <c r="OD2" s="205" t="s">
        <v>48</v>
      </c>
      <c r="OE2" s="205"/>
      <c r="OF2" s="205"/>
      <c r="OG2" s="205"/>
      <c r="OH2" s="205" t="s">
        <v>48</v>
      </c>
      <c r="OI2" s="205"/>
      <c r="OJ2" s="205"/>
      <c r="OK2" s="205"/>
      <c r="OL2" s="205" t="s">
        <v>48</v>
      </c>
      <c r="OM2" s="205"/>
      <c r="ON2" s="205"/>
      <c r="OO2" s="205"/>
      <c r="OP2" s="205" t="s">
        <v>48</v>
      </c>
      <c r="OQ2" s="205"/>
      <c r="OR2" s="205"/>
      <c r="OS2" s="205"/>
      <c r="OT2" s="205" t="s">
        <v>48</v>
      </c>
      <c r="OU2" s="205"/>
      <c r="OV2" s="205"/>
      <c r="OW2" s="205"/>
      <c r="OX2" s="205" t="s">
        <v>48</v>
      </c>
      <c r="OY2" s="205"/>
      <c r="OZ2" s="205"/>
      <c r="PA2" s="205"/>
      <c r="PB2" s="205" t="s">
        <v>48</v>
      </c>
      <c r="PC2" s="205"/>
      <c r="PD2" s="205"/>
      <c r="PE2" s="205"/>
      <c r="PF2" s="205" t="s">
        <v>48</v>
      </c>
      <c r="PG2" s="205"/>
      <c r="PH2" s="205"/>
      <c r="PI2" s="205"/>
      <c r="PJ2" s="205" t="s">
        <v>48</v>
      </c>
      <c r="PK2" s="205"/>
      <c r="PL2" s="205"/>
      <c r="PM2" s="205"/>
      <c r="PN2" s="205" t="s">
        <v>48</v>
      </c>
      <c r="PO2" s="205"/>
      <c r="PP2" s="205"/>
      <c r="PQ2" s="205"/>
      <c r="PR2" s="205" t="s">
        <v>48</v>
      </c>
      <c r="PS2" s="205"/>
      <c r="PT2" s="205"/>
      <c r="PU2" s="205"/>
      <c r="PV2" s="205" t="s">
        <v>48</v>
      </c>
      <c r="PW2" s="205"/>
      <c r="PX2" s="205"/>
      <c r="PY2" s="205"/>
      <c r="PZ2" s="205" t="s">
        <v>48</v>
      </c>
      <c r="QA2" s="205"/>
      <c r="QB2" s="205"/>
      <c r="QC2" s="205"/>
      <c r="QD2" s="205" t="s">
        <v>48</v>
      </c>
      <c r="QE2" s="205"/>
      <c r="QF2" s="205"/>
      <c r="QG2" s="205"/>
      <c r="QH2" s="205" t="s">
        <v>48</v>
      </c>
      <c r="QI2" s="205"/>
      <c r="QJ2" s="205"/>
      <c r="QK2" s="205"/>
      <c r="QL2" s="205" t="s">
        <v>48</v>
      </c>
      <c r="QM2" s="205"/>
      <c r="QN2" s="205"/>
      <c r="QO2" s="205"/>
      <c r="QP2" s="205" t="s">
        <v>48</v>
      </c>
      <c r="QQ2" s="205"/>
      <c r="QR2" s="205"/>
      <c r="QS2" s="205"/>
      <c r="QT2" s="205" t="s">
        <v>48</v>
      </c>
      <c r="QU2" s="205"/>
      <c r="QV2" s="205"/>
      <c r="QW2" s="205"/>
      <c r="QX2" s="205" t="s">
        <v>48</v>
      </c>
      <c r="QY2" s="205"/>
      <c r="QZ2" s="205"/>
      <c r="RA2" s="205"/>
      <c r="RB2" s="205" t="s">
        <v>48</v>
      </c>
      <c r="RC2" s="205"/>
      <c r="RD2" s="205"/>
      <c r="RE2" s="205"/>
      <c r="RF2" s="205" t="s">
        <v>48</v>
      </c>
      <c r="RG2" s="205"/>
      <c r="RH2" s="205"/>
      <c r="RI2" s="205"/>
      <c r="RJ2" s="205" t="s">
        <v>48</v>
      </c>
      <c r="RK2" s="205"/>
      <c r="RL2" s="205"/>
      <c r="RM2" s="205"/>
      <c r="RN2" s="205" t="s">
        <v>48</v>
      </c>
      <c r="RO2" s="205"/>
      <c r="RP2" s="205"/>
      <c r="RQ2" s="205"/>
      <c r="RR2" s="205" t="s">
        <v>48</v>
      </c>
      <c r="RS2" s="205"/>
      <c r="RT2" s="205"/>
      <c r="RU2" s="205"/>
      <c r="RV2" s="205" t="s">
        <v>48</v>
      </c>
      <c r="RW2" s="205"/>
      <c r="RX2" s="205"/>
      <c r="RY2" s="205"/>
      <c r="RZ2" s="205" t="s">
        <v>48</v>
      </c>
      <c r="SA2" s="205"/>
      <c r="SB2" s="205"/>
      <c r="SC2" s="205"/>
      <c r="SD2" s="205" t="s">
        <v>48</v>
      </c>
      <c r="SE2" s="205"/>
      <c r="SF2" s="205"/>
      <c r="SG2" s="205"/>
      <c r="SH2" s="205" t="s">
        <v>48</v>
      </c>
      <c r="SI2" s="205"/>
      <c r="SJ2" s="205"/>
      <c r="SK2" s="205"/>
      <c r="SL2" s="205" t="s">
        <v>48</v>
      </c>
      <c r="SM2" s="205"/>
      <c r="SN2" s="205"/>
      <c r="SO2" s="205"/>
      <c r="SP2" s="205" t="s">
        <v>48</v>
      </c>
      <c r="SQ2" s="205"/>
      <c r="SR2" s="205"/>
      <c r="SS2" s="205"/>
      <c r="ST2" s="205" t="s">
        <v>48</v>
      </c>
      <c r="SU2" s="205"/>
      <c r="SV2" s="205"/>
      <c r="SW2" s="205"/>
      <c r="SX2" s="205" t="s">
        <v>48</v>
      </c>
      <c r="SY2" s="205"/>
      <c r="SZ2" s="205"/>
      <c r="TA2" s="205"/>
      <c r="TB2" s="205" t="s">
        <v>48</v>
      </c>
      <c r="TC2" s="205"/>
      <c r="TD2" s="205"/>
      <c r="TE2" s="205"/>
      <c r="TF2" s="205" t="s">
        <v>48</v>
      </c>
      <c r="TG2" s="205"/>
      <c r="TH2" s="205"/>
      <c r="TI2" s="205"/>
      <c r="TJ2" s="205" t="s">
        <v>48</v>
      </c>
      <c r="TK2" s="205"/>
      <c r="TL2" s="205"/>
      <c r="TM2" s="205"/>
      <c r="TN2" s="205" t="s">
        <v>48</v>
      </c>
      <c r="TO2" s="205"/>
      <c r="TP2" s="205"/>
      <c r="TQ2" s="205"/>
      <c r="TR2" s="205" t="s">
        <v>48</v>
      </c>
      <c r="TS2" s="205"/>
      <c r="TT2" s="205"/>
      <c r="TU2" s="205"/>
      <c r="TV2" s="205" t="s">
        <v>48</v>
      </c>
      <c r="TW2" s="205"/>
      <c r="TX2" s="205"/>
      <c r="TY2" s="205"/>
      <c r="TZ2" s="205" t="s">
        <v>48</v>
      </c>
      <c r="UA2" s="205"/>
      <c r="UB2" s="205"/>
      <c r="UC2" s="205"/>
      <c r="UD2" s="205" t="s">
        <v>48</v>
      </c>
      <c r="UE2" s="205"/>
      <c r="UF2" s="205"/>
      <c r="UG2" s="205"/>
      <c r="UH2" s="205" t="s">
        <v>48</v>
      </c>
      <c r="UI2" s="205"/>
      <c r="UJ2" s="205"/>
      <c r="UK2" s="205"/>
      <c r="UL2" s="205" t="s">
        <v>48</v>
      </c>
      <c r="UM2" s="205"/>
      <c r="UN2" s="205"/>
      <c r="UO2" s="205"/>
      <c r="UP2" s="205" t="s">
        <v>48</v>
      </c>
      <c r="UQ2" s="205"/>
      <c r="UR2" s="205"/>
      <c r="US2" s="205"/>
      <c r="UT2" s="205" t="s">
        <v>48</v>
      </c>
      <c r="UU2" s="205"/>
      <c r="UV2" s="205"/>
      <c r="UW2" s="205"/>
      <c r="UX2" s="205" t="s">
        <v>48</v>
      </c>
      <c r="UY2" s="205"/>
      <c r="UZ2" s="205"/>
      <c r="VA2" s="205"/>
      <c r="VB2" s="205" t="s">
        <v>48</v>
      </c>
      <c r="VC2" s="205"/>
      <c r="VD2" s="205"/>
      <c r="VE2" s="205"/>
      <c r="VF2" s="205" t="s">
        <v>48</v>
      </c>
      <c r="VG2" s="205"/>
      <c r="VH2" s="205"/>
      <c r="VI2" s="205"/>
      <c r="VJ2" s="205" t="s">
        <v>48</v>
      </c>
      <c r="VK2" s="205"/>
      <c r="VL2" s="205"/>
      <c r="VM2" s="205"/>
      <c r="VN2" s="205" t="s">
        <v>48</v>
      </c>
      <c r="VO2" s="205"/>
      <c r="VP2" s="205"/>
      <c r="VQ2" s="205"/>
      <c r="VR2" s="205" t="s">
        <v>48</v>
      </c>
      <c r="VS2" s="205"/>
      <c r="VT2" s="205"/>
      <c r="VU2" s="205"/>
      <c r="VV2" s="205" t="s">
        <v>48</v>
      </c>
      <c r="VW2" s="205"/>
      <c r="VX2" s="205"/>
      <c r="VY2" s="205"/>
      <c r="VZ2" s="205" t="s">
        <v>48</v>
      </c>
      <c r="WA2" s="205"/>
      <c r="WB2" s="205"/>
      <c r="WC2" s="205"/>
      <c r="WD2" s="205" t="s">
        <v>48</v>
      </c>
      <c r="WE2" s="205"/>
      <c r="WF2" s="205"/>
      <c r="WG2" s="205"/>
      <c r="WH2" s="205" t="s">
        <v>48</v>
      </c>
      <c r="WI2" s="205"/>
      <c r="WJ2" s="205"/>
      <c r="WK2" s="205"/>
      <c r="WL2" s="205" t="s">
        <v>48</v>
      </c>
      <c r="WM2" s="205"/>
      <c r="WN2" s="205"/>
      <c r="WO2" s="205"/>
      <c r="WP2" s="205" t="s">
        <v>48</v>
      </c>
      <c r="WQ2" s="205"/>
      <c r="WR2" s="205"/>
      <c r="WS2" s="205"/>
      <c r="WT2" s="205" t="s">
        <v>48</v>
      </c>
      <c r="WU2" s="205"/>
      <c r="WV2" s="205"/>
      <c r="WW2" s="205"/>
      <c r="WX2" s="205" t="s">
        <v>48</v>
      </c>
      <c r="WY2" s="205"/>
      <c r="WZ2" s="205"/>
      <c r="XA2" s="205"/>
      <c r="XB2" s="205" t="s">
        <v>48</v>
      </c>
      <c r="XC2" s="205"/>
      <c r="XD2" s="205"/>
      <c r="XE2" s="205"/>
      <c r="XF2" s="205" t="s">
        <v>48</v>
      </c>
      <c r="XG2" s="205"/>
      <c r="XH2" s="205"/>
      <c r="XI2" s="205"/>
      <c r="XJ2" s="205" t="s">
        <v>48</v>
      </c>
      <c r="XK2" s="205"/>
      <c r="XL2" s="205"/>
      <c r="XM2" s="205"/>
      <c r="XN2" s="205" t="s">
        <v>48</v>
      </c>
      <c r="XO2" s="205"/>
      <c r="XP2" s="205"/>
      <c r="XQ2" s="205"/>
      <c r="XR2" s="205" t="s">
        <v>48</v>
      </c>
      <c r="XS2" s="205"/>
      <c r="XT2" s="205"/>
      <c r="XU2" s="205"/>
      <c r="XV2" s="205" t="s">
        <v>48</v>
      </c>
      <c r="XW2" s="205"/>
      <c r="XX2" s="205"/>
      <c r="XY2" s="205"/>
      <c r="XZ2" s="205" t="s">
        <v>48</v>
      </c>
      <c r="YA2" s="205"/>
      <c r="YB2" s="205"/>
      <c r="YC2" s="205"/>
      <c r="YD2" s="205" t="s">
        <v>48</v>
      </c>
      <c r="YE2" s="205"/>
      <c r="YF2" s="205"/>
      <c r="YG2" s="205"/>
      <c r="YH2" s="205" t="s">
        <v>48</v>
      </c>
      <c r="YI2" s="205"/>
      <c r="YJ2" s="205"/>
      <c r="YK2" s="205"/>
      <c r="YL2" s="205" t="s">
        <v>48</v>
      </c>
      <c r="YM2" s="205"/>
      <c r="YN2" s="205"/>
      <c r="YO2" s="205"/>
      <c r="YP2" s="205" t="s">
        <v>48</v>
      </c>
      <c r="YQ2" s="205"/>
      <c r="YR2" s="205"/>
      <c r="YS2" s="205"/>
      <c r="YT2" s="205" t="s">
        <v>48</v>
      </c>
      <c r="YU2" s="205"/>
      <c r="YV2" s="205"/>
      <c r="YW2" s="205"/>
      <c r="YX2" s="205" t="s">
        <v>48</v>
      </c>
      <c r="YY2" s="205"/>
      <c r="YZ2" s="205"/>
      <c r="ZA2" s="205"/>
      <c r="ZB2" s="205" t="s">
        <v>48</v>
      </c>
      <c r="ZC2" s="205"/>
      <c r="ZD2" s="205"/>
      <c r="ZE2" s="205"/>
      <c r="ZF2" s="205" t="s">
        <v>48</v>
      </c>
      <c r="ZG2" s="205"/>
      <c r="ZH2" s="205"/>
      <c r="ZI2" s="205"/>
      <c r="ZJ2" s="205" t="s">
        <v>48</v>
      </c>
      <c r="ZK2" s="205"/>
      <c r="ZL2" s="205"/>
      <c r="ZM2" s="205"/>
      <c r="ZN2" s="205" t="s">
        <v>48</v>
      </c>
      <c r="ZO2" s="205"/>
      <c r="ZP2" s="205"/>
      <c r="ZQ2" s="205"/>
      <c r="ZR2" s="205" t="s">
        <v>48</v>
      </c>
      <c r="ZS2" s="205"/>
      <c r="ZT2" s="205"/>
      <c r="ZU2" s="205"/>
      <c r="ZV2" s="205" t="s">
        <v>48</v>
      </c>
      <c r="ZW2" s="205"/>
      <c r="ZX2" s="205"/>
      <c r="ZY2" s="205"/>
      <c r="ZZ2" s="205" t="s">
        <v>48</v>
      </c>
      <c r="AAA2" s="205"/>
      <c r="AAB2" s="205"/>
      <c r="AAC2" s="205"/>
      <c r="AAD2" s="205" t="s">
        <v>48</v>
      </c>
      <c r="AAE2" s="205"/>
      <c r="AAF2" s="205"/>
      <c r="AAG2" s="205"/>
      <c r="AAH2" s="205" t="s">
        <v>48</v>
      </c>
      <c r="AAI2" s="205"/>
      <c r="AAJ2" s="205"/>
      <c r="AAK2" s="205"/>
      <c r="AAL2" s="205" t="s">
        <v>48</v>
      </c>
      <c r="AAM2" s="205"/>
      <c r="AAN2" s="205"/>
      <c r="AAO2" s="205"/>
      <c r="AAP2" s="205" t="s">
        <v>48</v>
      </c>
      <c r="AAQ2" s="205"/>
      <c r="AAR2" s="205"/>
      <c r="AAS2" s="205"/>
      <c r="AAT2" s="205" t="s">
        <v>48</v>
      </c>
      <c r="AAU2" s="205"/>
      <c r="AAV2" s="205"/>
      <c r="AAW2" s="205"/>
      <c r="AAX2" s="205" t="s">
        <v>48</v>
      </c>
      <c r="AAY2" s="205"/>
      <c r="AAZ2" s="205"/>
      <c r="ABA2" s="205"/>
      <c r="ABB2" s="205" t="s">
        <v>48</v>
      </c>
      <c r="ABC2" s="205"/>
      <c r="ABD2" s="205"/>
      <c r="ABE2" s="205"/>
      <c r="ABF2" s="205" t="s">
        <v>48</v>
      </c>
      <c r="ABG2" s="205"/>
      <c r="ABH2" s="205"/>
      <c r="ABI2" s="205"/>
      <c r="ABJ2" s="205" t="s">
        <v>48</v>
      </c>
      <c r="ABK2" s="205"/>
      <c r="ABL2" s="205"/>
      <c r="ABM2" s="205"/>
      <c r="ABN2" s="205" t="s">
        <v>48</v>
      </c>
      <c r="ABO2" s="205"/>
      <c r="ABP2" s="205"/>
      <c r="ABQ2" s="205"/>
      <c r="ABR2" s="205" t="s">
        <v>48</v>
      </c>
      <c r="ABS2" s="205"/>
      <c r="ABT2" s="205"/>
      <c r="ABU2" s="205"/>
      <c r="ABV2" s="205" t="s">
        <v>48</v>
      </c>
      <c r="ABW2" s="205"/>
      <c r="ABX2" s="205"/>
      <c r="ABY2" s="205"/>
      <c r="ABZ2" s="205" t="s">
        <v>48</v>
      </c>
      <c r="ACA2" s="205"/>
      <c r="ACB2" s="205"/>
      <c r="ACC2" s="205"/>
      <c r="ACD2" s="205" t="s">
        <v>48</v>
      </c>
      <c r="ACE2" s="205"/>
      <c r="ACF2" s="205"/>
      <c r="ACG2" s="205"/>
      <c r="ACH2" s="205" t="s">
        <v>48</v>
      </c>
      <c r="ACI2" s="205"/>
      <c r="ACJ2" s="205"/>
      <c r="ACK2" s="205"/>
      <c r="ACL2" s="205" t="s">
        <v>48</v>
      </c>
      <c r="ACM2" s="205"/>
      <c r="ACN2" s="205"/>
      <c r="ACO2" s="205"/>
      <c r="ACP2" s="205" t="s">
        <v>48</v>
      </c>
      <c r="ACQ2" s="205"/>
      <c r="ACR2" s="205"/>
      <c r="ACS2" s="205"/>
      <c r="ACT2" s="205" t="s">
        <v>48</v>
      </c>
      <c r="ACU2" s="205"/>
      <c r="ACV2" s="205"/>
      <c r="ACW2" s="205"/>
      <c r="ACX2" s="205" t="s">
        <v>48</v>
      </c>
      <c r="ACY2" s="205"/>
      <c r="ACZ2" s="205"/>
      <c r="ADA2" s="205"/>
      <c r="ADB2" s="205" t="s">
        <v>48</v>
      </c>
      <c r="ADC2" s="205"/>
      <c r="ADD2" s="205"/>
      <c r="ADE2" s="205"/>
      <c r="ADF2" s="205" t="s">
        <v>48</v>
      </c>
      <c r="ADG2" s="205"/>
      <c r="ADH2" s="205"/>
      <c r="ADI2" s="205"/>
      <c r="ADJ2" s="205" t="s">
        <v>48</v>
      </c>
      <c r="ADK2" s="205"/>
      <c r="ADL2" s="205"/>
      <c r="ADM2" s="205"/>
      <c r="ADN2" s="205" t="s">
        <v>48</v>
      </c>
      <c r="ADO2" s="205"/>
      <c r="ADP2" s="205"/>
      <c r="ADQ2" s="205"/>
      <c r="ADR2" s="205" t="s">
        <v>48</v>
      </c>
      <c r="ADS2" s="205"/>
      <c r="ADT2" s="205"/>
      <c r="ADU2" s="205"/>
      <c r="ADV2" s="205" t="s">
        <v>48</v>
      </c>
      <c r="ADW2" s="205"/>
      <c r="ADX2" s="205"/>
      <c r="ADY2" s="205"/>
      <c r="ADZ2" s="205" t="s">
        <v>48</v>
      </c>
      <c r="AEA2" s="205"/>
      <c r="AEB2" s="205"/>
      <c r="AEC2" s="205"/>
      <c r="AED2" s="205" t="s">
        <v>48</v>
      </c>
      <c r="AEE2" s="205"/>
      <c r="AEF2" s="205"/>
      <c r="AEG2" s="205"/>
      <c r="AEH2" s="205" t="s">
        <v>48</v>
      </c>
      <c r="AEI2" s="205"/>
      <c r="AEJ2" s="205"/>
      <c r="AEK2" s="205"/>
      <c r="AEL2" s="205" t="s">
        <v>48</v>
      </c>
      <c r="AEM2" s="205"/>
      <c r="AEN2" s="205"/>
      <c r="AEO2" s="205"/>
      <c r="AEP2" s="205" t="s">
        <v>48</v>
      </c>
      <c r="AEQ2" s="205"/>
      <c r="AER2" s="205"/>
      <c r="AES2" s="205"/>
      <c r="AET2" s="205" t="s">
        <v>48</v>
      </c>
      <c r="AEU2" s="205"/>
      <c r="AEV2" s="205"/>
      <c r="AEW2" s="205"/>
      <c r="AEX2" s="205" t="s">
        <v>48</v>
      </c>
      <c r="AEY2" s="205"/>
      <c r="AEZ2" s="205"/>
      <c r="AFA2" s="205"/>
      <c r="AFB2" s="205" t="s">
        <v>48</v>
      </c>
      <c r="AFC2" s="205"/>
      <c r="AFD2" s="205"/>
      <c r="AFE2" s="205"/>
      <c r="AFF2" s="205" t="s">
        <v>48</v>
      </c>
      <c r="AFG2" s="205"/>
      <c r="AFH2" s="205"/>
      <c r="AFI2" s="205"/>
      <c r="AFJ2" s="205" t="s">
        <v>48</v>
      </c>
      <c r="AFK2" s="205"/>
      <c r="AFL2" s="205"/>
      <c r="AFM2" s="205"/>
      <c r="AFN2" s="205" t="s">
        <v>48</v>
      </c>
      <c r="AFO2" s="205"/>
      <c r="AFP2" s="205"/>
      <c r="AFQ2" s="205"/>
      <c r="AFR2" s="205" t="s">
        <v>48</v>
      </c>
      <c r="AFS2" s="205"/>
      <c r="AFT2" s="205"/>
      <c r="AFU2" s="205"/>
      <c r="AFV2" s="205" t="s">
        <v>48</v>
      </c>
      <c r="AFW2" s="205"/>
      <c r="AFX2" s="205"/>
      <c r="AFY2" s="205"/>
      <c r="AFZ2" s="205" t="s">
        <v>48</v>
      </c>
      <c r="AGA2" s="205"/>
      <c r="AGB2" s="205"/>
      <c r="AGC2" s="205"/>
      <c r="AGD2" s="205" t="s">
        <v>48</v>
      </c>
      <c r="AGE2" s="205"/>
      <c r="AGF2" s="205"/>
      <c r="AGG2" s="205"/>
      <c r="AGH2" s="205" t="s">
        <v>48</v>
      </c>
      <c r="AGI2" s="205"/>
      <c r="AGJ2" s="205"/>
      <c r="AGK2" s="205"/>
      <c r="AGL2" s="205" t="s">
        <v>48</v>
      </c>
      <c r="AGM2" s="205"/>
      <c r="AGN2" s="205"/>
      <c r="AGO2" s="205"/>
      <c r="AGP2" s="205" t="s">
        <v>48</v>
      </c>
      <c r="AGQ2" s="205"/>
      <c r="AGR2" s="205"/>
      <c r="AGS2" s="205"/>
      <c r="AGT2" s="205" t="s">
        <v>48</v>
      </c>
      <c r="AGU2" s="205"/>
      <c r="AGV2" s="205"/>
      <c r="AGW2" s="205"/>
      <c r="AGX2" s="205" t="s">
        <v>48</v>
      </c>
      <c r="AGY2" s="205"/>
      <c r="AGZ2" s="205"/>
      <c r="AHA2" s="205"/>
      <c r="AHB2" s="205" t="s">
        <v>48</v>
      </c>
      <c r="AHC2" s="205"/>
      <c r="AHD2" s="205"/>
      <c r="AHE2" s="205"/>
      <c r="AHF2" s="205" t="s">
        <v>48</v>
      </c>
      <c r="AHG2" s="205"/>
      <c r="AHH2" s="205"/>
      <c r="AHI2" s="205"/>
      <c r="AHJ2" s="205" t="s">
        <v>48</v>
      </c>
      <c r="AHK2" s="205"/>
      <c r="AHL2" s="205"/>
      <c r="AHM2" s="205"/>
      <c r="AHN2" s="205" t="s">
        <v>48</v>
      </c>
      <c r="AHO2" s="205"/>
      <c r="AHP2" s="205"/>
      <c r="AHQ2" s="205"/>
      <c r="AHR2" s="205" t="s">
        <v>48</v>
      </c>
      <c r="AHS2" s="205"/>
      <c r="AHT2" s="205"/>
      <c r="AHU2" s="205"/>
      <c r="AHV2" s="205" t="s">
        <v>48</v>
      </c>
      <c r="AHW2" s="205"/>
      <c r="AHX2" s="205"/>
      <c r="AHY2" s="205"/>
      <c r="AHZ2" s="205" t="s">
        <v>48</v>
      </c>
      <c r="AIA2" s="205"/>
      <c r="AIB2" s="205"/>
      <c r="AIC2" s="205"/>
      <c r="AID2" s="205" t="s">
        <v>48</v>
      </c>
      <c r="AIE2" s="205"/>
      <c r="AIF2" s="205"/>
      <c r="AIG2" s="205"/>
      <c r="AIH2" s="205" t="s">
        <v>48</v>
      </c>
      <c r="AII2" s="205"/>
      <c r="AIJ2" s="205"/>
      <c r="AIK2" s="205"/>
      <c r="AIL2" s="205" t="s">
        <v>48</v>
      </c>
      <c r="AIM2" s="205"/>
      <c r="AIN2" s="205"/>
      <c r="AIO2" s="205"/>
      <c r="AIP2" s="205" t="s">
        <v>48</v>
      </c>
      <c r="AIQ2" s="205"/>
      <c r="AIR2" s="205"/>
      <c r="AIS2" s="205"/>
      <c r="AIT2" s="205" t="s">
        <v>48</v>
      </c>
      <c r="AIU2" s="205"/>
      <c r="AIV2" s="205"/>
      <c r="AIW2" s="205"/>
      <c r="AIX2" s="205" t="s">
        <v>48</v>
      </c>
      <c r="AIY2" s="205"/>
      <c r="AIZ2" s="205"/>
      <c r="AJA2" s="205"/>
      <c r="AJB2" s="205" t="s">
        <v>48</v>
      </c>
      <c r="AJC2" s="205"/>
      <c r="AJD2" s="205"/>
      <c r="AJE2" s="205"/>
      <c r="AJF2" s="205" t="s">
        <v>48</v>
      </c>
      <c r="AJG2" s="205"/>
      <c r="AJH2" s="205"/>
      <c r="AJI2" s="205"/>
      <c r="AJJ2" s="205" t="s">
        <v>48</v>
      </c>
      <c r="AJK2" s="205"/>
      <c r="AJL2" s="205"/>
      <c r="AJM2" s="205"/>
      <c r="AJN2" s="205" t="s">
        <v>48</v>
      </c>
      <c r="AJO2" s="205"/>
      <c r="AJP2" s="205"/>
      <c r="AJQ2" s="205"/>
      <c r="AJR2" s="205" t="s">
        <v>48</v>
      </c>
      <c r="AJS2" s="205"/>
      <c r="AJT2" s="205"/>
      <c r="AJU2" s="205"/>
      <c r="AJV2" s="205" t="s">
        <v>48</v>
      </c>
      <c r="AJW2" s="205"/>
      <c r="AJX2" s="205"/>
      <c r="AJY2" s="205"/>
      <c r="AJZ2" s="205" t="s">
        <v>48</v>
      </c>
      <c r="AKA2" s="205"/>
      <c r="AKB2" s="205"/>
      <c r="AKC2" s="205"/>
      <c r="AKD2" s="205" t="s">
        <v>48</v>
      </c>
      <c r="AKE2" s="205"/>
      <c r="AKF2" s="205"/>
      <c r="AKG2" s="205"/>
      <c r="AKH2" s="205" t="s">
        <v>48</v>
      </c>
      <c r="AKI2" s="205"/>
      <c r="AKJ2" s="205"/>
      <c r="AKK2" s="205"/>
      <c r="AKL2" s="205" t="s">
        <v>48</v>
      </c>
      <c r="AKM2" s="205"/>
      <c r="AKN2" s="205"/>
      <c r="AKO2" s="205"/>
      <c r="AKP2" s="205" t="s">
        <v>48</v>
      </c>
      <c r="AKQ2" s="205"/>
      <c r="AKR2" s="205"/>
      <c r="AKS2" s="205"/>
      <c r="AKT2" s="205" t="s">
        <v>48</v>
      </c>
      <c r="AKU2" s="205"/>
      <c r="AKV2" s="205"/>
      <c r="AKW2" s="205"/>
      <c r="AKX2" s="205" t="s">
        <v>48</v>
      </c>
      <c r="AKY2" s="205"/>
      <c r="AKZ2" s="205"/>
      <c r="ALA2" s="205"/>
      <c r="ALB2" s="205" t="s">
        <v>48</v>
      </c>
      <c r="ALC2" s="205"/>
      <c r="ALD2" s="205"/>
      <c r="ALE2" s="205"/>
      <c r="ALF2" s="205" t="s">
        <v>48</v>
      </c>
      <c r="ALG2" s="205"/>
      <c r="ALH2" s="205"/>
      <c r="ALI2" s="205"/>
      <c r="ALJ2" s="205" t="s">
        <v>48</v>
      </c>
      <c r="ALK2" s="205"/>
      <c r="ALL2" s="205"/>
      <c r="ALM2" s="205"/>
      <c r="ALN2" s="205" t="s">
        <v>48</v>
      </c>
      <c r="ALO2" s="205"/>
      <c r="ALP2" s="205"/>
      <c r="ALQ2" s="205"/>
      <c r="ALR2" s="205" t="s">
        <v>48</v>
      </c>
      <c r="ALS2" s="205"/>
      <c r="ALT2" s="205"/>
      <c r="ALU2" s="205"/>
      <c r="ALV2" s="205" t="s">
        <v>48</v>
      </c>
      <c r="ALW2" s="205"/>
      <c r="ALX2" s="205"/>
      <c r="ALY2" s="205"/>
      <c r="ALZ2" s="205" t="s">
        <v>48</v>
      </c>
      <c r="AMA2" s="205"/>
      <c r="AMB2" s="205"/>
      <c r="AMC2" s="205"/>
      <c r="AMD2" s="205" t="s">
        <v>48</v>
      </c>
      <c r="AME2" s="205"/>
      <c r="AMF2" s="205"/>
      <c r="AMG2" s="205"/>
      <c r="AMH2" s="205" t="s">
        <v>48</v>
      </c>
      <c r="AMI2" s="205"/>
      <c r="AMJ2" s="205"/>
      <c r="AMK2" s="205"/>
      <c r="AML2" s="205" t="s">
        <v>48</v>
      </c>
      <c r="AMM2" s="205"/>
      <c r="AMN2" s="205"/>
      <c r="AMO2" s="205"/>
      <c r="AMP2" s="205" t="s">
        <v>48</v>
      </c>
      <c r="AMQ2" s="205"/>
      <c r="AMR2" s="205"/>
      <c r="AMS2" s="205"/>
      <c r="AMT2" s="205" t="s">
        <v>48</v>
      </c>
      <c r="AMU2" s="205"/>
      <c r="AMV2" s="205"/>
      <c r="AMW2" s="205"/>
      <c r="AMX2" s="205" t="s">
        <v>48</v>
      </c>
      <c r="AMY2" s="205"/>
      <c r="AMZ2" s="205"/>
      <c r="ANA2" s="205"/>
      <c r="ANB2" s="205" t="s">
        <v>48</v>
      </c>
      <c r="ANC2" s="205"/>
      <c r="AND2" s="205"/>
      <c r="ANE2" s="205"/>
      <c r="ANF2" s="205" t="s">
        <v>48</v>
      </c>
      <c r="ANG2" s="205"/>
      <c r="ANH2" s="205"/>
      <c r="ANI2" s="205"/>
      <c r="ANJ2" s="205" t="s">
        <v>48</v>
      </c>
      <c r="ANK2" s="205"/>
      <c r="ANL2" s="205"/>
      <c r="ANM2" s="205"/>
      <c r="ANN2" s="205" t="s">
        <v>48</v>
      </c>
      <c r="ANO2" s="205"/>
      <c r="ANP2" s="205"/>
      <c r="ANQ2" s="205"/>
      <c r="ANR2" s="205" t="s">
        <v>48</v>
      </c>
      <c r="ANS2" s="205"/>
      <c r="ANT2" s="205"/>
      <c r="ANU2" s="205"/>
      <c r="ANV2" s="205" t="s">
        <v>48</v>
      </c>
      <c r="ANW2" s="205"/>
      <c r="ANX2" s="205"/>
      <c r="ANY2" s="205"/>
      <c r="ANZ2" s="205" t="s">
        <v>48</v>
      </c>
      <c r="AOA2" s="205"/>
      <c r="AOB2" s="205"/>
      <c r="AOC2" s="205"/>
      <c r="AOD2" s="205" t="s">
        <v>48</v>
      </c>
      <c r="AOE2" s="205"/>
      <c r="AOF2" s="205"/>
      <c r="AOG2" s="205"/>
      <c r="AOH2" s="205" t="s">
        <v>48</v>
      </c>
      <c r="AOI2" s="205"/>
      <c r="AOJ2" s="205"/>
      <c r="AOK2" s="205"/>
      <c r="AOL2" s="205" t="s">
        <v>48</v>
      </c>
      <c r="AOM2" s="205"/>
      <c r="AON2" s="205"/>
      <c r="AOO2" s="205"/>
      <c r="AOP2" s="205" t="s">
        <v>48</v>
      </c>
      <c r="AOQ2" s="205"/>
      <c r="AOR2" s="205"/>
      <c r="AOS2" s="205"/>
      <c r="AOT2" s="205" t="s">
        <v>48</v>
      </c>
      <c r="AOU2" s="205"/>
      <c r="AOV2" s="205"/>
      <c r="AOW2" s="205"/>
      <c r="AOX2" s="205" t="s">
        <v>48</v>
      </c>
      <c r="AOY2" s="205"/>
      <c r="AOZ2" s="205"/>
      <c r="APA2" s="205"/>
      <c r="APB2" s="205" t="s">
        <v>48</v>
      </c>
      <c r="APC2" s="205"/>
      <c r="APD2" s="205"/>
      <c r="APE2" s="205"/>
      <c r="APF2" s="205" t="s">
        <v>48</v>
      </c>
      <c r="APG2" s="205"/>
      <c r="APH2" s="205"/>
      <c r="API2" s="205"/>
      <c r="APJ2" s="205" t="s">
        <v>48</v>
      </c>
      <c r="APK2" s="205"/>
      <c r="APL2" s="205"/>
      <c r="APM2" s="205"/>
      <c r="APN2" s="205" t="s">
        <v>48</v>
      </c>
      <c r="APO2" s="205"/>
      <c r="APP2" s="205"/>
      <c r="APQ2" s="205"/>
      <c r="APR2" s="205" t="s">
        <v>48</v>
      </c>
      <c r="APS2" s="205"/>
      <c r="APT2" s="205"/>
      <c r="APU2" s="205"/>
      <c r="APV2" s="205" t="s">
        <v>48</v>
      </c>
      <c r="APW2" s="205"/>
      <c r="APX2" s="205"/>
      <c r="APY2" s="205"/>
      <c r="APZ2" s="205" t="s">
        <v>48</v>
      </c>
      <c r="AQA2" s="205"/>
      <c r="AQB2" s="205"/>
      <c r="AQC2" s="205"/>
      <c r="AQD2" s="205" t="s">
        <v>48</v>
      </c>
      <c r="AQE2" s="205"/>
      <c r="AQF2" s="205"/>
      <c r="AQG2" s="205"/>
      <c r="AQH2" s="205" t="s">
        <v>48</v>
      </c>
      <c r="AQI2" s="205"/>
      <c r="AQJ2" s="205"/>
      <c r="AQK2" s="205"/>
      <c r="AQL2" s="205" t="s">
        <v>48</v>
      </c>
      <c r="AQM2" s="205"/>
      <c r="AQN2" s="205"/>
      <c r="AQO2" s="205"/>
      <c r="AQP2" s="205" t="s">
        <v>48</v>
      </c>
      <c r="AQQ2" s="205"/>
      <c r="AQR2" s="205"/>
      <c r="AQS2" s="205"/>
      <c r="AQT2" s="205" t="s">
        <v>48</v>
      </c>
      <c r="AQU2" s="205"/>
      <c r="AQV2" s="205"/>
      <c r="AQW2" s="205"/>
      <c r="AQX2" s="205" t="s">
        <v>48</v>
      </c>
      <c r="AQY2" s="205"/>
      <c r="AQZ2" s="205"/>
      <c r="ARA2" s="205"/>
      <c r="ARB2" s="205" t="s">
        <v>48</v>
      </c>
      <c r="ARC2" s="205"/>
      <c r="ARD2" s="205"/>
      <c r="ARE2" s="205"/>
      <c r="ARF2" s="205" t="s">
        <v>48</v>
      </c>
      <c r="ARG2" s="205"/>
      <c r="ARH2" s="205"/>
      <c r="ARI2" s="205"/>
      <c r="ARJ2" s="205" t="s">
        <v>48</v>
      </c>
      <c r="ARK2" s="205"/>
      <c r="ARL2" s="205"/>
      <c r="ARM2" s="205"/>
      <c r="ARN2" s="205" t="s">
        <v>48</v>
      </c>
      <c r="ARO2" s="205"/>
      <c r="ARP2" s="205"/>
      <c r="ARQ2" s="205"/>
      <c r="ARR2" s="205" t="s">
        <v>48</v>
      </c>
      <c r="ARS2" s="205"/>
      <c r="ART2" s="205"/>
      <c r="ARU2" s="205"/>
      <c r="ARV2" s="205" t="s">
        <v>48</v>
      </c>
      <c r="ARW2" s="205"/>
      <c r="ARX2" s="205"/>
      <c r="ARY2" s="205"/>
      <c r="ARZ2" s="205" t="s">
        <v>48</v>
      </c>
      <c r="ASA2" s="205"/>
      <c r="ASB2" s="205"/>
      <c r="ASC2" s="205"/>
      <c r="ASD2" s="205" t="s">
        <v>48</v>
      </c>
      <c r="ASE2" s="205"/>
      <c r="ASF2" s="205"/>
      <c r="ASG2" s="205"/>
      <c r="ASH2" s="205" t="s">
        <v>48</v>
      </c>
      <c r="ASI2" s="205"/>
      <c r="ASJ2" s="205"/>
      <c r="ASK2" s="205"/>
      <c r="ASL2" s="205" t="s">
        <v>48</v>
      </c>
      <c r="ASM2" s="205"/>
      <c r="ASN2" s="205"/>
      <c r="ASO2" s="205"/>
      <c r="ASP2" s="205" t="s">
        <v>48</v>
      </c>
      <c r="ASQ2" s="205"/>
      <c r="ASR2" s="205"/>
      <c r="ASS2" s="205"/>
      <c r="AST2" s="205" t="s">
        <v>48</v>
      </c>
      <c r="ASU2" s="205"/>
      <c r="ASV2" s="205"/>
      <c r="ASW2" s="205"/>
      <c r="ASX2" s="205" t="s">
        <v>48</v>
      </c>
      <c r="ASY2" s="205"/>
      <c r="ASZ2" s="205"/>
      <c r="ATA2" s="205"/>
      <c r="ATB2" s="205" t="s">
        <v>48</v>
      </c>
      <c r="ATC2" s="205"/>
      <c r="ATD2" s="205"/>
      <c r="ATE2" s="205"/>
      <c r="ATF2" s="205" t="s">
        <v>48</v>
      </c>
      <c r="ATG2" s="205"/>
      <c r="ATH2" s="205"/>
      <c r="ATI2" s="205"/>
      <c r="ATJ2" s="205" t="s">
        <v>48</v>
      </c>
      <c r="ATK2" s="205"/>
      <c r="ATL2" s="205"/>
      <c r="ATM2" s="205"/>
      <c r="ATN2" s="205" t="s">
        <v>48</v>
      </c>
      <c r="ATO2" s="205"/>
      <c r="ATP2" s="205"/>
      <c r="ATQ2" s="205"/>
      <c r="ATR2" s="205" t="s">
        <v>48</v>
      </c>
      <c r="ATS2" s="205"/>
      <c r="ATT2" s="205"/>
      <c r="ATU2" s="205"/>
      <c r="ATV2" s="205" t="s">
        <v>48</v>
      </c>
      <c r="ATW2" s="205"/>
      <c r="ATX2" s="205"/>
      <c r="ATY2" s="205"/>
      <c r="ATZ2" s="205" t="s">
        <v>48</v>
      </c>
      <c r="AUA2" s="205"/>
      <c r="AUB2" s="205"/>
      <c r="AUC2" s="205"/>
      <c r="AUD2" s="205" t="s">
        <v>48</v>
      </c>
      <c r="AUE2" s="205"/>
      <c r="AUF2" s="205"/>
      <c r="AUG2" s="205"/>
      <c r="AUH2" s="205" t="s">
        <v>48</v>
      </c>
      <c r="AUI2" s="205"/>
      <c r="AUJ2" s="205"/>
      <c r="AUK2" s="205"/>
      <c r="AUL2" s="205" t="s">
        <v>48</v>
      </c>
      <c r="AUM2" s="205"/>
      <c r="AUN2" s="205"/>
      <c r="AUO2" s="205"/>
      <c r="AUP2" s="205" t="s">
        <v>48</v>
      </c>
      <c r="AUQ2" s="205"/>
      <c r="AUR2" s="205"/>
      <c r="AUS2" s="205"/>
      <c r="AUT2" s="205" t="s">
        <v>48</v>
      </c>
      <c r="AUU2" s="205"/>
      <c r="AUV2" s="205"/>
      <c r="AUW2" s="205"/>
      <c r="AUX2" s="205" t="s">
        <v>48</v>
      </c>
      <c r="AUY2" s="205"/>
      <c r="AUZ2" s="205"/>
      <c r="AVA2" s="205"/>
      <c r="AVB2" s="205" t="s">
        <v>48</v>
      </c>
      <c r="AVC2" s="205"/>
      <c r="AVD2" s="205"/>
      <c r="AVE2" s="205"/>
      <c r="AVF2" s="205" t="s">
        <v>48</v>
      </c>
      <c r="AVG2" s="205"/>
      <c r="AVH2" s="205"/>
      <c r="AVI2" s="205"/>
      <c r="AVJ2" s="205" t="s">
        <v>48</v>
      </c>
      <c r="AVK2" s="205"/>
      <c r="AVL2" s="205"/>
      <c r="AVM2" s="205"/>
      <c r="AVN2" s="205" t="s">
        <v>48</v>
      </c>
      <c r="AVO2" s="205"/>
      <c r="AVP2" s="205"/>
      <c r="AVQ2" s="205"/>
      <c r="AVR2" s="205" t="s">
        <v>48</v>
      </c>
      <c r="AVS2" s="205"/>
      <c r="AVT2" s="205"/>
      <c r="AVU2" s="205"/>
      <c r="AVV2" s="205" t="s">
        <v>48</v>
      </c>
      <c r="AVW2" s="205"/>
      <c r="AVX2" s="205"/>
      <c r="AVY2" s="205"/>
      <c r="AVZ2" s="205" t="s">
        <v>48</v>
      </c>
      <c r="AWA2" s="205"/>
      <c r="AWB2" s="205"/>
      <c r="AWC2" s="205"/>
      <c r="AWD2" s="205" t="s">
        <v>48</v>
      </c>
      <c r="AWE2" s="205"/>
      <c r="AWF2" s="205"/>
      <c r="AWG2" s="205"/>
      <c r="AWH2" s="205" t="s">
        <v>48</v>
      </c>
      <c r="AWI2" s="205"/>
      <c r="AWJ2" s="205"/>
      <c r="AWK2" s="205"/>
      <c r="AWL2" s="205" t="s">
        <v>48</v>
      </c>
      <c r="AWM2" s="205"/>
      <c r="AWN2" s="205"/>
      <c r="AWO2" s="205"/>
      <c r="AWP2" s="205" t="s">
        <v>48</v>
      </c>
      <c r="AWQ2" s="205"/>
      <c r="AWR2" s="205"/>
      <c r="AWS2" s="205"/>
      <c r="AWT2" s="205" t="s">
        <v>48</v>
      </c>
      <c r="AWU2" s="205"/>
      <c r="AWV2" s="205"/>
      <c r="AWW2" s="205"/>
      <c r="AWX2" s="205" t="s">
        <v>48</v>
      </c>
      <c r="AWY2" s="205"/>
      <c r="AWZ2" s="205"/>
      <c r="AXA2" s="205"/>
      <c r="AXB2" s="205" t="s">
        <v>48</v>
      </c>
      <c r="AXC2" s="205"/>
      <c r="AXD2" s="205"/>
      <c r="AXE2" s="205"/>
      <c r="AXF2" s="205" t="s">
        <v>48</v>
      </c>
      <c r="AXG2" s="205"/>
      <c r="AXH2" s="205"/>
      <c r="AXI2" s="205"/>
      <c r="AXJ2" s="205" t="s">
        <v>48</v>
      </c>
      <c r="AXK2" s="205"/>
      <c r="AXL2" s="205"/>
      <c r="AXM2" s="205"/>
      <c r="AXN2" s="205" t="s">
        <v>48</v>
      </c>
      <c r="AXO2" s="205"/>
      <c r="AXP2" s="205"/>
      <c r="AXQ2" s="205"/>
      <c r="AXR2" s="205" t="s">
        <v>48</v>
      </c>
      <c r="AXS2" s="205"/>
      <c r="AXT2" s="205"/>
      <c r="AXU2" s="205"/>
      <c r="AXV2" s="205" t="s">
        <v>48</v>
      </c>
      <c r="AXW2" s="205"/>
      <c r="AXX2" s="205"/>
      <c r="AXY2" s="205"/>
      <c r="AXZ2" s="205" t="s">
        <v>48</v>
      </c>
      <c r="AYA2" s="205"/>
      <c r="AYB2" s="205"/>
      <c r="AYC2" s="205"/>
      <c r="AYD2" s="205" t="s">
        <v>48</v>
      </c>
      <c r="AYE2" s="205"/>
      <c r="AYF2" s="205"/>
      <c r="AYG2" s="205"/>
      <c r="AYH2" s="205" t="s">
        <v>48</v>
      </c>
      <c r="AYI2" s="205"/>
      <c r="AYJ2" s="205"/>
      <c r="AYK2" s="205"/>
      <c r="AYL2" s="205" t="s">
        <v>48</v>
      </c>
      <c r="AYM2" s="205"/>
      <c r="AYN2" s="205"/>
      <c r="AYO2" s="205"/>
      <c r="AYP2" s="205" t="s">
        <v>48</v>
      </c>
      <c r="AYQ2" s="205"/>
      <c r="AYR2" s="205"/>
      <c r="AYS2" s="205"/>
      <c r="AYT2" s="205" t="s">
        <v>48</v>
      </c>
      <c r="AYU2" s="205"/>
      <c r="AYV2" s="205"/>
      <c r="AYW2" s="205"/>
      <c r="AYX2" s="205" t="s">
        <v>48</v>
      </c>
      <c r="AYY2" s="205"/>
      <c r="AYZ2" s="205"/>
      <c r="AZA2" s="205"/>
      <c r="AZB2" s="205" t="s">
        <v>48</v>
      </c>
      <c r="AZC2" s="205"/>
      <c r="AZD2" s="205"/>
      <c r="AZE2" s="205"/>
      <c r="AZF2" s="205" t="s">
        <v>48</v>
      </c>
      <c r="AZG2" s="205"/>
      <c r="AZH2" s="205"/>
      <c r="AZI2" s="205"/>
      <c r="AZJ2" s="205" t="s">
        <v>48</v>
      </c>
      <c r="AZK2" s="205"/>
      <c r="AZL2" s="205"/>
      <c r="AZM2" s="205"/>
      <c r="AZN2" s="205" t="s">
        <v>48</v>
      </c>
      <c r="AZO2" s="205"/>
      <c r="AZP2" s="205"/>
      <c r="AZQ2" s="205"/>
      <c r="AZR2" s="205" t="s">
        <v>48</v>
      </c>
      <c r="AZS2" s="205"/>
      <c r="AZT2" s="205"/>
      <c r="AZU2" s="205"/>
      <c r="AZV2" s="205" t="s">
        <v>48</v>
      </c>
      <c r="AZW2" s="205"/>
      <c r="AZX2" s="205"/>
      <c r="AZY2" s="205"/>
      <c r="AZZ2" s="205" t="s">
        <v>48</v>
      </c>
      <c r="BAA2" s="205"/>
      <c r="BAB2" s="205"/>
      <c r="BAC2" s="205"/>
      <c r="BAD2" s="205" t="s">
        <v>48</v>
      </c>
      <c r="BAE2" s="205"/>
      <c r="BAF2" s="205"/>
      <c r="BAG2" s="205"/>
      <c r="BAH2" s="205" t="s">
        <v>48</v>
      </c>
      <c r="BAI2" s="205"/>
      <c r="BAJ2" s="205"/>
      <c r="BAK2" s="205"/>
      <c r="BAL2" s="205" t="s">
        <v>48</v>
      </c>
      <c r="BAM2" s="205"/>
      <c r="BAN2" s="205"/>
      <c r="BAO2" s="205"/>
      <c r="BAP2" s="205" t="s">
        <v>48</v>
      </c>
      <c r="BAQ2" s="205"/>
      <c r="BAR2" s="205"/>
      <c r="BAS2" s="205"/>
      <c r="BAT2" s="205" t="s">
        <v>48</v>
      </c>
      <c r="BAU2" s="205"/>
      <c r="BAV2" s="205"/>
      <c r="BAW2" s="205"/>
      <c r="BAX2" s="205" t="s">
        <v>48</v>
      </c>
      <c r="BAY2" s="205"/>
      <c r="BAZ2" s="205"/>
      <c r="BBA2" s="205"/>
      <c r="BBB2" s="205" t="s">
        <v>48</v>
      </c>
      <c r="BBC2" s="205"/>
      <c r="BBD2" s="205"/>
      <c r="BBE2" s="205"/>
      <c r="BBF2" s="205" t="s">
        <v>48</v>
      </c>
      <c r="BBG2" s="205"/>
      <c r="BBH2" s="205"/>
      <c r="BBI2" s="205"/>
      <c r="BBJ2" s="205" t="s">
        <v>48</v>
      </c>
      <c r="BBK2" s="205"/>
      <c r="BBL2" s="205"/>
      <c r="BBM2" s="205"/>
      <c r="BBN2" s="205" t="s">
        <v>48</v>
      </c>
      <c r="BBO2" s="205"/>
      <c r="BBP2" s="205"/>
      <c r="BBQ2" s="205"/>
      <c r="BBR2" s="205" t="s">
        <v>48</v>
      </c>
      <c r="BBS2" s="205"/>
      <c r="BBT2" s="205"/>
      <c r="BBU2" s="205"/>
      <c r="BBV2" s="205" t="s">
        <v>48</v>
      </c>
      <c r="BBW2" s="205"/>
      <c r="BBX2" s="205"/>
      <c r="BBY2" s="205"/>
      <c r="BBZ2" s="205" t="s">
        <v>48</v>
      </c>
      <c r="BCA2" s="205"/>
      <c r="BCB2" s="205"/>
      <c r="BCC2" s="205"/>
      <c r="BCD2" s="205" t="s">
        <v>48</v>
      </c>
      <c r="BCE2" s="205"/>
      <c r="BCF2" s="205"/>
      <c r="BCG2" s="205"/>
      <c r="BCH2" s="205" t="s">
        <v>48</v>
      </c>
      <c r="BCI2" s="205"/>
      <c r="BCJ2" s="205"/>
      <c r="BCK2" s="205"/>
      <c r="BCL2" s="205" t="s">
        <v>48</v>
      </c>
      <c r="BCM2" s="205"/>
      <c r="BCN2" s="205"/>
      <c r="BCO2" s="205"/>
      <c r="BCP2" s="205" t="s">
        <v>48</v>
      </c>
      <c r="BCQ2" s="205"/>
      <c r="BCR2" s="205"/>
      <c r="BCS2" s="205"/>
      <c r="BCT2" s="205" t="s">
        <v>48</v>
      </c>
      <c r="BCU2" s="205"/>
      <c r="BCV2" s="205"/>
      <c r="BCW2" s="205"/>
      <c r="BCX2" s="205" t="s">
        <v>48</v>
      </c>
      <c r="BCY2" s="205"/>
      <c r="BCZ2" s="205"/>
      <c r="BDA2" s="205"/>
      <c r="BDB2" s="205" t="s">
        <v>48</v>
      </c>
      <c r="BDC2" s="205"/>
      <c r="BDD2" s="205"/>
      <c r="BDE2" s="205"/>
      <c r="BDF2" s="205" t="s">
        <v>48</v>
      </c>
      <c r="BDG2" s="205"/>
      <c r="BDH2" s="205"/>
      <c r="BDI2" s="205"/>
      <c r="BDJ2" s="205" t="s">
        <v>48</v>
      </c>
      <c r="BDK2" s="205"/>
      <c r="BDL2" s="205"/>
      <c r="BDM2" s="205"/>
      <c r="BDN2" s="205" t="s">
        <v>48</v>
      </c>
      <c r="BDO2" s="205"/>
      <c r="BDP2" s="205"/>
      <c r="BDQ2" s="205"/>
      <c r="BDR2" s="205" t="s">
        <v>48</v>
      </c>
      <c r="BDS2" s="205"/>
      <c r="BDT2" s="205"/>
      <c r="BDU2" s="205"/>
      <c r="BDV2" s="205" t="s">
        <v>48</v>
      </c>
      <c r="BDW2" s="205"/>
      <c r="BDX2" s="205"/>
      <c r="BDY2" s="205"/>
      <c r="BDZ2" s="205" t="s">
        <v>48</v>
      </c>
      <c r="BEA2" s="205"/>
      <c r="BEB2" s="205"/>
      <c r="BEC2" s="205"/>
      <c r="BED2" s="205" t="s">
        <v>48</v>
      </c>
      <c r="BEE2" s="205"/>
      <c r="BEF2" s="205"/>
      <c r="BEG2" s="205"/>
      <c r="BEH2" s="205" t="s">
        <v>48</v>
      </c>
      <c r="BEI2" s="205"/>
      <c r="BEJ2" s="205"/>
      <c r="BEK2" s="205"/>
      <c r="BEL2" s="205" t="s">
        <v>48</v>
      </c>
      <c r="BEM2" s="205"/>
      <c r="BEN2" s="205"/>
      <c r="BEO2" s="205"/>
      <c r="BEP2" s="205" t="s">
        <v>48</v>
      </c>
      <c r="BEQ2" s="205"/>
      <c r="BER2" s="205"/>
      <c r="BES2" s="205"/>
      <c r="BET2" s="205" t="s">
        <v>48</v>
      </c>
      <c r="BEU2" s="205"/>
      <c r="BEV2" s="205"/>
      <c r="BEW2" s="205"/>
      <c r="BEX2" s="205" t="s">
        <v>48</v>
      </c>
      <c r="BEY2" s="205"/>
      <c r="BEZ2" s="205"/>
      <c r="BFA2" s="205"/>
      <c r="BFB2" s="205" t="s">
        <v>48</v>
      </c>
      <c r="BFC2" s="205"/>
      <c r="BFD2" s="205"/>
      <c r="BFE2" s="205"/>
      <c r="BFF2" s="205" t="s">
        <v>48</v>
      </c>
      <c r="BFG2" s="205"/>
      <c r="BFH2" s="205"/>
      <c r="BFI2" s="205"/>
      <c r="BFJ2" s="205" t="s">
        <v>48</v>
      </c>
      <c r="BFK2" s="205"/>
      <c r="BFL2" s="205"/>
      <c r="BFM2" s="205"/>
      <c r="BFN2" s="205" t="s">
        <v>48</v>
      </c>
      <c r="BFO2" s="205"/>
      <c r="BFP2" s="205"/>
      <c r="BFQ2" s="205"/>
      <c r="BFR2" s="205" t="s">
        <v>48</v>
      </c>
      <c r="BFS2" s="205"/>
      <c r="BFT2" s="205"/>
      <c r="BFU2" s="205"/>
      <c r="BFV2" s="205" t="s">
        <v>48</v>
      </c>
      <c r="BFW2" s="205"/>
      <c r="BFX2" s="205"/>
      <c r="BFY2" s="205"/>
      <c r="BFZ2" s="205" t="s">
        <v>48</v>
      </c>
      <c r="BGA2" s="205"/>
      <c r="BGB2" s="205"/>
      <c r="BGC2" s="205"/>
      <c r="BGD2" s="205" t="s">
        <v>48</v>
      </c>
      <c r="BGE2" s="205"/>
      <c r="BGF2" s="205"/>
      <c r="BGG2" s="205"/>
      <c r="BGH2" s="205" t="s">
        <v>48</v>
      </c>
      <c r="BGI2" s="205"/>
      <c r="BGJ2" s="205"/>
      <c r="BGK2" s="205"/>
      <c r="BGL2" s="205" t="s">
        <v>48</v>
      </c>
      <c r="BGM2" s="205"/>
      <c r="BGN2" s="205"/>
      <c r="BGO2" s="205"/>
      <c r="BGP2" s="205" t="s">
        <v>48</v>
      </c>
      <c r="BGQ2" s="205"/>
      <c r="BGR2" s="205"/>
      <c r="BGS2" s="205"/>
      <c r="BGT2" s="205" t="s">
        <v>48</v>
      </c>
      <c r="BGU2" s="205"/>
      <c r="BGV2" s="205"/>
      <c r="BGW2" s="205"/>
      <c r="BGX2" s="205" t="s">
        <v>48</v>
      </c>
      <c r="BGY2" s="205"/>
      <c r="BGZ2" s="205"/>
      <c r="BHA2" s="205"/>
      <c r="BHB2" s="205" t="s">
        <v>48</v>
      </c>
      <c r="BHC2" s="205"/>
      <c r="BHD2" s="205"/>
      <c r="BHE2" s="205"/>
      <c r="BHF2" s="205" t="s">
        <v>48</v>
      </c>
      <c r="BHG2" s="205"/>
      <c r="BHH2" s="205"/>
      <c r="BHI2" s="205"/>
      <c r="BHJ2" s="205" t="s">
        <v>48</v>
      </c>
      <c r="BHK2" s="205"/>
      <c r="BHL2" s="205"/>
      <c r="BHM2" s="205"/>
      <c r="BHN2" s="205" t="s">
        <v>48</v>
      </c>
      <c r="BHO2" s="205"/>
      <c r="BHP2" s="205"/>
      <c r="BHQ2" s="205"/>
      <c r="BHR2" s="205" t="s">
        <v>48</v>
      </c>
      <c r="BHS2" s="205"/>
      <c r="BHT2" s="205"/>
      <c r="BHU2" s="205"/>
      <c r="BHV2" s="205" t="s">
        <v>48</v>
      </c>
      <c r="BHW2" s="205"/>
      <c r="BHX2" s="205"/>
      <c r="BHY2" s="205"/>
      <c r="BHZ2" s="205" t="s">
        <v>48</v>
      </c>
      <c r="BIA2" s="205"/>
      <c r="BIB2" s="205"/>
      <c r="BIC2" s="205"/>
      <c r="BID2" s="205" t="s">
        <v>48</v>
      </c>
      <c r="BIE2" s="205"/>
      <c r="BIF2" s="205"/>
      <c r="BIG2" s="205"/>
      <c r="BIH2" s="205" t="s">
        <v>48</v>
      </c>
      <c r="BII2" s="205"/>
      <c r="BIJ2" s="205"/>
      <c r="BIK2" s="205"/>
      <c r="BIL2" s="205" t="s">
        <v>48</v>
      </c>
      <c r="BIM2" s="205"/>
      <c r="BIN2" s="205"/>
      <c r="BIO2" s="205"/>
      <c r="BIP2" s="205" t="s">
        <v>48</v>
      </c>
      <c r="BIQ2" s="205"/>
      <c r="BIR2" s="205"/>
      <c r="BIS2" s="205"/>
      <c r="BIT2" s="205" t="s">
        <v>48</v>
      </c>
      <c r="BIU2" s="205"/>
      <c r="BIV2" s="205"/>
      <c r="BIW2" s="205"/>
      <c r="BIX2" s="205" t="s">
        <v>48</v>
      </c>
      <c r="BIY2" s="205"/>
      <c r="BIZ2" s="205"/>
      <c r="BJA2" s="205"/>
      <c r="BJB2" s="205" t="s">
        <v>48</v>
      </c>
      <c r="BJC2" s="205"/>
      <c r="BJD2" s="205"/>
      <c r="BJE2" s="205"/>
      <c r="BJF2" s="205" t="s">
        <v>48</v>
      </c>
      <c r="BJG2" s="205"/>
      <c r="BJH2" s="205"/>
      <c r="BJI2" s="205"/>
      <c r="BJJ2" s="205" t="s">
        <v>48</v>
      </c>
      <c r="BJK2" s="205"/>
      <c r="BJL2" s="205"/>
      <c r="BJM2" s="205"/>
      <c r="BJN2" s="205" t="s">
        <v>48</v>
      </c>
      <c r="BJO2" s="205"/>
      <c r="BJP2" s="205"/>
      <c r="BJQ2" s="205"/>
      <c r="BJR2" s="205" t="s">
        <v>48</v>
      </c>
      <c r="BJS2" s="205"/>
      <c r="BJT2" s="205"/>
      <c r="BJU2" s="205"/>
      <c r="BJV2" s="205" t="s">
        <v>48</v>
      </c>
      <c r="BJW2" s="205"/>
      <c r="BJX2" s="205"/>
      <c r="BJY2" s="205"/>
      <c r="BJZ2" s="205" t="s">
        <v>48</v>
      </c>
      <c r="BKA2" s="205"/>
      <c r="BKB2" s="205"/>
      <c r="BKC2" s="205"/>
      <c r="BKD2" s="205" t="s">
        <v>48</v>
      </c>
      <c r="BKE2" s="205"/>
      <c r="BKF2" s="205"/>
      <c r="BKG2" s="205"/>
      <c r="BKH2" s="205" t="s">
        <v>48</v>
      </c>
      <c r="BKI2" s="205"/>
      <c r="BKJ2" s="205"/>
      <c r="BKK2" s="205"/>
      <c r="BKL2" s="205" t="s">
        <v>48</v>
      </c>
      <c r="BKM2" s="205"/>
      <c r="BKN2" s="205"/>
      <c r="BKO2" s="205"/>
      <c r="BKP2" s="205" t="s">
        <v>48</v>
      </c>
      <c r="BKQ2" s="205"/>
      <c r="BKR2" s="205"/>
      <c r="BKS2" s="205"/>
      <c r="BKT2" s="205" t="s">
        <v>48</v>
      </c>
      <c r="BKU2" s="205"/>
      <c r="BKV2" s="205"/>
      <c r="BKW2" s="205"/>
      <c r="BKX2" s="205" t="s">
        <v>48</v>
      </c>
      <c r="BKY2" s="205"/>
      <c r="BKZ2" s="205"/>
      <c r="BLA2" s="205"/>
      <c r="BLB2" s="205" t="s">
        <v>48</v>
      </c>
      <c r="BLC2" s="205"/>
      <c r="BLD2" s="205"/>
      <c r="BLE2" s="205"/>
      <c r="BLF2" s="205" t="s">
        <v>48</v>
      </c>
      <c r="BLG2" s="205"/>
      <c r="BLH2" s="205"/>
      <c r="BLI2" s="205"/>
      <c r="BLJ2" s="205" t="s">
        <v>48</v>
      </c>
      <c r="BLK2" s="205"/>
      <c r="BLL2" s="205"/>
      <c r="BLM2" s="205"/>
      <c r="BLN2" s="205" t="s">
        <v>48</v>
      </c>
      <c r="BLO2" s="205"/>
      <c r="BLP2" s="205"/>
      <c r="BLQ2" s="205"/>
      <c r="BLR2" s="205" t="s">
        <v>48</v>
      </c>
      <c r="BLS2" s="205"/>
      <c r="BLT2" s="205"/>
      <c r="BLU2" s="205"/>
      <c r="BLV2" s="205" t="s">
        <v>48</v>
      </c>
      <c r="BLW2" s="205"/>
      <c r="BLX2" s="205"/>
      <c r="BLY2" s="205"/>
      <c r="BLZ2" s="205" t="s">
        <v>48</v>
      </c>
      <c r="BMA2" s="205"/>
      <c r="BMB2" s="205"/>
      <c r="BMC2" s="205"/>
      <c r="BMD2" s="205" t="s">
        <v>48</v>
      </c>
      <c r="BME2" s="205"/>
      <c r="BMF2" s="205"/>
      <c r="BMG2" s="205"/>
      <c r="BMH2" s="205" t="s">
        <v>48</v>
      </c>
      <c r="BMI2" s="205"/>
      <c r="BMJ2" s="205"/>
      <c r="BMK2" s="205"/>
      <c r="BML2" s="205" t="s">
        <v>48</v>
      </c>
      <c r="BMM2" s="205"/>
      <c r="BMN2" s="205"/>
      <c r="BMO2" s="205"/>
      <c r="BMP2" s="205" t="s">
        <v>48</v>
      </c>
      <c r="BMQ2" s="205"/>
      <c r="BMR2" s="205"/>
      <c r="BMS2" s="205"/>
      <c r="BMT2" s="205" t="s">
        <v>48</v>
      </c>
      <c r="BMU2" s="205"/>
      <c r="BMV2" s="205"/>
      <c r="BMW2" s="205"/>
      <c r="BMX2" s="205" t="s">
        <v>48</v>
      </c>
      <c r="BMY2" s="205"/>
      <c r="BMZ2" s="205"/>
      <c r="BNA2" s="205"/>
      <c r="BNB2" s="205" t="s">
        <v>48</v>
      </c>
      <c r="BNC2" s="205"/>
      <c r="BND2" s="205"/>
      <c r="BNE2" s="205"/>
      <c r="BNF2" s="205" t="s">
        <v>48</v>
      </c>
      <c r="BNG2" s="205"/>
      <c r="BNH2" s="205"/>
      <c r="BNI2" s="205"/>
      <c r="BNJ2" s="205" t="s">
        <v>48</v>
      </c>
      <c r="BNK2" s="205"/>
      <c r="BNL2" s="205"/>
      <c r="BNM2" s="205"/>
      <c r="BNN2" s="205" t="s">
        <v>48</v>
      </c>
      <c r="BNO2" s="205"/>
      <c r="BNP2" s="205"/>
      <c r="BNQ2" s="205"/>
      <c r="BNR2" s="205" t="s">
        <v>48</v>
      </c>
      <c r="BNS2" s="205"/>
      <c r="BNT2" s="205"/>
      <c r="BNU2" s="205"/>
      <c r="BNV2" s="205" t="s">
        <v>48</v>
      </c>
      <c r="BNW2" s="205"/>
      <c r="BNX2" s="205"/>
      <c r="BNY2" s="205"/>
      <c r="BNZ2" s="205" t="s">
        <v>48</v>
      </c>
      <c r="BOA2" s="205"/>
      <c r="BOB2" s="205"/>
      <c r="BOC2" s="205"/>
      <c r="BOD2" s="205" t="s">
        <v>48</v>
      </c>
      <c r="BOE2" s="205"/>
      <c r="BOF2" s="205"/>
      <c r="BOG2" s="205"/>
      <c r="BOH2" s="205" t="s">
        <v>48</v>
      </c>
      <c r="BOI2" s="205"/>
      <c r="BOJ2" s="205"/>
      <c r="BOK2" s="205"/>
      <c r="BOL2" s="205" t="s">
        <v>48</v>
      </c>
      <c r="BOM2" s="205"/>
      <c r="BON2" s="205"/>
      <c r="BOO2" s="205"/>
      <c r="BOP2" s="205" t="s">
        <v>48</v>
      </c>
      <c r="BOQ2" s="205"/>
      <c r="BOR2" s="205"/>
      <c r="BOS2" s="205"/>
      <c r="BOT2" s="205" t="s">
        <v>48</v>
      </c>
      <c r="BOU2" s="205"/>
      <c r="BOV2" s="205"/>
      <c r="BOW2" s="205"/>
      <c r="BOX2" s="205" t="s">
        <v>48</v>
      </c>
      <c r="BOY2" s="205"/>
      <c r="BOZ2" s="205"/>
      <c r="BPA2" s="205"/>
      <c r="BPB2" s="205" t="s">
        <v>48</v>
      </c>
      <c r="BPC2" s="205"/>
      <c r="BPD2" s="205"/>
      <c r="BPE2" s="205"/>
      <c r="BPF2" s="205" t="s">
        <v>48</v>
      </c>
      <c r="BPG2" s="205"/>
      <c r="BPH2" s="205"/>
      <c r="BPI2" s="205"/>
      <c r="BPJ2" s="205" t="s">
        <v>48</v>
      </c>
      <c r="BPK2" s="205"/>
      <c r="BPL2" s="205"/>
      <c r="BPM2" s="205"/>
      <c r="BPN2" s="205" t="s">
        <v>48</v>
      </c>
      <c r="BPO2" s="205"/>
      <c r="BPP2" s="205"/>
      <c r="BPQ2" s="205"/>
      <c r="BPR2" s="205" t="s">
        <v>48</v>
      </c>
      <c r="BPS2" s="205"/>
      <c r="BPT2" s="205"/>
      <c r="BPU2" s="205"/>
      <c r="BPV2" s="205" t="s">
        <v>48</v>
      </c>
      <c r="BPW2" s="205"/>
      <c r="BPX2" s="205"/>
      <c r="BPY2" s="205"/>
      <c r="BPZ2" s="205" t="s">
        <v>48</v>
      </c>
      <c r="BQA2" s="205"/>
      <c r="BQB2" s="205"/>
      <c r="BQC2" s="205"/>
      <c r="BQD2" s="205" t="s">
        <v>48</v>
      </c>
      <c r="BQE2" s="205"/>
      <c r="BQF2" s="205"/>
      <c r="BQG2" s="205"/>
      <c r="BQH2" s="205" t="s">
        <v>48</v>
      </c>
      <c r="BQI2" s="205"/>
      <c r="BQJ2" s="205"/>
      <c r="BQK2" s="205"/>
      <c r="BQL2" s="205" t="s">
        <v>48</v>
      </c>
      <c r="BQM2" s="205"/>
      <c r="BQN2" s="205"/>
      <c r="BQO2" s="205"/>
      <c r="BQP2" s="205" t="s">
        <v>48</v>
      </c>
      <c r="BQQ2" s="205"/>
      <c r="BQR2" s="205"/>
      <c r="BQS2" s="205"/>
      <c r="BQT2" s="205" t="s">
        <v>48</v>
      </c>
      <c r="BQU2" s="205"/>
      <c r="BQV2" s="205"/>
      <c r="BQW2" s="205"/>
      <c r="BQX2" s="205" t="s">
        <v>48</v>
      </c>
      <c r="BQY2" s="205"/>
      <c r="BQZ2" s="205"/>
      <c r="BRA2" s="205"/>
      <c r="BRB2" s="205" t="s">
        <v>48</v>
      </c>
      <c r="BRC2" s="205"/>
      <c r="BRD2" s="205"/>
      <c r="BRE2" s="205"/>
      <c r="BRF2" s="205" t="s">
        <v>48</v>
      </c>
      <c r="BRG2" s="205"/>
      <c r="BRH2" s="205"/>
      <c r="BRI2" s="205"/>
      <c r="BRJ2" s="205" t="s">
        <v>48</v>
      </c>
      <c r="BRK2" s="205"/>
      <c r="BRL2" s="205"/>
      <c r="BRM2" s="205"/>
      <c r="BRN2" s="205" t="s">
        <v>48</v>
      </c>
      <c r="BRO2" s="205"/>
      <c r="BRP2" s="205"/>
      <c r="BRQ2" s="205"/>
      <c r="BRR2" s="205" t="s">
        <v>48</v>
      </c>
      <c r="BRS2" s="205"/>
      <c r="BRT2" s="205"/>
      <c r="BRU2" s="205"/>
      <c r="BRV2" s="205" t="s">
        <v>48</v>
      </c>
      <c r="BRW2" s="205"/>
      <c r="BRX2" s="205"/>
      <c r="BRY2" s="205"/>
      <c r="BRZ2" s="205" t="s">
        <v>48</v>
      </c>
      <c r="BSA2" s="205"/>
      <c r="BSB2" s="205"/>
      <c r="BSC2" s="205"/>
      <c r="BSD2" s="205" t="s">
        <v>48</v>
      </c>
      <c r="BSE2" s="205"/>
      <c r="BSF2" s="205"/>
      <c r="BSG2" s="205"/>
      <c r="BSH2" s="205" t="s">
        <v>48</v>
      </c>
      <c r="BSI2" s="205"/>
      <c r="BSJ2" s="205"/>
      <c r="BSK2" s="205"/>
      <c r="BSL2" s="205" t="s">
        <v>48</v>
      </c>
      <c r="BSM2" s="205"/>
      <c r="BSN2" s="205"/>
      <c r="BSO2" s="205"/>
      <c r="BSP2" s="205" t="s">
        <v>48</v>
      </c>
      <c r="BSQ2" s="205"/>
      <c r="BSR2" s="205"/>
      <c r="BSS2" s="205"/>
      <c r="BST2" s="205" t="s">
        <v>48</v>
      </c>
      <c r="BSU2" s="205"/>
      <c r="BSV2" s="205"/>
      <c r="BSW2" s="205"/>
      <c r="BSX2" s="205" t="s">
        <v>48</v>
      </c>
      <c r="BSY2" s="205"/>
      <c r="BSZ2" s="205"/>
      <c r="BTA2" s="205"/>
      <c r="BTB2" s="205" t="s">
        <v>48</v>
      </c>
      <c r="BTC2" s="205"/>
      <c r="BTD2" s="205"/>
      <c r="BTE2" s="205"/>
      <c r="BTF2" s="205" t="s">
        <v>48</v>
      </c>
      <c r="BTG2" s="205"/>
      <c r="BTH2" s="205"/>
      <c r="BTI2" s="205"/>
      <c r="BTJ2" s="205" t="s">
        <v>48</v>
      </c>
      <c r="BTK2" s="205"/>
      <c r="BTL2" s="205"/>
      <c r="BTM2" s="205"/>
      <c r="BTN2" s="205" t="s">
        <v>48</v>
      </c>
      <c r="BTO2" s="205"/>
      <c r="BTP2" s="205"/>
      <c r="BTQ2" s="205"/>
      <c r="BTR2" s="205" t="s">
        <v>48</v>
      </c>
      <c r="BTS2" s="205"/>
      <c r="BTT2" s="205"/>
      <c r="BTU2" s="205"/>
      <c r="BTV2" s="205" t="s">
        <v>48</v>
      </c>
      <c r="BTW2" s="205"/>
      <c r="BTX2" s="205"/>
      <c r="BTY2" s="205"/>
      <c r="BTZ2" s="205" t="s">
        <v>48</v>
      </c>
      <c r="BUA2" s="205"/>
      <c r="BUB2" s="205"/>
      <c r="BUC2" s="205"/>
      <c r="BUD2" s="205" t="s">
        <v>48</v>
      </c>
      <c r="BUE2" s="205"/>
      <c r="BUF2" s="205"/>
      <c r="BUG2" s="205"/>
      <c r="BUH2" s="205" t="s">
        <v>48</v>
      </c>
      <c r="BUI2" s="205"/>
      <c r="BUJ2" s="205"/>
      <c r="BUK2" s="205"/>
      <c r="BUL2" s="205" t="s">
        <v>48</v>
      </c>
      <c r="BUM2" s="205"/>
      <c r="BUN2" s="205"/>
      <c r="BUO2" s="205"/>
      <c r="BUP2" s="205" t="s">
        <v>48</v>
      </c>
      <c r="BUQ2" s="205"/>
      <c r="BUR2" s="205"/>
      <c r="BUS2" s="205"/>
      <c r="BUT2" s="205" t="s">
        <v>48</v>
      </c>
      <c r="BUU2" s="205"/>
      <c r="BUV2" s="205"/>
      <c r="BUW2" s="205"/>
      <c r="BUX2" s="205" t="s">
        <v>48</v>
      </c>
      <c r="BUY2" s="205"/>
      <c r="BUZ2" s="205"/>
      <c r="BVA2" s="205"/>
      <c r="BVB2" s="205" t="s">
        <v>48</v>
      </c>
      <c r="BVC2" s="205"/>
      <c r="BVD2" s="205"/>
      <c r="BVE2" s="205"/>
      <c r="BVF2" s="205" t="s">
        <v>48</v>
      </c>
      <c r="BVG2" s="205"/>
      <c r="BVH2" s="205"/>
      <c r="BVI2" s="205"/>
      <c r="BVJ2" s="205" t="s">
        <v>48</v>
      </c>
      <c r="BVK2" s="205"/>
      <c r="BVL2" s="205"/>
      <c r="BVM2" s="205"/>
      <c r="BVN2" s="205" t="s">
        <v>48</v>
      </c>
      <c r="BVO2" s="205"/>
      <c r="BVP2" s="205"/>
      <c r="BVQ2" s="205"/>
      <c r="BVR2" s="205" t="s">
        <v>48</v>
      </c>
      <c r="BVS2" s="205"/>
      <c r="BVT2" s="205"/>
      <c r="BVU2" s="205"/>
      <c r="BVV2" s="205" t="s">
        <v>48</v>
      </c>
      <c r="BVW2" s="205"/>
      <c r="BVX2" s="205"/>
      <c r="BVY2" s="205"/>
      <c r="BVZ2" s="205" t="s">
        <v>48</v>
      </c>
      <c r="BWA2" s="205"/>
      <c r="BWB2" s="205"/>
      <c r="BWC2" s="205"/>
      <c r="BWD2" s="205" t="s">
        <v>48</v>
      </c>
      <c r="BWE2" s="205"/>
      <c r="BWF2" s="205"/>
      <c r="BWG2" s="205"/>
      <c r="BWH2" s="205" t="s">
        <v>48</v>
      </c>
      <c r="BWI2" s="205"/>
      <c r="BWJ2" s="205"/>
      <c r="BWK2" s="205"/>
      <c r="BWL2" s="205" t="s">
        <v>48</v>
      </c>
      <c r="BWM2" s="205"/>
      <c r="BWN2" s="205"/>
      <c r="BWO2" s="205"/>
      <c r="BWP2" s="205" t="s">
        <v>48</v>
      </c>
      <c r="BWQ2" s="205"/>
      <c r="BWR2" s="205"/>
      <c r="BWS2" s="205"/>
      <c r="BWT2" s="205" t="s">
        <v>48</v>
      </c>
      <c r="BWU2" s="205"/>
      <c r="BWV2" s="205"/>
      <c r="BWW2" s="205"/>
      <c r="BWX2" s="205" t="s">
        <v>48</v>
      </c>
      <c r="BWY2" s="205"/>
      <c r="BWZ2" s="205"/>
      <c r="BXA2" s="205"/>
      <c r="BXB2" s="205" t="s">
        <v>48</v>
      </c>
      <c r="BXC2" s="205"/>
      <c r="BXD2" s="205"/>
      <c r="BXE2" s="205"/>
      <c r="BXF2" s="205" t="s">
        <v>48</v>
      </c>
      <c r="BXG2" s="205"/>
      <c r="BXH2" s="205"/>
      <c r="BXI2" s="205"/>
      <c r="BXJ2" s="205" t="s">
        <v>48</v>
      </c>
      <c r="BXK2" s="205"/>
      <c r="BXL2" s="205"/>
      <c r="BXM2" s="205"/>
      <c r="BXN2" s="205" t="s">
        <v>48</v>
      </c>
      <c r="BXO2" s="205"/>
      <c r="BXP2" s="205"/>
      <c r="BXQ2" s="205"/>
      <c r="BXR2" s="205" t="s">
        <v>48</v>
      </c>
      <c r="BXS2" s="205"/>
      <c r="BXT2" s="205"/>
      <c r="BXU2" s="205"/>
      <c r="BXV2" s="205" t="s">
        <v>48</v>
      </c>
      <c r="BXW2" s="205"/>
      <c r="BXX2" s="205"/>
      <c r="BXY2" s="205"/>
      <c r="BXZ2" s="205" t="s">
        <v>48</v>
      </c>
      <c r="BYA2" s="205"/>
      <c r="BYB2" s="205"/>
      <c r="BYC2" s="205"/>
      <c r="BYD2" s="205" t="s">
        <v>48</v>
      </c>
      <c r="BYE2" s="205"/>
      <c r="BYF2" s="205"/>
      <c r="BYG2" s="205"/>
      <c r="BYH2" s="205" t="s">
        <v>48</v>
      </c>
      <c r="BYI2" s="205"/>
      <c r="BYJ2" s="205"/>
      <c r="BYK2" s="205"/>
      <c r="BYL2" s="205" t="s">
        <v>48</v>
      </c>
      <c r="BYM2" s="205"/>
      <c r="BYN2" s="205"/>
      <c r="BYO2" s="205"/>
      <c r="BYP2" s="205" t="s">
        <v>48</v>
      </c>
      <c r="BYQ2" s="205"/>
      <c r="BYR2" s="205"/>
      <c r="BYS2" s="205"/>
      <c r="BYT2" s="205" t="s">
        <v>48</v>
      </c>
      <c r="BYU2" s="205"/>
      <c r="BYV2" s="205"/>
      <c r="BYW2" s="205"/>
      <c r="BYX2" s="205" t="s">
        <v>48</v>
      </c>
      <c r="BYY2" s="205"/>
      <c r="BYZ2" s="205"/>
      <c r="BZA2" s="205"/>
      <c r="BZB2" s="205" t="s">
        <v>48</v>
      </c>
      <c r="BZC2" s="205"/>
      <c r="BZD2" s="205"/>
      <c r="BZE2" s="205"/>
      <c r="BZF2" s="205" t="s">
        <v>48</v>
      </c>
      <c r="BZG2" s="205"/>
      <c r="BZH2" s="205"/>
      <c r="BZI2" s="205"/>
      <c r="BZJ2" s="205" t="s">
        <v>48</v>
      </c>
      <c r="BZK2" s="205"/>
      <c r="BZL2" s="205"/>
      <c r="BZM2" s="205"/>
      <c r="BZN2" s="205" t="s">
        <v>48</v>
      </c>
      <c r="BZO2" s="205"/>
      <c r="BZP2" s="205"/>
      <c r="BZQ2" s="205"/>
      <c r="BZR2" s="205" t="s">
        <v>48</v>
      </c>
      <c r="BZS2" s="205"/>
      <c r="BZT2" s="205"/>
      <c r="BZU2" s="205"/>
      <c r="BZV2" s="205" t="s">
        <v>48</v>
      </c>
      <c r="BZW2" s="205"/>
      <c r="BZX2" s="205"/>
      <c r="BZY2" s="205"/>
      <c r="BZZ2" s="205" t="s">
        <v>48</v>
      </c>
      <c r="CAA2" s="205"/>
      <c r="CAB2" s="205"/>
      <c r="CAC2" s="205"/>
      <c r="CAD2" s="205" t="s">
        <v>48</v>
      </c>
      <c r="CAE2" s="205"/>
      <c r="CAF2" s="205"/>
      <c r="CAG2" s="205"/>
      <c r="CAH2" s="205" t="s">
        <v>48</v>
      </c>
      <c r="CAI2" s="205"/>
      <c r="CAJ2" s="205"/>
      <c r="CAK2" s="205"/>
      <c r="CAL2" s="205" t="s">
        <v>48</v>
      </c>
      <c r="CAM2" s="205"/>
      <c r="CAN2" s="205"/>
      <c r="CAO2" s="205"/>
      <c r="CAP2" s="205" t="s">
        <v>48</v>
      </c>
      <c r="CAQ2" s="205"/>
      <c r="CAR2" s="205"/>
      <c r="CAS2" s="205"/>
      <c r="CAT2" s="205" t="s">
        <v>48</v>
      </c>
      <c r="CAU2" s="205"/>
      <c r="CAV2" s="205"/>
      <c r="CAW2" s="205"/>
      <c r="CAX2" s="205" t="s">
        <v>48</v>
      </c>
      <c r="CAY2" s="205"/>
      <c r="CAZ2" s="205"/>
      <c r="CBA2" s="205"/>
      <c r="CBB2" s="205" t="s">
        <v>48</v>
      </c>
      <c r="CBC2" s="205"/>
      <c r="CBD2" s="205"/>
      <c r="CBE2" s="205"/>
      <c r="CBF2" s="205" t="s">
        <v>48</v>
      </c>
      <c r="CBG2" s="205"/>
      <c r="CBH2" s="205"/>
      <c r="CBI2" s="205"/>
      <c r="CBJ2" s="205" t="s">
        <v>48</v>
      </c>
      <c r="CBK2" s="205"/>
      <c r="CBL2" s="205"/>
      <c r="CBM2" s="205"/>
      <c r="CBN2" s="205" t="s">
        <v>48</v>
      </c>
      <c r="CBO2" s="205"/>
      <c r="CBP2" s="205"/>
      <c r="CBQ2" s="205"/>
      <c r="CBR2" s="205" t="s">
        <v>48</v>
      </c>
      <c r="CBS2" s="205"/>
      <c r="CBT2" s="205"/>
      <c r="CBU2" s="205"/>
      <c r="CBV2" s="205" t="s">
        <v>48</v>
      </c>
      <c r="CBW2" s="205"/>
      <c r="CBX2" s="205"/>
      <c r="CBY2" s="205"/>
      <c r="CBZ2" s="205" t="s">
        <v>48</v>
      </c>
      <c r="CCA2" s="205"/>
      <c r="CCB2" s="205"/>
      <c r="CCC2" s="205"/>
      <c r="CCD2" s="205" t="s">
        <v>48</v>
      </c>
      <c r="CCE2" s="205"/>
      <c r="CCF2" s="205"/>
      <c r="CCG2" s="205"/>
      <c r="CCH2" s="205" t="s">
        <v>48</v>
      </c>
      <c r="CCI2" s="205"/>
      <c r="CCJ2" s="205"/>
      <c r="CCK2" s="205"/>
      <c r="CCL2" s="205" t="s">
        <v>48</v>
      </c>
      <c r="CCM2" s="205"/>
      <c r="CCN2" s="205"/>
      <c r="CCO2" s="205"/>
      <c r="CCP2" s="205" t="s">
        <v>48</v>
      </c>
      <c r="CCQ2" s="205"/>
      <c r="CCR2" s="205"/>
      <c r="CCS2" s="205"/>
      <c r="CCT2" s="205" t="s">
        <v>48</v>
      </c>
      <c r="CCU2" s="205"/>
      <c r="CCV2" s="205"/>
      <c r="CCW2" s="205"/>
      <c r="CCX2" s="205" t="s">
        <v>48</v>
      </c>
      <c r="CCY2" s="205"/>
      <c r="CCZ2" s="205"/>
      <c r="CDA2" s="205"/>
      <c r="CDB2" s="205" t="s">
        <v>48</v>
      </c>
      <c r="CDC2" s="205"/>
      <c r="CDD2" s="205"/>
      <c r="CDE2" s="205"/>
      <c r="CDF2" s="205" t="s">
        <v>48</v>
      </c>
      <c r="CDG2" s="205"/>
      <c r="CDH2" s="205"/>
      <c r="CDI2" s="205"/>
      <c r="CDJ2" s="205" t="s">
        <v>48</v>
      </c>
      <c r="CDK2" s="205"/>
      <c r="CDL2" s="205"/>
      <c r="CDM2" s="205"/>
      <c r="CDN2" s="205" t="s">
        <v>48</v>
      </c>
      <c r="CDO2" s="205"/>
      <c r="CDP2" s="205"/>
      <c r="CDQ2" s="205"/>
      <c r="CDR2" s="205" t="s">
        <v>48</v>
      </c>
      <c r="CDS2" s="205"/>
      <c r="CDT2" s="205"/>
      <c r="CDU2" s="205"/>
      <c r="CDV2" s="205" t="s">
        <v>48</v>
      </c>
      <c r="CDW2" s="205"/>
      <c r="CDX2" s="205"/>
      <c r="CDY2" s="205"/>
      <c r="CDZ2" s="205" t="s">
        <v>48</v>
      </c>
      <c r="CEA2" s="205"/>
      <c r="CEB2" s="205"/>
      <c r="CEC2" s="205"/>
      <c r="CED2" s="205" t="s">
        <v>48</v>
      </c>
      <c r="CEE2" s="205"/>
      <c r="CEF2" s="205"/>
      <c r="CEG2" s="205"/>
      <c r="CEH2" s="205" t="s">
        <v>48</v>
      </c>
      <c r="CEI2" s="205"/>
      <c r="CEJ2" s="205"/>
      <c r="CEK2" s="205"/>
      <c r="CEL2" s="205" t="s">
        <v>48</v>
      </c>
      <c r="CEM2" s="205"/>
      <c r="CEN2" s="205"/>
      <c r="CEO2" s="205"/>
      <c r="CEP2" s="205" t="s">
        <v>48</v>
      </c>
      <c r="CEQ2" s="205"/>
      <c r="CER2" s="205"/>
      <c r="CES2" s="205"/>
      <c r="CET2" s="205" t="s">
        <v>48</v>
      </c>
      <c r="CEU2" s="205"/>
      <c r="CEV2" s="205"/>
      <c r="CEW2" s="205"/>
      <c r="CEX2" s="205" t="s">
        <v>48</v>
      </c>
      <c r="CEY2" s="205"/>
      <c r="CEZ2" s="205"/>
      <c r="CFA2" s="205"/>
      <c r="CFB2" s="205" t="s">
        <v>48</v>
      </c>
      <c r="CFC2" s="205"/>
      <c r="CFD2" s="205"/>
      <c r="CFE2" s="205"/>
      <c r="CFF2" s="205" t="s">
        <v>48</v>
      </c>
      <c r="CFG2" s="205"/>
      <c r="CFH2" s="205"/>
      <c r="CFI2" s="205"/>
      <c r="CFJ2" s="205" t="s">
        <v>48</v>
      </c>
      <c r="CFK2" s="205"/>
      <c r="CFL2" s="205"/>
      <c r="CFM2" s="205"/>
      <c r="CFN2" s="205" t="s">
        <v>48</v>
      </c>
      <c r="CFO2" s="205"/>
      <c r="CFP2" s="205"/>
      <c r="CFQ2" s="205"/>
      <c r="CFR2" s="205" t="s">
        <v>48</v>
      </c>
      <c r="CFS2" s="205"/>
      <c r="CFT2" s="205"/>
      <c r="CFU2" s="205"/>
      <c r="CFV2" s="205" t="s">
        <v>48</v>
      </c>
      <c r="CFW2" s="205"/>
      <c r="CFX2" s="205"/>
      <c r="CFY2" s="205"/>
      <c r="CFZ2" s="205" t="s">
        <v>48</v>
      </c>
      <c r="CGA2" s="205"/>
      <c r="CGB2" s="205"/>
      <c r="CGC2" s="205"/>
      <c r="CGD2" s="205" t="s">
        <v>48</v>
      </c>
      <c r="CGE2" s="205"/>
      <c r="CGF2" s="205"/>
      <c r="CGG2" s="205"/>
      <c r="CGH2" s="205" t="s">
        <v>48</v>
      </c>
      <c r="CGI2" s="205"/>
      <c r="CGJ2" s="205"/>
      <c r="CGK2" s="205"/>
      <c r="CGL2" s="205" t="s">
        <v>48</v>
      </c>
      <c r="CGM2" s="205"/>
      <c r="CGN2" s="205"/>
      <c r="CGO2" s="205"/>
      <c r="CGP2" s="205" t="s">
        <v>48</v>
      </c>
      <c r="CGQ2" s="205"/>
      <c r="CGR2" s="205"/>
      <c r="CGS2" s="205"/>
      <c r="CGT2" s="205" t="s">
        <v>48</v>
      </c>
      <c r="CGU2" s="205"/>
      <c r="CGV2" s="205"/>
      <c r="CGW2" s="205"/>
      <c r="CGX2" s="205" t="s">
        <v>48</v>
      </c>
      <c r="CGY2" s="205"/>
      <c r="CGZ2" s="205"/>
      <c r="CHA2" s="205"/>
      <c r="CHB2" s="205" t="s">
        <v>48</v>
      </c>
      <c r="CHC2" s="205"/>
      <c r="CHD2" s="205"/>
      <c r="CHE2" s="205"/>
      <c r="CHF2" s="205" t="s">
        <v>48</v>
      </c>
      <c r="CHG2" s="205"/>
      <c r="CHH2" s="205"/>
      <c r="CHI2" s="205"/>
      <c r="CHJ2" s="205" t="s">
        <v>48</v>
      </c>
      <c r="CHK2" s="205"/>
      <c r="CHL2" s="205"/>
      <c r="CHM2" s="205"/>
      <c r="CHN2" s="205" t="s">
        <v>48</v>
      </c>
      <c r="CHO2" s="205"/>
      <c r="CHP2" s="205"/>
      <c r="CHQ2" s="205"/>
      <c r="CHR2" s="205" t="s">
        <v>48</v>
      </c>
      <c r="CHS2" s="205"/>
      <c r="CHT2" s="205"/>
      <c r="CHU2" s="205"/>
      <c r="CHV2" s="205" t="s">
        <v>48</v>
      </c>
      <c r="CHW2" s="205"/>
      <c r="CHX2" s="205"/>
      <c r="CHY2" s="205"/>
      <c r="CHZ2" s="205" t="s">
        <v>48</v>
      </c>
      <c r="CIA2" s="205"/>
      <c r="CIB2" s="205"/>
      <c r="CIC2" s="205"/>
      <c r="CID2" s="205" t="s">
        <v>48</v>
      </c>
      <c r="CIE2" s="205"/>
      <c r="CIF2" s="205"/>
      <c r="CIG2" s="205"/>
      <c r="CIH2" s="205" t="s">
        <v>48</v>
      </c>
      <c r="CII2" s="205"/>
      <c r="CIJ2" s="205"/>
      <c r="CIK2" s="205"/>
      <c r="CIL2" s="205" t="s">
        <v>48</v>
      </c>
      <c r="CIM2" s="205"/>
      <c r="CIN2" s="205"/>
      <c r="CIO2" s="205"/>
      <c r="CIP2" s="205" t="s">
        <v>48</v>
      </c>
      <c r="CIQ2" s="205"/>
      <c r="CIR2" s="205"/>
      <c r="CIS2" s="205"/>
      <c r="CIT2" s="205" t="s">
        <v>48</v>
      </c>
      <c r="CIU2" s="205"/>
      <c r="CIV2" s="205"/>
      <c r="CIW2" s="205"/>
      <c r="CIX2" s="205" t="s">
        <v>48</v>
      </c>
      <c r="CIY2" s="205"/>
      <c r="CIZ2" s="205"/>
      <c r="CJA2" s="205"/>
      <c r="CJB2" s="205" t="s">
        <v>48</v>
      </c>
      <c r="CJC2" s="205"/>
      <c r="CJD2" s="205"/>
      <c r="CJE2" s="205"/>
      <c r="CJF2" s="205" t="s">
        <v>48</v>
      </c>
      <c r="CJG2" s="205"/>
      <c r="CJH2" s="205"/>
      <c r="CJI2" s="205"/>
      <c r="CJJ2" s="205" t="s">
        <v>48</v>
      </c>
      <c r="CJK2" s="205"/>
      <c r="CJL2" s="205"/>
      <c r="CJM2" s="205"/>
      <c r="CJN2" s="205" t="s">
        <v>48</v>
      </c>
      <c r="CJO2" s="205"/>
      <c r="CJP2" s="205"/>
      <c r="CJQ2" s="205"/>
      <c r="CJR2" s="205" t="s">
        <v>48</v>
      </c>
      <c r="CJS2" s="205"/>
      <c r="CJT2" s="205"/>
      <c r="CJU2" s="205"/>
      <c r="CJV2" s="205" t="s">
        <v>48</v>
      </c>
      <c r="CJW2" s="205"/>
      <c r="CJX2" s="205"/>
      <c r="CJY2" s="205"/>
      <c r="CJZ2" s="205" t="s">
        <v>48</v>
      </c>
      <c r="CKA2" s="205"/>
      <c r="CKB2" s="205"/>
      <c r="CKC2" s="205"/>
      <c r="CKD2" s="205" t="s">
        <v>48</v>
      </c>
      <c r="CKE2" s="205"/>
      <c r="CKF2" s="205"/>
      <c r="CKG2" s="205"/>
      <c r="CKH2" s="205" t="s">
        <v>48</v>
      </c>
      <c r="CKI2" s="205"/>
      <c r="CKJ2" s="205"/>
      <c r="CKK2" s="205"/>
      <c r="CKL2" s="205" t="s">
        <v>48</v>
      </c>
      <c r="CKM2" s="205"/>
      <c r="CKN2" s="205"/>
      <c r="CKO2" s="205"/>
      <c r="CKP2" s="205" t="s">
        <v>48</v>
      </c>
      <c r="CKQ2" s="205"/>
      <c r="CKR2" s="205"/>
      <c r="CKS2" s="205"/>
      <c r="CKT2" s="205" t="s">
        <v>48</v>
      </c>
      <c r="CKU2" s="205"/>
      <c r="CKV2" s="205"/>
      <c r="CKW2" s="205"/>
      <c r="CKX2" s="205" t="s">
        <v>48</v>
      </c>
      <c r="CKY2" s="205"/>
      <c r="CKZ2" s="205"/>
      <c r="CLA2" s="205"/>
      <c r="CLB2" s="205" t="s">
        <v>48</v>
      </c>
      <c r="CLC2" s="205"/>
      <c r="CLD2" s="205"/>
      <c r="CLE2" s="205"/>
      <c r="CLF2" s="205" t="s">
        <v>48</v>
      </c>
      <c r="CLG2" s="205"/>
      <c r="CLH2" s="205"/>
      <c r="CLI2" s="205"/>
      <c r="CLJ2" s="205" t="s">
        <v>48</v>
      </c>
      <c r="CLK2" s="205"/>
      <c r="CLL2" s="205"/>
      <c r="CLM2" s="205"/>
      <c r="CLN2" s="205" t="s">
        <v>48</v>
      </c>
      <c r="CLO2" s="205"/>
      <c r="CLP2" s="205"/>
      <c r="CLQ2" s="205"/>
      <c r="CLR2" s="205" t="s">
        <v>48</v>
      </c>
      <c r="CLS2" s="205"/>
      <c r="CLT2" s="205"/>
      <c r="CLU2" s="205"/>
      <c r="CLV2" s="205" t="s">
        <v>48</v>
      </c>
      <c r="CLW2" s="205"/>
      <c r="CLX2" s="205"/>
      <c r="CLY2" s="205"/>
      <c r="CLZ2" s="205" t="s">
        <v>48</v>
      </c>
      <c r="CMA2" s="205"/>
      <c r="CMB2" s="205"/>
      <c r="CMC2" s="205"/>
      <c r="CMD2" s="205" t="s">
        <v>48</v>
      </c>
      <c r="CME2" s="205"/>
      <c r="CMF2" s="205"/>
      <c r="CMG2" s="205"/>
      <c r="CMH2" s="205" t="s">
        <v>48</v>
      </c>
      <c r="CMI2" s="205"/>
      <c r="CMJ2" s="205"/>
      <c r="CMK2" s="205"/>
      <c r="CML2" s="205" t="s">
        <v>48</v>
      </c>
      <c r="CMM2" s="205"/>
      <c r="CMN2" s="205"/>
      <c r="CMO2" s="205"/>
      <c r="CMP2" s="205" t="s">
        <v>48</v>
      </c>
      <c r="CMQ2" s="205"/>
      <c r="CMR2" s="205"/>
      <c r="CMS2" s="205"/>
      <c r="CMT2" s="205" t="s">
        <v>48</v>
      </c>
      <c r="CMU2" s="205"/>
      <c r="CMV2" s="205"/>
      <c r="CMW2" s="205"/>
      <c r="CMX2" s="205" t="s">
        <v>48</v>
      </c>
      <c r="CMY2" s="205"/>
      <c r="CMZ2" s="205"/>
      <c r="CNA2" s="205"/>
      <c r="CNB2" s="205" t="s">
        <v>48</v>
      </c>
      <c r="CNC2" s="205"/>
      <c r="CND2" s="205"/>
      <c r="CNE2" s="205"/>
      <c r="CNF2" s="205" t="s">
        <v>48</v>
      </c>
      <c r="CNG2" s="205"/>
      <c r="CNH2" s="205"/>
      <c r="CNI2" s="205"/>
      <c r="CNJ2" s="205" t="s">
        <v>48</v>
      </c>
      <c r="CNK2" s="205"/>
      <c r="CNL2" s="205"/>
      <c r="CNM2" s="205"/>
      <c r="CNN2" s="205" t="s">
        <v>48</v>
      </c>
      <c r="CNO2" s="205"/>
      <c r="CNP2" s="205"/>
      <c r="CNQ2" s="205"/>
      <c r="CNR2" s="205" t="s">
        <v>48</v>
      </c>
      <c r="CNS2" s="205"/>
      <c r="CNT2" s="205"/>
      <c r="CNU2" s="205"/>
      <c r="CNV2" s="205" t="s">
        <v>48</v>
      </c>
      <c r="CNW2" s="205"/>
      <c r="CNX2" s="205"/>
      <c r="CNY2" s="205"/>
      <c r="CNZ2" s="205" t="s">
        <v>48</v>
      </c>
      <c r="COA2" s="205"/>
      <c r="COB2" s="205"/>
      <c r="COC2" s="205"/>
      <c r="COD2" s="205" t="s">
        <v>48</v>
      </c>
      <c r="COE2" s="205"/>
      <c r="COF2" s="205"/>
      <c r="COG2" s="205"/>
      <c r="COH2" s="205" t="s">
        <v>48</v>
      </c>
      <c r="COI2" s="205"/>
      <c r="COJ2" s="205"/>
      <c r="COK2" s="205"/>
      <c r="COL2" s="205" t="s">
        <v>48</v>
      </c>
      <c r="COM2" s="205"/>
      <c r="CON2" s="205"/>
      <c r="COO2" s="205"/>
      <c r="COP2" s="205" t="s">
        <v>48</v>
      </c>
      <c r="COQ2" s="205"/>
      <c r="COR2" s="205"/>
      <c r="COS2" s="205"/>
      <c r="COT2" s="205" t="s">
        <v>48</v>
      </c>
      <c r="COU2" s="205"/>
      <c r="COV2" s="205"/>
      <c r="COW2" s="205"/>
      <c r="COX2" s="205" t="s">
        <v>48</v>
      </c>
      <c r="COY2" s="205"/>
      <c r="COZ2" s="205"/>
      <c r="CPA2" s="205"/>
      <c r="CPB2" s="205" t="s">
        <v>48</v>
      </c>
      <c r="CPC2" s="205"/>
      <c r="CPD2" s="205"/>
      <c r="CPE2" s="205"/>
      <c r="CPF2" s="205" t="s">
        <v>48</v>
      </c>
      <c r="CPG2" s="205"/>
      <c r="CPH2" s="205"/>
      <c r="CPI2" s="205"/>
      <c r="CPJ2" s="205" t="s">
        <v>48</v>
      </c>
      <c r="CPK2" s="205"/>
      <c r="CPL2" s="205"/>
      <c r="CPM2" s="205"/>
      <c r="CPN2" s="205" t="s">
        <v>48</v>
      </c>
      <c r="CPO2" s="205"/>
      <c r="CPP2" s="205"/>
      <c r="CPQ2" s="205"/>
      <c r="CPR2" s="205" t="s">
        <v>48</v>
      </c>
      <c r="CPS2" s="205"/>
      <c r="CPT2" s="205"/>
      <c r="CPU2" s="205"/>
      <c r="CPV2" s="205" t="s">
        <v>48</v>
      </c>
      <c r="CPW2" s="205"/>
      <c r="CPX2" s="205"/>
      <c r="CPY2" s="205"/>
      <c r="CPZ2" s="205" t="s">
        <v>48</v>
      </c>
      <c r="CQA2" s="205"/>
      <c r="CQB2" s="205"/>
      <c r="CQC2" s="205"/>
      <c r="CQD2" s="205" t="s">
        <v>48</v>
      </c>
      <c r="CQE2" s="205"/>
      <c r="CQF2" s="205"/>
      <c r="CQG2" s="205"/>
      <c r="CQH2" s="205" t="s">
        <v>48</v>
      </c>
      <c r="CQI2" s="205"/>
      <c r="CQJ2" s="205"/>
      <c r="CQK2" s="205"/>
      <c r="CQL2" s="205" t="s">
        <v>48</v>
      </c>
      <c r="CQM2" s="205"/>
      <c r="CQN2" s="205"/>
      <c r="CQO2" s="205"/>
      <c r="CQP2" s="205" t="s">
        <v>48</v>
      </c>
      <c r="CQQ2" s="205"/>
      <c r="CQR2" s="205"/>
      <c r="CQS2" s="205"/>
      <c r="CQT2" s="205" t="s">
        <v>48</v>
      </c>
      <c r="CQU2" s="205"/>
      <c r="CQV2" s="205"/>
      <c r="CQW2" s="205"/>
      <c r="CQX2" s="205" t="s">
        <v>48</v>
      </c>
      <c r="CQY2" s="205"/>
      <c r="CQZ2" s="205"/>
      <c r="CRA2" s="205"/>
      <c r="CRB2" s="205" t="s">
        <v>48</v>
      </c>
      <c r="CRC2" s="205"/>
      <c r="CRD2" s="205"/>
      <c r="CRE2" s="205"/>
      <c r="CRF2" s="205" t="s">
        <v>48</v>
      </c>
      <c r="CRG2" s="205"/>
      <c r="CRH2" s="205"/>
      <c r="CRI2" s="205"/>
      <c r="CRJ2" s="205" t="s">
        <v>48</v>
      </c>
      <c r="CRK2" s="205"/>
      <c r="CRL2" s="205"/>
      <c r="CRM2" s="205"/>
      <c r="CRN2" s="205" t="s">
        <v>48</v>
      </c>
      <c r="CRO2" s="205"/>
      <c r="CRP2" s="205"/>
      <c r="CRQ2" s="205"/>
      <c r="CRR2" s="205" t="s">
        <v>48</v>
      </c>
      <c r="CRS2" s="205"/>
      <c r="CRT2" s="205"/>
      <c r="CRU2" s="205"/>
      <c r="CRV2" s="205" t="s">
        <v>48</v>
      </c>
      <c r="CRW2" s="205"/>
      <c r="CRX2" s="205"/>
      <c r="CRY2" s="205"/>
      <c r="CRZ2" s="205" t="s">
        <v>48</v>
      </c>
      <c r="CSA2" s="205"/>
      <c r="CSB2" s="205"/>
      <c r="CSC2" s="205"/>
      <c r="CSD2" s="205" t="s">
        <v>48</v>
      </c>
      <c r="CSE2" s="205"/>
      <c r="CSF2" s="205"/>
      <c r="CSG2" s="205"/>
      <c r="CSH2" s="205" t="s">
        <v>48</v>
      </c>
      <c r="CSI2" s="205"/>
      <c r="CSJ2" s="205"/>
      <c r="CSK2" s="205"/>
      <c r="CSL2" s="205" t="s">
        <v>48</v>
      </c>
      <c r="CSM2" s="205"/>
      <c r="CSN2" s="205"/>
      <c r="CSO2" s="205"/>
      <c r="CSP2" s="205" t="s">
        <v>48</v>
      </c>
      <c r="CSQ2" s="205"/>
      <c r="CSR2" s="205"/>
      <c r="CSS2" s="205"/>
      <c r="CST2" s="205" t="s">
        <v>48</v>
      </c>
      <c r="CSU2" s="205"/>
      <c r="CSV2" s="205"/>
      <c r="CSW2" s="205"/>
      <c r="CSX2" s="205" t="s">
        <v>48</v>
      </c>
      <c r="CSY2" s="205"/>
      <c r="CSZ2" s="205"/>
      <c r="CTA2" s="205"/>
      <c r="CTB2" s="205" t="s">
        <v>48</v>
      </c>
      <c r="CTC2" s="205"/>
      <c r="CTD2" s="205"/>
      <c r="CTE2" s="205"/>
      <c r="CTF2" s="205" t="s">
        <v>48</v>
      </c>
      <c r="CTG2" s="205"/>
      <c r="CTH2" s="205"/>
      <c r="CTI2" s="205"/>
      <c r="CTJ2" s="205" t="s">
        <v>48</v>
      </c>
      <c r="CTK2" s="205"/>
      <c r="CTL2" s="205"/>
      <c r="CTM2" s="205"/>
      <c r="CTN2" s="205" t="s">
        <v>48</v>
      </c>
      <c r="CTO2" s="205"/>
      <c r="CTP2" s="205"/>
      <c r="CTQ2" s="205"/>
      <c r="CTR2" s="205" t="s">
        <v>48</v>
      </c>
      <c r="CTS2" s="205"/>
      <c r="CTT2" s="205"/>
      <c r="CTU2" s="205"/>
      <c r="CTV2" s="205" t="s">
        <v>48</v>
      </c>
      <c r="CTW2" s="205"/>
      <c r="CTX2" s="205"/>
      <c r="CTY2" s="205"/>
      <c r="CTZ2" s="205" t="s">
        <v>48</v>
      </c>
      <c r="CUA2" s="205"/>
      <c r="CUB2" s="205"/>
      <c r="CUC2" s="205"/>
      <c r="CUD2" s="205" t="s">
        <v>48</v>
      </c>
      <c r="CUE2" s="205"/>
      <c r="CUF2" s="205"/>
      <c r="CUG2" s="205"/>
      <c r="CUH2" s="205" t="s">
        <v>48</v>
      </c>
      <c r="CUI2" s="205"/>
      <c r="CUJ2" s="205"/>
      <c r="CUK2" s="205"/>
      <c r="CUL2" s="205" t="s">
        <v>48</v>
      </c>
      <c r="CUM2" s="205"/>
      <c r="CUN2" s="205"/>
      <c r="CUO2" s="205"/>
      <c r="CUP2" s="205" t="s">
        <v>48</v>
      </c>
      <c r="CUQ2" s="205"/>
      <c r="CUR2" s="205"/>
      <c r="CUS2" s="205"/>
      <c r="CUT2" s="205" t="s">
        <v>48</v>
      </c>
      <c r="CUU2" s="205"/>
      <c r="CUV2" s="205"/>
      <c r="CUW2" s="205"/>
      <c r="CUX2" s="205" t="s">
        <v>48</v>
      </c>
      <c r="CUY2" s="205"/>
      <c r="CUZ2" s="205"/>
      <c r="CVA2" s="205"/>
      <c r="CVB2" s="205" t="s">
        <v>48</v>
      </c>
      <c r="CVC2" s="205"/>
      <c r="CVD2" s="205"/>
      <c r="CVE2" s="205"/>
      <c r="CVF2" s="205" t="s">
        <v>48</v>
      </c>
      <c r="CVG2" s="205"/>
      <c r="CVH2" s="205"/>
      <c r="CVI2" s="205"/>
      <c r="CVJ2" s="205" t="s">
        <v>48</v>
      </c>
      <c r="CVK2" s="205"/>
      <c r="CVL2" s="205"/>
      <c r="CVM2" s="205"/>
      <c r="CVN2" s="205" t="s">
        <v>48</v>
      </c>
      <c r="CVO2" s="205"/>
      <c r="CVP2" s="205"/>
      <c r="CVQ2" s="205"/>
      <c r="CVR2" s="205" t="s">
        <v>48</v>
      </c>
      <c r="CVS2" s="205"/>
      <c r="CVT2" s="205"/>
      <c r="CVU2" s="205"/>
      <c r="CVV2" s="205" t="s">
        <v>48</v>
      </c>
      <c r="CVW2" s="205"/>
      <c r="CVX2" s="205"/>
      <c r="CVY2" s="205"/>
      <c r="CVZ2" s="205" t="s">
        <v>48</v>
      </c>
      <c r="CWA2" s="205"/>
      <c r="CWB2" s="205"/>
      <c r="CWC2" s="205"/>
      <c r="CWD2" s="205" t="s">
        <v>48</v>
      </c>
      <c r="CWE2" s="205"/>
      <c r="CWF2" s="205"/>
      <c r="CWG2" s="205"/>
      <c r="CWH2" s="205" t="s">
        <v>48</v>
      </c>
      <c r="CWI2" s="205"/>
      <c r="CWJ2" s="205"/>
      <c r="CWK2" s="205"/>
      <c r="CWL2" s="205" t="s">
        <v>48</v>
      </c>
      <c r="CWM2" s="205"/>
      <c r="CWN2" s="205"/>
      <c r="CWO2" s="205"/>
      <c r="CWP2" s="205" t="s">
        <v>48</v>
      </c>
      <c r="CWQ2" s="205"/>
      <c r="CWR2" s="205"/>
      <c r="CWS2" s="205"/>
      <c r="CWT2" s="205" t="s">
        <v>48</v>
      </c>
      <c r="CWU2" s="205"/>
      <c r="CWV2" s="205"/>
      <c r="CWW2" s="205"/>
      <c r="CWX2" s="205" t="s">
        <v>48</v>
      </c>
      <c r="CWY2" s="205"/>
      <c r="CWZ2" s="205"/>
      <c r="CXA2" s="205"/>
      <c r="CXB2" s="205" t="s">
        <v>48</v>
      </c>
      <c r="CXC2" s="205"/>
      <c r="CXD2" s="205"/>
      <c r="CXE2" s="205"/>
      <c r="CXF2" s="205" t="s">
        <v>48</v>
      </c>
      <c r="CXG2" s="205"/>
      <c r="CXH2" s="205"/>
      <c r="CXI2" s="205"/>
      <c r="CXJ2" s="205" t="s">
        <v>48</v>
      </c>
      <c r="CXK2" s="205"/>
      <c r="CXL2" s="205"/>
      <c r="CXM2" s="205"/>
      <c r="CXN2" s="205" t="s">
        <v>48</v>
      </c>
      <c r="CXO2" s="205"/>
      <c r="CXP2" s="205"/>
      <c r="CXQ2" s="205"/>
      <c r="CXR2" s="205" t="s">
        <v>48</v>
      </c>
      <c r="CXS2" s="205"/>
      <c r="CXT2" s="205"/>
      <c r="CXU2" s="205"/>
      <c r="CXV2" s="205" t="s">
        <v>48</v>
      </c>
      <c r="CXW2" s="205"/>
      <c r="CXX2" s="205"/>
      <c r="CXY2" s="205"/>
      <c r="CXZ2" s="205" t="s">
        <v>48</v>
      </c>
      <c r="CYA2" s="205"/>
      <c r="CYB2" s="205"/>
      <c r="CYC2" s="205"/>
      <c r="CYD2" s="205" t="s">
        <v>48</v>
      </c>
      <c r="CYE2" s="205"/>
      <c r="CYF2" s="205"/>
      <c r="CYG2" s="205"/>
      <c r="CYH2" s="205" t="s">
        <v>48</v>
      </c>
      <c r="CYI2" s="205"/>
      <c r="CYJ2" s="205"/>
      <c r="CYK2" s="205"/>
      <c r="CYL2" s="205" t="s">
        <v>48</v>
      </c>
      <c r="CYM2" s="205"/>
      <c r="CYN2" s="205"/>
      <c r="CYO2" s="205"/>
      <c r="CYP2" s="205" t="s">
        <v>48</v>
      </c>
      <c r="CYQ2" s="205"/>
      <c r="CYR2" s="205"/>
      <c r="CYS2" s="205"/>
      <c r="CYT2" s="205" t="s">
        <v>48</v>
      </c>
      <c r="CYU2" s="205"/>
      <c r="CYV2" s="205"/>
      <c r="CYW2" s="205"/>
      <c r="CYX2" s="205" t="s">
        <v>48</v>
      </c>
      <c r="CYY2" s="205"/>
      <c r="CYZ2" s="205"/>
      <c r="CZA2" s="205"/>
      <c r="CZB2" s="205" t="s">
        <v>48</v>
      </c>
      <c r="CZC2" s="205"/>
      <c r="CZD2" s="205"/>
      <c r="CZE2" s="205"/>
      <c r="CZF2" s="205" t="s">
        <v>48</v>
      </c>
      <c r="CZG2" s="205"/>
      <c r="CZH2" s="205"/>
      <c r="CZI2" s="205"/>
      <c r="CZJ2" s="205" t="s">
        <v>48</v>
      </c>
      <c r="CZK2" s="205"/>
      <c r="CZL2" s="205"/>
      <c r="CZM2" s="205"/>
      <c r="CZN2" s="205" t="s">
        <v>48</v>
      </c>
      <c r="CZO2" s="205"/>
      <c r="CZP2" s="205"/>
      <c r="CZQ2" s="205"/>
      <c r="CZR2" s="205" t="s">
        <v>48</v>
      </c>
      <c r="CZS2" s="205"/>
      <c r="CZT2" s="205"/>
      <c r="CZU2" s="205"/>
      <c r="CZV2" s="205" t="s">
        <v>48</v>
      </c>
      <c r="CZW2" s="205"/>
      <c r="CZX2" s="205"/>
      <c r="CZY2" s="205"/>
      <c r="CZZ2" s="205" t="s">
        <v>48</v>
      </c>
      <c r="DAA2" s="205"/>
      <c r="DAB2" s="205"/>
      <c r="DAC2" s="205"/>
      <c r="DAD2" s="205" t="s">
        <v>48</v>
      </c>
      <c r="DAE2" s="205"/>
      <c r="DAF2" s="205"/>
      <c r="DAG2" s="205"/>
      <c r="DAH2" s="205" t="s">
        <v>48</v>
      </c>
      <c r="DAI2" s="205"/>
      <c r="DAJ2" s="205"/>
      <c r="DAK2" s="205"/>
      <c r="DAL2" s="205" t="s">
        <v>48</v>
      </c>
      <c r="DAM2" s="205"/>
      <c r="DAN2" s="205"/>
      <c r="DAO2" s="205"/>
      <c r="DAP2" s="205" t="s">
        <v>48</v>
      </c>
      <c r="DAQ2" s="205"/>
      <c r="DAR2" s="205"/>
      <c r="DAS2" s="205"/>
      <c r="DAT2" s="205" t="s">
        <v>48</v>
      </c>
      <c r="DAU2" s="205"/>
      <c r="DAV2" s="205"/>
      <c r="DAW2" s="205"/>
      <c r="DAX2" s="205" t="s">
        <v>48</v>
      </c>
      <c r="DAY2" s="205"/>
      <c r="DAZ2" s="205"/>
      <c r="DBA2" s="205"/>
      <c r="DBB2" s="205" t="s">
        <v>48</v>
      </c>
      <c r="DBC2" s="205"/>
      <c r="DBD2" s="205"/>
      <c r="DBE2" s="205"/>
      <c r="DBF2" s="205" t="s">
        <v>48</v>
      </c>
      <c r="DBG2" s="205"/>
      <c r="DBH2" s="205"/>
      <c r="DBI2" s="205"/>
      <c r="DBJ2" s="205" t="s">
        <v>48</v>
      </c>
      <c r="DBK2" s="205"/>
      <c r="DBL2" s="205"/>
      <c r="DBM2" s="205"/>
      <c r="DBN2" s="205" t="s">
        <v>48</v>
      </c>
      <c r="DBO2" s="205"/>
      <c r="DBP2" s="205"/>
      <c r="DBQ2" s="205"/>
      <c r="DBR2" s="205" t="s">
        <v>48</v>
      </c>
      <c r="DBS2" s="205"/>
      <c r="DBT2" s="205"/>
      <c r="DBU2" s="205"/>
      <c r="DBV2" s="205" t="s">
        <v>48</v>
      </c>
      <c r="DBW2" s="205"/>
      <c r="DBX2" s="205"/>
      <c r="DBY2" s="205"/>
      <c r="DBZ2" s="205" t="s">
        <v>48</v>
      </c>
      <c r="DCA2" s="205"/>
      <c r="DCB2" s="205"/>
      <c r="DCC2" s="205"/>
      <c r="DCD2" s="205" t="s">
        <v>48</v>
      </c>
      <c r="DCE2" s="205"/>
      <c r="DCF2" s="205"/>
      <c r="DCG2" s="205"/>
      <c r="DCH2" s="205" t="s">
        <v>48</v>
      </c>
      <c r="DCI2" s="205"/>
      <c r="DCJ2" s="205"/>
      <c r="DCK2" s="205"/>
      <c r="DCL2" s="205" t="s">
        <v>48</v>
      </c>
      <c r="DCM2" s="205"/>
      <c r="DCN2" s="205"/>
      <c r="DCO2" s="205"/>
      <c r="DCP2" s="205" t="s">
        <v>48</v>
      </c>
      <c r="DCQ2" s="205"/>
      <c r="DCR2" s="205"/>
      <c r="DCS2" s="205"/>
      <c r="DCT2" s="205" t="s">
        <v>48</v>
      </c>
      <c r="DCU2" s="205"/>
      <c r="DCV2" s="205"/>
      <c r="DCW2" s="205"/>
      <c r="DCX2" s="205" t="s">
        <v>48</v>
      </c>
      <c r="DCY2" s="205"/>
      <c r="DCZ2" s="205"/>
      <c r="DDA2" s="205"/>
      <c r="DDB2" s="205" t="s">
        <v>48</v>
      </c>
      <c r="DDC2" s="205"/>
      <c r="DDD2" s="205"/>
      <c r="DDE2" s="205"/>
      <c r="DDF2" s="205" t="s">
        <v>48</v>
      </c>
      <c r="DDG2" s="205"/>
      <c r="DDH2" s="205"/>
      <c r="DDI2" s="205"/>
      <c r="DDJ2" s="205" t="s">
        <v>48</v>
      </c>
      <c r="DDK2" s="205"/>
      <c r="DDL2" s="205"/>
      <c r="DDM2" s="205"/>
      <c r="DDN2" s="205" t="s">
        <v>48</v>
      </c>
      <c r="DDO2" s="205"/>
      <c r="DDP2" s="205"/>
      <c r="DDQ2" s="205"/>
      <c r="DDR2" s="205" t="s">
        <v>48</v>
      </c>
      <c r="DDS2" s="205"/>
      <c r="DDT2" s="205"/>
      <c r="DDU2" s="205"/>
      <c r="DDV2" s="205" t="s">
        <v>48</v>
      </c>
      <c r="DDW2" s="205"/>
      <c r="DDX2" s="205"/>
      <c r="DDY2" s="205"/>
      <c r="DDZ2" s="205" t="s">
        <v>48</v>
      </c>
      <c r="DEA2" s="205"/>
      <c r="DEB2" s="205"/>
      <c r="DEC2" s="205"/>
      <c r="DED2" s="205" t="s">
        <v>48</v>
      </c>
      <c r="DEE2" s="205"/>
      <c r="DEF2" s="205"/>
      <c r="DEG2" s="205"/>
      <c r="DEH2" s="205" t="s">
        <v>48</v>
      </c>
      <c r="DEI2" s="205"/>
      <c r="DEJ2" s="205"/>
      <c r="DEK2" s="205"/>
      <c r="DEL2" s="205" t="s">
        <v>48</v>
      </c>
      <c r="DEM2" s="205"/>
      <c r="DEN2" s="205"/>
      <c r="DEO2" s="205"/>
      <c r="DEP2" s="205" t="s">
        <v>48</v>
      </c>
      <c r="DEQ2" s="205"/>
      <c r="DER2" s="205"/>
      <c r="DES2" s="205"/>
      <c r="DET2" s="205" t="s">
        <v>48</v>
      </c>
      <c r="DEU2" s="205"/>
      <c r="DEV2" s="205"/>
      <c r="DEW2" s="205"/>
      <c r="DEX2" s="205" t="s">
        <v>48</v>
      </c>
      <c r="DEY2" s="205"/>
      <c r="DEZ2" s="205"/>
      <c r="DFA2" s="205"/>
      <c r="DFB2" s="205" t="s">
        <v>48</v>
      </c>
      <c r="DFC2" s="205"/>
      <c r="DFD2" s="205"/>
      <c r="DFE2" s="205"/>
      <c r="DFF2" s="205" t="s">
        <v>48</v>
      </c>
      <c r="DFG2" s="205"/>
      <c r="DFH2" s="205"/>
      <c r="DFI2" s="205"/>
      <c r="DFJ2" s="205" t="s">
        <v>48</v>
      </c>
      <c r="DFK2" s="205"/>
      <c r="DFL2" s="205"/>
      <c r="DFM2" s="205"/>
      <c r="DFN2" s="205" t="s">
        <v>48</v>
      </c>
      <c r="DFO2" s="205"/>
      <c r="DFP2" s="205"/>
      <c r="DFQ2" s="205"/>
      <c r="DFR2" s="205" t="s">
        <v>48</v>
      </c>
      <c r="DFS2" s="205"/>
      <c r="DFT2" s="205"/>
      <c r="DFU2" s="205"/>
      <c r="DFV2" s="205" t="s">
        <v>48</v>
      </c>
      <c r="DFW2" s="205"/>
      <c r="DFX2" s="205"/>
      <c r="DFY2" s="205"/>
      <c r="DFZ2" s="205" t="s">
        <v>48</v>
      </c>
      <c r="DGA2" s="205"/>
      <c r="DGB2" s="205"/>
      <c r="DGC2" s="205"/>
      <c r="DGD2" s="205" t="s">
        <v>48</v>
      </c>
      <c r="DGE2" s="205"/>
      <c r="DGF2" s="205"/>
      <c r="DGG2" s="205"/>
      <c r="DGH2" s="205" t="s">
        <v>48</v>
      </c>
      <c r="DGI2" s="205"/>
      <c r="DGJ2" s="205"/>
      <c r="DGK2" s="205"/>
      <c r="DGL2" s="205" t="s">
        <v>48</v>
      </c>
      <c r="DGM2" s="205"/>
      <c r="DGN2" s="205"/>
      <c r="DGO2" s="205"/>
      <c r="DGP2" s="205" t="s">
        <v>48</v>
      </c>
      <c r="DGQ2" s="205"/>
      <c r="DGR2" s="205"/>
      <c r="DGS2" s="205"/>
      <c r="DGT2" s="205" t="s">
        <v>48</v>
      </c>
      <c r="DGU2" s="205"/>
      <c r="DGV2" s="205"/>
      <c r="DGW2" s="205"/>
      <c r="DGX2" s="205" t="s">
        <v>48</v>
      </c>
      <c r="DGY2" s="205"/>
      <c r="DGZ2" s="205"/>
      <c r="DHA2" s="205"/>
      <c r="DHB2" s="205" t="s">
        <v>48</v>
      </c>
      <c r="DHC2" s="205"/>
      <c r="DHD2" s="205"/>
      <c r="DHE2" s="205"/>
      <c r="DHF2" s="205" t="s">
        <v>48</v>
      </c>
      <c r="DHG2" s="205"/>
      <c r="DHH2" s="205"/>
      <c r="DHI2" s="205"/>
      <c r="DHJ2" s="205" t="s">
        <v>48</v>
      </c>
      <c r="DHK2" s="205"/>
      <c r="DHL2" s="205"/>
      <c r="DHM2" s="205"/>
      <c r="DHN2" s="205" t="s">
        <v>48</v>
      </c>
      <c r="DHO2" s="205"/>
      <c r="DHP2" s="205"/>
      <c r="DHQ2" s="205"/>
      <c r="DHR2" s="205" t="s">
        <v>48</v>
      </c>
      <c r="DHS2" s="205"/>
      <c r="DHT2" s="205"/>
      <c r="DHU2" s="205"/>
      <c r="DHV2" s="205" t="s">
        <v>48</v>
      </c>
      <c r="DHW2" s="205"/>
      <c r="DHX2" s="205"/>
      <c r="DHY2" s="205"/>
      <c r="DHZ2" s="205" t="s">
        <v>48</v>
      </c>
      <c r="DIA2" s="205"/>
      <c r="DIB2" s="205"/>
      <c r="DIC2" s="205"/>
      <c r="DID2" s="205" t="s">
        <v>48</v>
      </c>
      <c r="DIE2" s="205"/>
      <c r="DIF2" s="205"/>
      <c r="DIG2" s="205"/>
      <c r="DIH2" s="205" t="s">
        <v>48</v>
      </c>
      <c r="DII2" s="205"/>
      <c r="DIJ2" s="205"/>
      <c r="DIK2" s="205"/>
      <c r="DIL2" s="205" t="s">
        <v>48</v>
      </c>
      <c r="DIM2" s="205"/>
      <c r="DIN2" s="205"/>
      <c r="DIO2" s="205"/>
      <c r="DIP2" s="205" t="s">
        <v>48</v>
      </c>
      <c r="DIQ2" s="205"/>
      <c r="DIR2" s="205"/>
      <c r="DIS2" s="205"/>
      <c r="DIT2" s="205" t="s">
        <v>48</v>
      </c>
      <c r="DIU2" s="205"/>
      <c r="DIV2" s="205"/>
      <c r="DIW2" s="205"/>
      <c r="DIX2" s="205" t="s">
        <v>48</v>
      </c>
      <c r="DIY2" s="205"/>
      <c r="DIZ2" s="205"/>
      <c r="DJA2" s="205"/>
      <c r="DJB2" s="205" t="s">
        <v>48</v>
      </c>
      <c r="DJC2" s="205"/>
      <c r="DJD2" s="205"/>
      <c r="DJE2" s="205"/>
      <c r="DJF2" s="205" t="s">
        <v>48</v>
      </c>
      <c r="DJG2" s="205"/>
      <c r="DJH2" s="205"/>
      <c r="DJI2" s="205"/>
      <c r="DJJ2" s="205" t="s">
        <v>48</v>
      </c>
      <c r="DJK2" s="205"/>
      <c r="DJL2" s="205"/>
      <c r="DJM2" s="205"/>
      <c r="DJN2" s="205" t="s">
        <v>48</v>
      </c>
      <c r="DJO2" s="205"/>
      <c r="DJP2" s="205"/>
      <c r="DJQ2" s="205"/>
      <c r="DJR2" s="205" t="s">
        <v>48</v>
      </c>
      <c r="DJS2" s="205"/>
      <c r="DJT2" s="205"/>
      <c r="DJU2" s="205"/>
      <c r="DJV2" s="205" t="s">
        <v>48</v>
      </c>
      <c r="DJW2" s="205"/>
      <c r="DJX2" s="205"/>
      <c r="DJY2" s="205"/>
      <c r="DJZ2" s="205" t="s">
        <v>48</v>
      </c>
      <c r="DKA2" s="205"/>
      <c r="DKB2" s="205"/>
      <c r="DKC2" s="205"/>
      <c r="DKD2" s="205" t="s">
        <v>48</v>
      </c>
      <c r="DKE2" s="205"/>
      <c r="DKF2" s="205"/>
      <c r="DKG2" s="205"/>
      <c r="DKH2" s="205" t="s">
        <v>48</v>
      </c>
      <c r="DKI2" s="205"/>
      <c r="DKJ2" s="205"/>
      <c r="DKK2" s="205"/>
      <c r="DKL2" s="205" t="s">
        <v>48</v>
      </c>
      <c r="DKM2" s="205"/>
      <c r="DKN2" s="205"/>
      <c r="DKO2" s="205"/>
      <c r="DKP2" s="205" t="s">
        <v>48</v>
      </c>
      <c r="DKQ2" s="205"/>
      <c r="DKR2" s="205"/>
      <c r="DKS2" s="205"/>
      <c r="DKT2" s="205" t="s">
        <v>48</v>
      </c>
      <c r="DKU2" s="205"/>
      <c r="DKV2" s="205"/>
      <c r="DKW2" s="205"/>
      <c r="DKX2" s="205" t="s">
        <v>48</v>
      </c>
      <c r="DKY2" s="205"/>
      <c r="DKZ2" s="205"/>
      <c r="DLA2" s="205"/>
      <c r="DLB2" s="205" t="s">
        <v>48</v>
      </c>
      <c r="DLC2" s="205"/>
      <c r="DLD2" s="205"/>
      <c r="DLE2" s="205"/>
      <c r="DLF2" s="205" t="s">
        <v>48</v>
      </c>
      <c r="DLG2" s="205"/>
      <c r="DLH2" s="205"/>
      <c r="DLI2" s="205"/>
      <c r="DLJ2" s="205" t="s">
        <v>48</v>
      </c>
      <c r="DLK2" s="205"/>
      <c r="DLL2" s="205"/>
      <c r="DLM2" s="205"/>
      <c r="DLN2" s="205" t="s">
        <v>48</v>
      </c>
      <c r="DLO2" s="205"/>
      <c r="DLP2" s="205"/>
      <c r="DLQ2" s="205"/>
      <c r="DLR2" s="205" t="s">
        <v>48</v>
      </c>
      <c r="DLS2" s="205"/>
      <c r="DLT2" s="205"/>
      <c r="DLU2" s="205"/>
      <c r="DLV2" s="205" t="s">
        <v>48</v>
      </c>
      <c r="DLW2" s="205"/>
      <c r="DLX2" s="205"/>
      <c r="DLY2" s="205"/>
      <c r="DLZ2" s="205" t="s">
        <v>48</v>
      </c>
      <c r="DMA2" s="205"/>
      <c r="DMB2" s="205"/>
      <c r="DMC2" s="205"/>
      <c r="DMD2" s="205" t="s">
        <v>48</v>
      </c>
      <c r="DME2" s="205"/>
      <c r="DMF2" s="205"/>
      <c r="DMG2" s="205"/>
      <c r="DMH2" s="205" t="s">
        <v>48</v>
      </c>
      <c r="DMI2" s="205"/>
      <c r="DMJ2" s="205"/>
      <c r="DMK2" s="205"/>
      <c r="DML2" s="205" t="s">
        <v>48</v>
      </c>
      <c r="DMM2" s="205"/>
      <c r="DMN2" s="205"/>
      <c r="DMO2" s="205"/>
      <c r="DMP2" s="205" t="s">
        <v>48</v>
      </c>
      <c r="DMQ2" s="205"/>
      <c r="DMR2" s="205"/>
      <c r="DMS2" s="205"/>
      <c r="DMT2" s="205" t="s">
        <v>48</v>
      </c>
      <c r="DMU2" s="205"/>
      <c r="DMV2" s="205"/>
      <c r="DMW2" s="205"/>
      <c r="DMX2" s="205" t="s">
        <v>48</v>
      </c>
      <c r="DMY2" s="205"/>
      <c r="DMZ2" s="205"/>
      <c r="DNA2" s="205"/>
      <c r="DNB2" s="205" t="s">
        <v>48</v>
      </c>
      <c r="DNC2" s="205"/>
      <c r="DND2" s="205"/>
      <c r="DNE2" s="205"/>
      <c r="DNF2" s="205" t="s">
        <v>48</v>
      </c>
      <c r="DNG2" s="205"/>
      <c r="DNH2" s="205"/>
      <c r="DNI2" s="205"/>
      <c r="DNJ2" s="205" t="s">
        <v>48</v>
      </c>
      <c r="DNK2" s="205"/>
      <c r="DNL2" s="205"/>
      <c r="DNM2" s="205"/>
      <c r="DNN2" s="205" t="s">
        <v>48</v>
      </c>
      <c r="DNO2" s="205"/>
      <c r="DNP2" s="205"/>
      <c r="DNQ2" s="205"/>
      <c r="DNR2" s="205" t="s">
        <v>48</v>
      </c>
      <c r="DNS2" s="205"/>
      <c r="DNT2" s="205"/>
      <c r="DNU2" s="205"/>
      <c r="DNV2" s="205" t="s">
        <v>48</v>
      </c>
      <c r="DNW2" s="205"/>
      <c r="DNX2" s="205"/>
      <c r="DNY2" s="205"/>
      <c r="DNZ2" s="205" t="s">
        <v>48</v>
      </c>
      <c r="DOA2" s="205"/>
      <c r="DOB2" s="205"/>
      <c r="DOC2" s="205"/>
      <c r="DOD2" s="205" t="s">
        <v>48</v>
      </c>
      <c r="DOE2" s="205"/>
      <c r="DOF2" s="205"/>
      <c r="DOG2" s="205"/>
      <c r="DOH2" s="205" t="s">
        <v>48</v>
      </c>
      <c r="DOI2" s="205"/>
      <c r="DOJ2" s="205"/>
      <c r="DOK2" s="205"/>
      <c r="DOL2" s="205" t="s">
        <v>48</v>
      </c>
      <c r="DOM2" s="205"/>
      <c r="DON2" s="205"/>
      <c r="DOO2" s="205"/>
      <c r="DOP2" s="205" t="s">
        <v>48</v>
      </c>
      <c r="DOQ2" s="205"/>
      <c r="DOR2" s="205"/>
      <c r="DOS2" s="205"/>
      <c r="DOT2" s="205" t="s">
        <v>48</v>
      </c>
      <c r="DOU2" s="205"/>
      <c r="DOV2" s="205"/>
      <c r="DOW2" s="205"/>
      <c r="DOX2" s="205" t="s">
        <v>48</v>
      </c>
      <c r="DOY2" s="205"/>
      <c r="DOZ2" s="205"/>
      <c r="DPA2" s="205"/>
      <c r="DPB2" s="205" t="s">
        <v>48</v>
      </c>
      <c r="DPC2" s="205"/>
      <c r="DPD2" s="205"/>
      <c r="DPE2" s="205"/>
      <c r="DPF2" s="205" t="s">
        <v>48</v>
      </c>
      <c r="DPG2" s="205"/>
      <c r="DPH2" s="205"/>
      <c r="DPI2" s="205"/>
      <c r="DPJ2" s="205" t="s">
        <v>48</v>
      </c>
      <c r="DPK2" s="205"/>
      <c r="DPL2" s="205"/>
      <c r="DPM2" s="205"/>
      <c r="DPN2" s="205" t="s">
        <v>48</v>
      </c>
      <c r="DPO2" s="205"/>
      <c r="DPP2" s="205"/>
      <c r="DPQ2" s="205"/>
      <c r="DPR2" s="205" t="s">
        <v>48</v>
      </c>
      <c r="DPS2" s="205"/>
      <c r="DPT2" s="205"/>
      <c r="DPU2" s="205"/>
      <c r="DPV2" s="205" t="s">
        <v>48</v>
      </c>
      <c r="DPW2" s="205"/>
      <c r="DPX2" s="205"/>
      <c r="DPY2" s="205"/>
      <c r="DPZ2" s="205" t="s">
        <v>48</v>
      </c>
      <c r="DQA2" s="205"/>
      <c r="DQB2" s="205"/>
      <c r="DQC2" s="205"/>
      <c r="DQD2" s="205" t="s">
        <v>48</v>
      </c>
      <c r="DQE2" s="205"/>
      <c r="DQF2" s="205"/>
      <c r="DQG2" s="205"/>
      <c r="DQH2" s="205" t="s">
        <v>48</v>
      </c>
      <c r="DQI2" s="205"/>
      <c r="DQJ2" s="205"/>
      <c r="DQK2" s="205"/>
      <c r="DQL2" s="205" t="s">
        <v>48</v>
      </c>
      <c r="DQM2" s="205"/>
      <c r="DQN2" s="205"/>
      <c r="DQO2" s="205"/>
      <c r="DQP2" s="205" t="s">
        <v>48</v>
      </c>
      <c r="DQQ2" s="205"/>
      <c r="DQR2" s="205"/>
      <c r="DQS2" s="205"/>
      <c r="DQT2" s="205" t="s">
        <v>48</v>
      </c>
      <c r="DQU2" s="205"/>
      <c r="DQV2" s="205"/>
      <c r="DQW2" s="205"/>
      <c r="DQX2" s="205" t="s">
        <v>48</v>
      </c>
      <c r="DQY2" s="205"/>
      <c r="DQZ2" s="205"/>
      <c r="DRA2" s="205"/>
      <c r="DRB2" s="205" t="s">
        <v>48</v>
      </c>
      <c r="DRC2" s="205"/>
      <c r="DRD2" s="205"/>
      <c r="DRE2" s="205"/>
      <c r="DRF2" s="205" t="s">
        <v>48</v>
      </c>
      <c r="DRG2" s="205"/>
      <c r="DRH2" s="205"/>
      <c r="DRI2" s="205"/>
      <c r="DRJ2" s="205" t="s">
        <v>48</v>
      </c>
      <c r="DRK2" s="205"/>
      <c r="DRL2" s="205"/>
      <c r="DRM2" s="205"/>
      <c r="DRN2" s="205" t="s">
        <v>48</v>
      </c>
      <c r="DRO2" s="205"/>
      <c r="DRP2" s="205"/>
      <c r="DRQ2" s="205"/>
      <c r="DRR2" s="205" t="s">
        <v>48</v>
      </c>
      <c r="DRS2" s="205"/>
      <c r="DRT2" s="205"/>
      <c r="DRU2" s="205"/>
      <c r="DRV2" s="205" t="s">
        <v>48</v>
      </c>
      <c r="DRW2" s="205"/>
      <c r="DRX2" s="205"/>
      <c r="DRY2" s="205"/>
      <c r="DRZ2" s="205" t="s">
        <v>48</v>
      </c>
      <c r="DSA2" s="205"/>
      <c r="DSB2" s="205"/>
      <c r="DSC2" s="205"/>
      <c r="DSD2" s="205" t="s">
        <v>48</v>
      </c>
      <c r="DSE2" s="205"/>
      <c r="DSF2" s="205"/>
      <c r="DSG2" s="205"/>
      <c r="DSH2" s="205" t="s">
        <v>48</v>
      </c>
      <c r="DSI2" s="205"/>
      <c r="DSJ2" s="205"/>
      <c r="DSK2" s="205"/>
      <c r="DSL2" s="205" t="s">
        <v>48</v>
      </c>
      <c r="DSM2" s="205"/>
      <c r="DSN2" s="205"/>
      <c r="DSO2" s="205"/>
      <c r="DSP2" s="205" t="s">
        <v>48</v>
      </c>
      <c r="DSQ2" s="205"/>
      <c r="DSR2" s="205"/>
      <c r="DSS2" s="205"/>
      <c r="DST2" s="205" t="s">
        <v>48</v>
      </c>
      <c r="DSU2" s="205"/>
      <c r="DSV2" s="205"/>
      <c r="DSW2" s="205"/>
      <c r="DSX2" s="205" t="s">
        <v>48</v>
      </c>
      <c r="DSY2" s="205"/>
      <c r="DSZ2" s="205"/>
      <c r="DTA2" s="205"/>
      <c r="DTB2" s="205" t="s">
        <v>48</v>
      </c>
      <c r="DTC2" s="205"/>
      <c r="DTD2" s="205"/>
      <c r="DTE2" s="205"/>
      <c r="DTF2" s="205" t="s">
        <v>48</v>
      </c>
      <c r="DTG2" s="205"/>
      <c r="DTH2" s="205"/>
      <c r="DTI2" s="205"/>
      <c r="DTJ2" s="205" t="s">
        <v>48</v>
      </c>
      <c r="DTK2" s="205"/>
      <c r="DTL2" s="205"/>
      <c r="DTM2" s="205"/>
      <c r="DTN2" s="205" t="s">
        <v>48</v>
      </c>
      <c r="DTO2" s="205"/>
      <c r="DTP2" s="205"/>
      <c r="DTQ2" s="205"/>
      <c r="DTR2" s="205" t="s">
        <v>48</v>
      </c>
      <c r="DTS2" s="205"/>
      <c r="DTT2" s="205"/>
      <c r="DTU2" s="205"/>
      <c r="DTV2" s="205" t="s">
        <v>48</v>
      </c>
      <c r="DTW2" s="205"/>
      <c r="DTX2" s="205"/>
      <c r="DTY2" s="205"/>
      <c r="DTZ2" s="205" t="s">
        <v>48</v>
      </c>
      <c r="DUA2" s="205"/>
      <c r="DUB2" s="205"/>
      <c r="DUC2" s="205"/>
      <c r="DUD2" s="205" t="s">
        <v>48</v>
      </c>
      <c r="DUE2" s="205"/>
      <c r="DUF2" s="205"/>
      <c r="DUG2" s="205"/>
      <c r="DUH2" s="205" t="s">
        <v>48</v>
      </c>
      <c r="DUI2" s="205"/>
      <c r="DUJ2" s="205"/>
      <c r="DUK2" s="205"/>
      <c r="DUL2" s="205" t="s">
        <v>48</v>
      </c>
      <c r="DUM2" s="205"/>
      <c r="DUN2" s="205"/>
      <c r="DUO2" s="205"/>
      <c r="DUP2" s="205" t="s">
        <v>48</v>
      </c>
      <c r="DUQ2" s="205"/>
      <c r="DUR2" s="205"/>
      <c r="DUS2" s="205"/>
      <c r="DUT2" s="205" t="s">
        <v>48</v>
      </c>
      <c r="DUU2" s="205"/>
      <c r="DUV2" s="205"/>
      <c r="DUW2" s="205"/>
      <c r="DUX2" s="205" t="s">
        <v>48</v>
      </c>
      <c r="DUY2" s="205"/>
      <c r="DUZ2" s="205"/>
      <c r="DVA2" s="205"/>
      <c r="DVB2" s="205" t="s">
        <v>48</v>
      </c>
      <c r="DVC2" s="205"/>
      <c r="DVD2" s="205"/>
      <c r="DVE2" s="205"/>
      <c r="DVF2" s="205" t="s">
        <v>48</v>
      </c>
      <c r="DVG2" s="205"/>
      <c r="DVH2" s="205"/>
      <c r="DVI2" s="205"/>
      <c r="DVJ2" s="205" t="s">
        <v>48</v>
      </c>
      <c r="DVK2" s="205"/>
      <c r="DVL2" s="205"/>
      <c r="DVM2" s="205"/>
      <c r="DVN2" s="205" t="s">
        <v>48</v>
      </c>
      <c r="DVO2" s="205"/>
      <c r="DVP2" s="205"/>
      <c r="DVQ2" s="205"/>
      <c r="DVR2" s="205" t="s">
        <v>48</v>
      </c>
      <c r="DVS2" s="205"/>
      <c r="DVT2" s="205"/>
      <c r="DVU2" s="205"/>
      <c r="DVV2" s="205" t="s">
        <v>48</v>
      </c>
      <c r="DVW2" s="205"/>
      <c r="DVX2" s="205"/>
      <c r="DVY2" s="205"/>
      <c r="DVZ2" s="205" t="s">
        <v>48</v>
      </c>
      <c r="DWA2" s="205"/>
      <c r="DWB2" s="205"/>
      <c r="DWC2" s="205"/>
      <c r="DWD2" s="205" t="s">
        <v>48</v>
      </c>
      <c r="DWE2" s="205"/>
      <c r="DWF2" s="205"/>
      <c r="DWG2" s="205"/>
      <c r="DWH2" s="205" t="s">
        <v>48</v>
      </c>
      <c r="DWI2" s="205"/>
      <c r="DWJ2" s="205"/>
      <c r="DWK2" s="205"/>
      <c r="DWL2" s="205" t="s">
        <v>48</v>
      </c>
      <c r="DWM2" s="205"/>
      <c r="DWN2" s="205"/>
      <c r="DWO2" s="205"/>
      <c r="DWP2" s="205" t="s">
        <v>48</v>
      </c>
      <c r="DWQ2" s="205"/>
      <c r="DWR2" s="205"/>
      <c r="DWS2" s="205"/>
      <c r="DWT2" s="205" t="s">
        <v>48</v>
      </c>
      <c r="DWU2" s="205"/>
      <c r="DWV2" s="205"/>
      <c r="DWW2" s="205"/>
      <c r="DWX2" s="205" t="s">
        <v>48</v>
      </c>
      <c r="DWY2" s="205"/>
      <c r="DWZ2" s="205"/>
      <c r="DXA2" s="205"/>
      <c r="DXB2" s="205" t="s">
        <v>48</v>
      </c>
      <c r="DXC2" s="205"/>
      <c r="DXD2" s="205"/>
      <c r="DXE2" s="205"/>
      <c r="DXF2" s="205" t="s">
        <v>48</v>
      </c>
      <c r="DXG2" s="205"/>
      <c r="DXH2" s="205"/>
      <c r="DXI2" s="205"/>
      <c r="DXJ2" s="205" t="s">
        <v>48</v>
      </c>
      <c r="DXK2" s="205"/>
      <c r="DXL2" s="205"/>
      <c r="DXM2" s="205"/>
      <c r="DXN2" s="205" t="s">
        <v>48</v>
      </c>
      <c r="DXO2" s="205"/>
      <c r="DXP2" s="205"/>
      <c r="DXQ2" s="205"/>
      <c r="DXR2" s="205" t="s">
        <v>48</v>
      </c>
      <c r="DXS2" s="205"/>
      <c r="DXT2" s="205"/>
      <c r="DXU2" s="205"/>
      <c r="DXV2" s="205" t="s">
        <v>48</v>
      </c>
      <c r="DXW2" s="205"/>
      <c r="DXX2" s="205"/>
      <c r="DXY2" s="205"/>
      <c r="DXZ2" s="205" t="s">
        <v>48</v>
      </c>
      <c r="DYA2" s="205"/>
      <c r="DYB2" s="205"/>
      <c r="DYC2" s="205"/>
      <c r="DYD2" s="205" t="s">
        <v>48</v>
      </c>
      <c r="DYE2" s="205"/>
      <c r="DYF2" s="205"/>
      <c r="DYG2" s="205"/>
      <c r="DYH2" s="205" t="s">
        <v>48</v>
      </c>
      <c r="DYI2" s="205"/>
      <c r="DYJ2" s="205"/>
      <c r="DYK2" s="205"/>
      <c r="DYL2" s="205" t="s">
        <v>48</v>
      </c>
      <c r="DYM2" s="205"/>
      <c r="DYN2" s="205"/>
      <c r="DYO2" s="205"/>
      <c r="DYP2" s="205" t="s">
        <v>48</v>
      </c>
      <c r="DYQ2" s="205"/>
      <c r="DYR2" s="205"/>
      <c r="DYS2" s="205"/>
      <c r="DYT2" s="205" t="s">
        <v>48</v>
      </c>
      <c r="DYU2" s="205"/>
      <c r="DYV2" s="205"/>
      <c r="DYW2" s="205"/>
      <c r="DYX2" s="205" t="s">
        <v>48</v>
      </c>
      <c r="DYY2" s="205"/>
      <c r="DYZ2" s="205"/>
      <c r="DZA2" s="205"/>
      <c r="DZB2" s="205" t="s">
        <v>48</v>
      </c>
      <c r="DZC2" s="205"/>
      <c r="DZD2" s="205"/>
      <c r="DZE2" s="205"/>
      <c r="DZF2" s="205" t="s">
        <v>48</v>
      </c>
      <c r="DZG2" s="205"/>
      <c r="DZH2" s="205"/>
      <c r="DZI2" s="205"/>
      <c r="DZJ2" s="205" t="s">
        <v>48</v>
      </c>
      <c r="DZK2" s="205"/>
      <c r="DZL2" s="205"/>
      <c r="DZM2" s="205"/>
      <c r="DZN2" s="205" t="s">
        <v>48</v>
      </c>
      <c r="DZO2" s="205"/>
      <c r="DZP2" s="205"/>
      <c r="DZQ2" s="205"/>
      <c r="DZR2" s="205" t="s">
        <v>48</v>
      </c>
      <c r="DZS2" s="205"/>
      <c r="DZT2" s="205"/>
      <c r="DZU2" s="205"/>
      <c r="DZV2" s="205" t="s">
        <v>48</v>
      </c>
      <c r="DZW2" s="205"/>
      <c r="DZX2" s="205"/>
      <c r="DZY2" s="205"/>
      <c r="DZZ2" s="205" t="s">
        <v>48</v>
      </c>
      <c r="EAA2" s="205"/>
      <c r="EAB2" s="205"/>
      <c r="EAC2" s="205"/>
      <c r="EAD2" s="205" t="s">
        <v>48</v>
      </c>
      <c r="EAE2" s="205"/>
      <c r="EAF2" s="205"/>
      <c r="EAG2" s="205"/>
      <c r="EAH2" s="205" t="s">
        <v>48</v>
      </c>
      <c r="EAI2" s="205"/>
      <c r="EAJ2" s="205"/>
      <c r="EAK2" s="205"/>
      <c r="EAL2" s="205" t="s">
        <v>48</v>
      </c>
      <c r="EAM2" s="205"/>
      <c r="EAN2" s="205"/>
      <c r="EAO2" s="205"/>
      <c r="EAP2" s="205" t="s">
        <v>48</v>
      </c>
      <c r="EAQ2" s="205"/>
      <c r="EAR2" s="205"/>
      <c r="EAS2" s="205"/>
      <c r="EAT2" s="205" t="s">
        <v>48</v>
      </c>
      <c r="EAU2" s="205"/>
      <c r="EAV2" s="205"/>
      <c r="EAW2" s="205"/>
      <c r="EAX2" s="205" t="s">
        <v>48</v>
      </c>
      <c r="EAY2" s="205"/>
      <c r="EAZ2" s="205"/>
      <c r="EBA2" s="205"/>
      <c r="EBB2" s="205" t="s">
        <v>48</v>
      </c>
      <c r="EBC2" s="205"/>
      <c r="EBD2" s="205"/>
      <c r="EBE2" s="205"/>
      <c r="EBF2" s="205" t="s">
        <v>48</v>
      </c>
      <c r="EBG2" s="205"/>
      <c r="EBH2" s="205"/>
      <c r="EBI2" s="205"/>
      <c r="EBJ2" s="205" t="s">
        <v>48</v>
      </c>
      <c r="EBK2" s="205"/>
      <c r="EBL2" s="205"/>
      <c r="EBM2" s="205"/>
      <c r="EBN2" s="205" t="s">
        <v>48</v>
      </c>
      <c r="EBO2" s="205"/>
      <c r="EBP2" s="205"/>
      <c r="EBQ2" s="205"/>
      <c r="EBR2" s="205" t="s">
        <v>48</v>
      </c>
      <c r="EBS2" s="205"/>
      <c r="EBT2" s="205"/>
      <c r="EBU2" s="205"/>
      <c r="EBV2" s="205" t="s">
        <v>48</v>
      </c>
      <c r="EBW2" s="205"/>
      <c r="EBX2" s="205"/>
      <c r="EBY2" s="205"/>
      <c r="EBZ2" s="205" t="s">
        <v>48</v>
      </c>
      <c r="ECA2" s="205"/>
      <c r="ECB2" s="205"/>
      <c r="ECC2" s="205"/>
      <c r="ECD2" s="205" t="s">
        <v>48</v>
      </c>
      <c r="ECE2" s="205"/>
      <c r="ECF2" s="205"/>
      <c r="ECG2" s="205"/>
      <c r="ECH2" s="205" t="s">
        <v>48</v>
      </c>
      <c r="ECI2" s="205"/>
      <c r="ECJ2" s="205"/>
      <c r="ECK2" s="205"/>
      <c r="ECL2" s="205" t="s">
        <v>48</v>
      </c>
      <c r="ECM2" s="205"/>
      <c r="ECN2" s="205"/>
      <c r="ECO2" s="205"/>
      <c r="ECP2" s="205" t="s">
        <v>48</v>
      </c>
      <c r="ECQ2" s="205"/>
      <c r="ECR2" s="205"/>
      <c r="ECS2" s="205"/>
      <c r="ECT2" s="205" t="s">
        <v>48</v>
      </c>
      <c r="ECU2" s="205"/>
      <c r="ECV2" s="205"/>
      <c r="ECW2" s="205"/>
      <c r="ECX2" s="205" t="s">
        <v>48</v>
      </c>
      <c r="ECY2" s="205"/>
      <c r="ECZ2" s="205"/>
      <c r="EDA2" s="205"/>
      <c r="EDB2" s="205" t="s">
        <v>48</v>
      </c>
      <c r="EDC2" s="205"/>
      <c r="EDD2" s="205"/>
      <c r="EDE2" s="205"/>
      <c r="EDF2" s="205" t="s">
        <v>48</v>
      </c>
      <c r="EDG2" s="205"/>
      <c r="EDH2" s="205"/>
      <c r="EDI2" s="205"/>
      <c r="EDJ2" s="205" t="s">
        <v>48</v>
      </c>
      <c r="EDK2" s="205"/>
      <c r="EDL2" s="205"/>
      <c r="EDM2" s="205"/>
      <c r="EDN2" s="205" t="s">
        <v>48</v>
      </c>
      <c r="EDO2" s="205"/>
      <c r="EDP2" s="205"/>
      <c r="EDQ2" s="205"/>
      <c r="EDR2" s="205" t="s">
        <v>48</v>
      </c>
      <c r="EDS2" s="205"/>
      <c r="EDT2" s="205"/>
      <c r="EDU2" s="205"/>
      <c r="EDV2" s="205" t="s">
        <v>48</v>
      </c>
      <c r="EDW2" s="205"/>
      <c r="EDX2" s="205"/>
      <c r="EDY2" s="205"/>
      <c r="EDZ2" s="205" t="s">
        <v>48</v>
      </c>
      <c r="EEA2" s="205"/>
      <c r="EEB2" s="205"/>
      <c r="EEC2" s="205"/>
      <c r="EED2" s="205" t="s">
        <v>48</v>
      </c>
      <c r="EEE2" s="205"/>
      <c r="EEF2" s="205"/>
      <c r="EEG2" s="205"/>
      <c r="EEH2" s="205" t="s">
        <v>48</v>
      </c>
      <c r="EEI2" s="205"/>
      <c r="EEJ2" s="205"/>
      <c r="EEK2" s="205"/>
      <c r="EEL2" s="205" t="s">
        <v>48</v>
      </c>
      <c r="EEM2" s="205"/>
      <c r="EEN2" s="205"/>
      <c r="EEO2" s="205"/>
      <c r="EEP2" s="205" t="s">
        <v>48</v>
      </c>
      <c r="EEQ2" s="205"/>
      <c r="EER2" s="205"/>
      <c r="EES2" s="205"/>
      <c r="EET2" s="205" t="s">
        <v>48</v>
      </c>
      <c r="EEU2" s="205"/>
      <c r="EEV2" s="205"/>
      <c r="EEW2" s="205"/>
      <c r="EEX2" s="205" t="s">
        <v>48</v>
      </c>
      <c r="EEY2" s="205"/>
      <c r="EEZ2" s="205"/>
      <c r="EFA2" s="205"/>
      <c r="EFB2" s="205" t="s">
        <v>48</v>
      </c>
      <c r="EFC2" s="205"/>
      <c r="EFD2" s="205"/>
      <c r="EFE2" s="205"/>
      <c r="EFF2" s="205" t="s">
        <v>48</v>
      </c>
      <c r="EFG2" s="205"/>
      <c r="EFH2" s="205"/>
      <c r="EFI2" s="205"/>
      <c r="EFJ2" s="205" t="s">
        <v>48</v>
      </c>
      <c r="EFK2" s="205"/>
      <c r="EFL2" s="205"/>
      <c r="EFM2" s="205"/>
      <c r="EFN2" s="205" t="s">
        <v>48</v>
      </c>
      <c r="EFO2" s="205"/>
      <c r="EFP2" s="205"/>
      <c r="EFQ2" s="205"/>
      <c r="EFR2" s="205" t="s">
        <v>48</v>
      </c>
      <c r="EFS2" s="205"/>
      <c r="EFT2" s="205"/>
      <c r="EFU2" s="205"/>
      <c r="EFV2" s="205" t="s">
        <v>48</v>
      </c>
      <c r="EFW2" s="205"/>
      <c r="EFX2" s="205"/>
      <c r="EFY2" s="205"/>
      <c r="EFZ2" s="205" t="s">
        <v>48</v>
      </c>
      <c r="EGA2" s="205"/>
      <c r="EGB2" s="205"/>
      <c r="EGC2" s="205"/>
      <c r="EGD2" s="205" t="s">
        <v>48</v>
      </c>
      <c r="EGE2" s="205"/>
      <c r="EGF2" s="205"/>
      <c r="EGG2" s="205"/>
      <c r="EGH2" s="205" t="s">
        <v>48</v>
      </c>
      <c r="EGI2" s="205"/>
      <c r="EGJ2" s="205"/>
      <c r="EGK2" s="205"/>
      <c r="EGL2" s="205" t="s">
        <v>48</v>
      </c>
      <c r="EGM2" s="205"/>
      <c r="EGN2" s="205"/>
      <c r="EGO2" s="205"/>
      <c r="EGP2" s="205" t="s">
        <v>48</v>
      </c>
      <c r="EGQ2" s="205"/>
      <c r="EGR2" s="205"/>
      <c r="EGS2" s="205"/>
      <c r="EGT2" s="205" t="s">
        <v>48</v>
      </c>
      <c r="EGU2" s="205"/>
      <c r="EGV2" s="205"/>
      <c r="EGW2" s="205"/>
      <c r="EGX2" s="205" t="s">
        <v>48</v>
      </c>
      <c r="EGY2" s="205"/>
      <c r="EGZ2" s="205"/>
      <c r="EHA2" s="205"/>
      <c r="EHB2" s="205" t="s">
        <v>48</v>
      </c>
      <c r="EHC2" s="205"/>
      <c r="EHD2" s="205"/>
      <c r="EHE2" s="205"/>
      <c r="EHF2" s="205" t="s">
        <v>48</v>
      </c>
      <c r="EHG2" s="205"/>
      <c r="EHH2" s="205"/>
      <c r="EHI2" s="205"/>
      <c r="EHJ2" s="205" t="s">
        <v>48</v>
      </c>
      <c r="EHK2" s="205"/>
      <c r="EHL2" s="205"/>
      <c r="EHM2" s="205"/>
      <c r="EHN2" s="205" t="s">
        <v>48</v>
      </c>
      <c r="EHO2" s="205"/>
      <c r="EHP2" s="205"/>
      <c r="EHQ2" s="205"/>
      <c r="EHR2" s="205" t="s">
        <v>48</v>
      </c>
      <c r="EHS2" s="205"/>
      <c r="EHT2" s="205"/>
      <c r="EHU2" s="205"/>
      <c r="EHV2" s="205" t="s">
        <v>48</v>
      </c>
      <c r="EHW2" s="205"/>
      <c r="EHX2" s="205"/>
      <c r="EHY2" s="205"/>
      <c r="EHZ2" s="205" t="s">
        <v>48</v>
      </c>
      <c r="EIA2" s="205"/>
      <c r="EIB2" s="205"/>
      <c r="EIC2" s="205"/>
      <c r="EID2" s="205" t="s">
        <v>48</v>
      </c>
      <c r="EIE2" s="205"/>
      <c r="EIF2" s="205"/>
      <c r="EIG2" s="205"/>
      <c r="EIH2" s="205" t="s">
        <v>48</v>
      </c>
      <c r="EII2" s="205"/>
      <c r="EIJ2" s="205"/>
      <c r="EIK2" s="205"/>
      <c r="EIL2" s="205" t="s">
        <v>48</v>
      </c>
      <c r="EIM2" s="205"/>
      <c r="EIN2" s="205"/>
      <c r="EIO2" s="205"/>
      <c r="EIP2" s="205" t="s">
        <v>48</v>
      </c>
      <c r="EIQ2" s="205"/>
      <c r="EIR2" s="205"/>
      <c r="EIS2" s="205"/>
      <c r="EIT2" s="205" t="s">
        <v>48</v>
      </c>
      <c r="EIU2" s="205"/>
      <c r="EIV2" s="205"/>
      <c r="EIW2" s="205"/>
      <c r="EIX2" s="205" t="s">
        <v>48</v>
      </c>
      <c r="EIY2" s="205"/>
      <c r="EIZ2" s="205"/>
      <c r="EJA2" s="205"/>
      <c r="EJB2" s="205" t="s">
        <v>48</v>
      </c>
      <c r="EJC2" s="205"/>
      <c r="EJD2" s="205"/>
      <c r="EJE2" s="205"/>
      <c r="EJF2" s="205" t="s">
        <v>48</v>
      </c>
      <c r="EJG2" s="205"/>
      <c r="EJH2" s="205"/>
      <c r="EJI2" s="205"/>
      <c r="EJJ2" s="205" t="s">
        <v>48</v>
      </c>
      <c r="EJK2" s="205"/>
      <c r="EJL2" s="205"/>
      <c r="EJM2" s="205"/>
      <c r="EJN2" s="205" t="s">
        <v>48</v>
      </c>
      <c r="EJO2" s="205"/>
      <c r="EJP2" s="205"/>
      <c r="EJQ2" s="205"/>
      <c r="EJR2" s="205" t="s">
        <v>48</v>
      </c>
      <c r="EJS2" s="205"/>
      <c r="EJT2" s="205"/>
      <c r="EJU2" s="205"/>
      <c r="EJV2" s="205" t="s">
        <v>48</v>
      </c>
      <c r="EJW2" s="205"/>
      <c r="EJX2" s="205"/>
      <c r="EJY2" s="205"/>
      <c r="EJZ2" s="205" t="s">
        <v>48</v>
      </c>
      <c r="EKA2" s="205"/>
      <c r="EKB2" s="205"/>
      <c r="EKC2" s="205"/>
      <c r="EKD2" s="205" t="s">
        <v>48</v>
      </c>
      <c r="EKE2" s="205"/>
      <c r="EKF2" s="205"/>
      <c r="EKG2" s="205"/>
      <c r="EKH2" s="205" t="s">
        <v>48</v>
      </c>
      <c r="EKI2" s="205"/>
      <c r="EKJ2" s="205"/>
      <c r="EKK2" s="205"/>
      <c r="EKL2" s="205" t="s">
        <v>48</v>
      </c>
      <c r="EKM2" s="205"/>
      <c r="EKN2" s="205"/>
      <c r="EKO2" s="205"/>
      <c r="EKP2" s="205" t="s">
        <v>48</v>
      </c>
      <c r="EKQ2" s="205"/>
      <c r="EKR2" s="205"/>
      <c r="EKS2" s="205"/>
      <c r="EKT2" s="205" t="s">
        <v>48</v>
      </c>
      <c r="EKU2" s="205"/>
      <c r="EKV2" s="205"/>
      <c r="EKW2" s="205"/>
      <c r="EKX2" s="205" t="s">
        <v>48</v>
      </c>
      <c r="EKY2" s="205"/>
      <c r="EKZ2" s="205"/>
      <c r="ELA2" s="205"/>
      <c r="ELB2" s="205" t="s">
        <v>48</v>
      </c>
      <c r="ELC2" s="205"/>
      <c r="ELD2" s="205"/>
      <c r="ELE2" s="205"/>
      <c r="ELF2" s="205" t="s">
        <v>48</v>
      </c>
      <c r="ELG2" s="205"/>
      <c r="ELH2" s="205"/>
      <c r="ELI2" s="205"/>
      <c r="ELJ2" s="205" t="s">
        <v>48</v>
      </c>
      <c r="ELK2" s="205"/>
      <c r="ELL2" s="205"/>
      <c r="ELM2" s="205"/>
      <c r="ELN2" s="205" t="s">
        <v>48</v>
      </c>
      <c r="ELO2" s="205"/>
      <c r="ELP2" s="205"/>
      <c r="ELQ2" s="205"/>
      <c r="ELR2" s="205" t="s">
        <v>48</v>
      </c>
      <c r="ELS2" s="205"/>
      <c r="ELT2" s="205"/>
      <c r="ELU2" s="205"/>
      <c r="ELV2" s="205" t="s">
        <v>48</v>
      </c>
      <c r="ELW2" s="205"/>
      <c r="ELX2" s="205"/>
      <c r="ELY2" s="205"/>
      <c r="ELZ2" s="205" t="s">
        <v>48</v>
      </c>
      <c r="EMA2" s="205"/>
      <c r="EMB2" s="205"/>
      <c r="EMC2" s="205"/>
      <c r="EMD2" s="205" t="s">
        <v>48</v>
      </c>
      <c r="EME2" s="205"/>
      <c r="EMF2" s="205"/>
      <c r="EMG2" s="205"/>
      <c r="EMH2" s="205" t="s">
        <v>48</v>
      </c>
      <c r="EMI2" s="205"/>
      <c r="EMJ2" s="205"/>
      <c r="EMK2" s="205"/>
      <c r="EML2" s="205" t="s">
        <v>48</v>
      </c>
      <c r="EMM2" s="205"/>
      <c r="EMN2" s="205"/>
      <c r="EMO2" s="205"/>
      <c r="EMP2" s="205" t="s">
        <v>48</v>
      </c>
      <c r="EMQ2" s="205"/>
      <c r="EMR2" s="205"/>
      <c r="EMS2" s="205"/>
      <c r="EMT2" s="205" t="s">
        <v>48</v>
      </c>
      <c r="EMU2" s="205"/>
      <c r="EMV2" s="205"/>
      <c r="EMW2" s="205"/>
      <c r="EMX2" s="205" t="s">
        <v>48</v>
      </c>
      <c r="EMY2" s="205"/>
      <c r="EMZ2" s="205"/>
      <c r="ENA2" s="205"/>
      <c r="ENB2" s="205" t="s">
        <v>48</v>
      </c>
      <c r="ENC2" s="205"/>
      <c r="END2" s="205"/>
      <c r="ENE2" s="205"/>
      <c r="ENF2" s="205" t="s">
        <v>48</v>
      </c>
      <c r="ENG2" s="205"/>
      <c r="ENH2" s="205"/>
      <c r="ENI2" s="205"/>
      <c r="ENJ2" s="205" t="s">
        <v>48</v>
      </c>
      <c r="ENK2" s="205"/>
      <c r="ENL2" s="205"/>
      <c r="ENM2" s="205"/>
      <c r="ENN2" s="205" t="s">
        <v>48</v>
      </c>
      <c r="ENO2" s="205"/>
      <c r="ENP2" s="205"/>
      <c r="ENQ2" s="205"/>
      <c r="ENR2" s="205" t="s">
        <v>48</v>
      </c>
      <c r="ENS2" s="205"/>
      <c r="ENT2" s="205"/>
      <c r="ENU2" s="205"/>
      <c r="ENV2" s="205" t="s">
        <v>48</v>
      </c>
      <c r="ENW2" s="205"/>
      <c r="ENX2" s="205"/>
      <c r="ENY2" s="205"/>
      <c r="ENZ2" s="205" t="s">
        <v>48</v>
      </c>
      <c r="EOA2" s="205"/>
      <c r="EOB2" s="205"/>
      <c r="EOC2" s="205"/>
      <c r="EOD2" s="205" t="s">
        <v>48</v>
      </c>
      <c r="EOE2" s="205"/>
      <c r="EOF2" s="205"/>
      <c r="EOG2" s="205"/>
      <c r="EOH2" s="205" t="s">
        <v>48</v>
      </c>
      <c r="EOI2" s="205"/>
      <c r="EOJ2" s="205"/>
      <c r="EOK2" s="205"/>
      <c r="EOL2" s="205" t="s">
        <v>48</v>
      </c>
      <c r="EOM2" s="205"/>
      <c r="EON2" s="205"/>
      <c r="EOO2" s="205"/>
      <c r="EOP2" s="205" t="s">
        <v>48</v>
      </c>
      <c r="EOQ2" s="205"/>
      <c r="EOR2" s="205"/>
      <c r="EOS2" s="205"/>
      <c r="EOT2" s="205" t="s">
        <v>48</v>
      </c>
      <c r="EOU2" s="205"/>
      <c r="EOV2" s="205"/>
      <c r="EOW2" s="205"/>
      <c r="EOX2" s="205" t="s">
        <v>48</v>
      </c>
      <c r="EOY2" s="205"/>
      <c r="EOZ2" s="205"/>
      <c r="EPA2" s="205"/>
      <c r="EPB2" s="205" t="s">
        <v>48</v>
      </c>
      <c r="EPC2" s="205"/>
      <c r="EPD2" s="205"/>
      <c r="EPE2" s="205"/>
      <c r="EPF2" s="205" t="s">
        <v>48</v>
      </c>
      <c r="EPG2" s="205"/>
      <c r="EPH2" s="205"/>
      <c r="EPI2" s="205"/>
      <c r="EPJ2" s="205" t="s">
        <v>48</v>
      </c>
      <c r="EPK2" s="205"/>
      <c r="EPL2" s="205"/>
      <c r="EPM2" s="205"/>
      <c r="EPN2" s="205" t="s">
        <v>48</v>
      </c>
      <c r="EPO2" s="205"/>
      <c r="EPP2" s="205"/>
      <c r="EPQ2" s="205"/>
      <c r="EPR2" s="205" t="s">
        <v>48</v>
      </c>
      <c r="EPS2" s="205"/>
      <c r="EPT2" s="205"/>
      <c r="EPU2" s="205"/>
      <c r="EPV2" s="205" t="s">
        <v>48</v>
      </c>
      <c r="EPW2" s="205"/>
      <c r="EPX2" s="205"/>
      <c r="EPY2" s="205"/>
      <c r="EPZ2" s="205" t="s">
        <v>48</v>
      </c>
      <c r="EQA2" s="205"/>
      <c r="EQB2" s="205"/>
      <c r="EQC2" s="205"/>
      <c r="EQD2" s="205" t="s">
        <v>48</v>
      </c>
      <c r="EQE2" s="205"/>
      <c r="EQF2" s="205"/>
      <c r="EQG2" s="205"/>
      <c r="EQH2" s="205" t="s">
        <v>48</v>
      </c>
      <c r="EQI2" s="205"/>
      <c r="EQJ2" s="205"/>
      <c r="EQK2" s="205"/>
      <c r="EQL2" s="205" t="s">
        <v>48</v>
      </c>
      <c r="EQM2" s="205"/>
      <c r="EQN2" s="205"/>
      <c r="EQO2" s="205"/>
      <c r="EQP2" s="205" t="s">
        <v>48</v>
      </c>
      <c r="EQQ2" s="205"/>
      <c r="EQR2" s="205"/>
      <c r="EQS2" s="205"/>
      <c r="EQT2" s="205" t="s">
        <v>48</v>
      </c>
      <c r="EQU2" s="205"/>
      <c r="EQV2" s="205"/>
      <c r="EQW2" s="205"/>
      <c r="EQX2" s="205" t="s">
        <v>48</v>
      </c>
      <c r="EQY2" s="205"/>
      <c r="EQZ2" s="205"/>
      <c r="ERA2" s="205"/>
      <c r="ERB2" s="205" t="s">
        <v>48</v>
      </c>
      <c r="ERC2" s="205"/>
      <c r="ERD2" s="205"/>
      <c r="ERE2" s="205"/>
      <c r="ERF2" s="205" t="s">
        <v>48</v>
      </c>
      <c r="ERG2" s="205"/>
      <c r="ERH2" s="205"/>
      <c r="ERI2" s="205"/>
      <c r="ERJ2" s="205" t="s">
        <v>48</v>
      </c>
      <c r="ERK2" s="205"/>
      <c r="ERL2" s="205"/>
      <c r="ERM2" s="205"/>
      <c r="ERN2" s="205" t="s">
        <v>48</v>
      </c>
      <c r="ERO2" s="205"/>
      <c r="ERP2" s="205"/>
      <c r="ERQ2" s="205"/>
      <c r="ERR2" s="205" t="s">
        <v>48</v>
      </c>
      <c r="ERS2" s="205"/>
      <c r="ERT2" s="205"/>
      <c r="ERU2" s="205"/>
      <c r="ERV2" s="205" t="s">
        <v>48</v>
      </c>
      <c r="ERW2" s="205"/>
      <c r="ERX2" s="205"/>
      <c r="ERY2" s="205"/>
      <c r="ERZ2" s="205" t="s">
        <v>48</v>
      </c>
      <c r="ESA2" s="205"/>
      <c r="ESB2" s="205"/>
      <c r="ESC2" s="205"/>
      <c r="ESD2" s="205" t="s">
        <v>48</v>
      </c>
      <c r="ESE2" s="205"/>
      <c r="ESF2" s="205"/>
      <c r="ESG2" s="205"/>
      <c r="ESH2" s="205" t="s">
        <v>48</v>
      </c>
      <c r="ESI2" s="205"/>
      <c r="ESJ2" s="205"/>
      <c r="ESK2" s="205"/>
      <c r="ESL2" s="205" t="s">
        <v>48</v>
      </c>
      <c r="ESM2" s="205"/>
      <c r="ESN2" s="205"/>
      <c r="ESO2" s="205"/>
      <c r="ESP2" s="205" t="s">
        <v>48</v>
      </c>
      <c r="ESQ2" s="205"/>
      <c r="ESR2" s="205"/>
      <c r="ESS2" s="205"/>
      <c r="EST2" s="205" t="s">
        <v>48</v>
      </c>
      <c r="ESU2" s="205"/>
      <c r="ESV2" s="205"/>
      <c r="ESW2" s="205"/>
      <c r="ESX2" s="205" t="s">
        <v>48</v>
      </c>
      <c r="ESY2" s="205"/>
      <c r="ESZ2" s="205"/>
      <c r="ETA2" s="205"/>
      <c r="ETB2" s="205" t="s">
        <v>48</v>
      </c>
      <c r="ETC2" s="205"/>
      <c r="ETD2" s="205"/>
      <c r="ETE2" s="205"/>
      <c r="ETF2" s="205" t="s">
        <v>48</v>
      </c>
      <c r="ETG2" s="205"/>
      <c r="ETH2" s="205"/>
      <c r="ETI2" s="205"/>
      <c r="ETJ2" s="205" t="s">
        <v>48</v>
      </c>
      <c r="ETK2" s="205"/>
      <c r="ETL2" s="205"/>
      <c r="ETM2" s="205"/>
      <c r="ETN2" s="205" t="s">
        <v>48</v>
      </c>
      <c r="ETO2" s="205"/>
      <c r="ETP2" s="205"/>
      <c r="ETQ2" s="205"/>
      <c r="ETR2" s="205" t="s">
        <v>48</v>
      </c>
      <c r="ETS2" s="205"/>
      <c r="ETT2" s="205"/>
      <c r="ETU2" s="205"/>
      <c r="ETV2" s="205" t="s">
        <v>48</v>
      </c>
      <c r="ETW2" s="205"/>
      <c r="ETX2" s="205"/>
      <c r="ETY2" s="205"/>
      <c r="ETZ2" s="205" t="s">
        <v>48</v>
      </c>
      <c r="EUA2" s="205"/>
      <c r="EUB2" s="205"/>
      <c r="EUC2" s="205"/>
      <c r="EUD2" s="205" t="s">
        <v>48</v>
      </c>
      <c r="EUE2" s="205"/>
      <c r="EUF2" s="205"/>
      <c r="EUG2" s="205"/>
      <c r="EUH2" s="205" t="s">
        <v>48</v>
      </c>
      <c r="EUI2" s="205"/>
      <c r="EUJ2" s="205"/>
      <c r="EUK2" s="205"/>
      <c r="EUL2" s="205" t="s">
        <v>48</v>
      </c>
      <c r="EUM2" s="205"/>
      <c r="EUN2" s="205"/>
      <c r="EUO2" s="205"/>
      <c r="EUP2" s="205" t="s">
        <v>48</v>
      </c>
      <c r="EUQ2" s="205"/>
      <c r="EUR2" s="205"/>
      <c r="EUS2" s="205"/>
      <c r="EUT2" s="205" t="s">
        <v>48</v>
      </c>
      <c r="EUU2" s="205"/>
      <c r="EUV2" s="205"/>
      <c r="EUW2" s="205"/>
      <c r="EUX2" s="205" t="s">
        <v>48</v>
      </c>
      <c r="EUY2" s="205"/>
      <c r="EUZ2" s="205"/>
      <c r="EVA2" s="205"/>
      <c r="EVB2" s="205" t="s">
        <v>48</v>
      </c>
      <c r="EVC2" s="205"/>
      <c r="EVD2" s="205"/>
      <c r="EVE2" s="205"/>
      <c r="EVF2" s="205" t="s">
        <v>48</v>
      </c>
      <c r="EVG2" s="205"/>
      <c r="EVH2" s="205"/>
      <c r="EVI2" s="205"/>
      <c r="EVJ2" s="205" t="s">
        <v>48</v>
      </c>
      <c r="EVK2" s="205"/>
      <c r="EVL2" s="205"/>
      <c r="EVM2" s="205"/>
      <c r="EVN2" s="205" t="s">
        <v>48</v>
      </c>
      <c r="EVO2" s="205"/>
      <c r="EVP2" s="205"/>
      <c r="EVQ2" s="205"/>
      <c r="EVR2" s="205" t="s">
        <v>48</v>
      </c>
      <c r="EVS2" s="205"/>
      <c r="EVT2" s="205"/>
      <c r="EVU2" s="205"/>
      <c r="EVV2" s="205" t="s">
        <v>48</v>
      </c>
      <c r="EVW2" s="205"/>
      <c r="EVX2" s="205"/>
      <c r="EVY2" s="205"/>
      <c r="EVZ2" s="205" t="s">
        <v>48</v>
      </c>
      <c r="EWA2" s="205"/>
      <c r="EWB2" s="205"/>
      <c r="EWC2" s="205"/>
      <c r="EWD2" s="205" t="s">
        <v>48</v>
      </c>
      <c r="EWE2" s="205"/>
      <c r="EWF2" s="205"/>
      <c r="EWG2" s="205"/>
      <c r="EWH2" s="205" t="s">
        <v>48</v>
      </c>
      <c r="EWI2" s="205"/>
      <c r="EWJ2" s="205"/>
      <c r="EWK2" s="205"/>
      <c r="EWL2" s="205" t="s">
        <v>48</v>
      </c>
      <c r="EWM2" s="205"/>
      <c r="EWN2" s="205"/>
      <c r="EWO2" s="205"/>
      <c r="EWP2" s="205" t="s">
        <v>48</v>
      </c>
      <c r="EWQ2" s="205"/>
      <c r="EWR2" s="205"/>
      <c r="EWS2" s="205"/>
      <c r="EWT2" s="205" t="s">
        <v>48</v>
      </c>
      <c r="EWU2" s="205"/>
      <c r="EWV2" s="205"/>
      <c r="EWW2" s="205"/>
      <c r="EWX2" s="205" t="s">
        <v>48</v>
      </c>
      <c r="EWY2" s="205"/>
      <c r="EWZ2" s="205"/>
      <c r="EXA2" s="205"/>
      <c r="EXB2" s="205" t="s">
        <v>48</v>
      </c>
      <c r="EXC2" s="205"/>
      <c r="EXD2" s="205"/>
      <c r="EXE2" s="205"/>
      <c r="EXF2" s="205" t="s">
        <v>48</v>
      </c>
      <c r="EXG2" s="205"/>
      <c r="EXH2" s="205"/>
      <c r="EXI2" s="205"/>
      <c r="EXJ2" s="205" t="s">
        <v>48</v>
      </c>
      <c r="EXK2" s="205"/>
      <c r="EXL2" s="205"/>
      <c r="EXM2" s="205"/>
      <c r="EXN2" s="205" t="s">
        <v>48</v>
      </c>
      <c r="EXO2" s="205"/>
      <c r="EXP2" s="205"/>
      <c r="EXQ2" s="205"/>
      <c r="EXR2" s="205" t="s">
        <v>48</v>
      </c>
      <c r="EXS2" s="205"/>
      <c r="EXT2" s="205"/>
      <c r="EXU2" s="205"/>
      <c r="EXV2" s="205" t="s">
        <v>48</v>
      </c>
      <c r="EXW2" s="205"/>
      <c r="EXX2" s="205"/>
      <c r="EXY2" s="205"/>
      <c r="EXZ2" s="205" t="s">
        <v>48</v>
      </c>
      <c r="EYA2" s="205"/>
      <c r="EYB2" s="205"/>
      <c r="EYC2" s="205"/>
      <c r="EYD2" s="205" t="s">
        <v>48</v>
      </c>
      <c r="EYE2" s="205"/>
      <c r="EYF2" s="205"/>
      <c r="EYG2" s="205"/>
      <c r="EYH2" s="205" t="s">
        <v>48</v>
      </c>
      <c r="EYI2" s="205"/>
      <c r="EYJ2" s="205"/>
      <c r="EYK2" s="205"/>
      <c r="EYL2" s="205" t="s">
        <v>48</v>
      </c>
      <c r="EYM2" s="205"/>
      <c r="EYN2" s="205"/>
      <c r="EYO2" s="205"/>
      <c r="EYP2" s="205" t="s">
        <v>48</v>
      </c>
      <c r="EYQ2" s="205"/>
      <c r="EYR2" s="205"/>
      <c r="EYS2" s="205"/>
      <c r="EYT2" s="205" t="s">
        <v>48</v>
      </c>
      <c r="EYU2" s="205"/>
      <c r="EYV2" s="205"/>
      <c r="EYW2" s="205"/>
      <c r="EYX2" s="205" t="s">
        <v>48</v>
      </c>
      <c r="EYY2" s="205"/>
      <c r="EYZ2" s="205"/>
      <c r="EZA2" s="205"/>
      <c r="EZB2" s="205" t="s">
        <v>48</v>
      </c>
      <c r="EZC2" s="205"/>
      <c r="EZD2" s="205"/>
      <c r="EZE2" s="205"/>
      <c r="EZF2" s="205" t="s">
        <v>48</v>
      </c>
      <c r="EZG2" s="205"/>
      <c r="EZH2" s="205"/>
      <c r="EZI2" s="205"/>
      <c r="EZJ2" s="205" t="s">
        <v>48</v>
      </c>
      <c r="EZK2" s="205"/>
      <c r="EZL2" s="205"/>
      <c r="EZM2" s="205"/>
      <c r="EZN2" s="205" t="s">
        <v>48</v>
      </c>
      <c r="EZO2" s="205"/>
      <c r="EZP2" s="205"/>
      <c r="EZQ2" s="205"/>
      <c r="EZR2" s="205" t="s">
        <v>48</v>
      </c>
      <c r="EZS2" s="205"/>
      <c r="EZT2" s="205"/>
      <c r="EZU2" s="205"/>
      <c r="EZV2" s="205" t="s">
        <v>48</v>
      </c>
      <c r="EZW2" s="205"/>
      <c r="EZX2" s="205"/>
      <c r="EZY2" s="205"/>
      <c r="EZZ2" s="205" t="s">
        <v>48</v>
      </c>
      <c r="FAA2" s="205"/>
      <c r="FAB2" s="205"/>
      <c r="FAC2" s="205"/>
      <c r="FAD2" s="205" t="s">
        <v>48</v>
      </c>
      <c r="FAE2" s="205"/>
      <c r="FAF2" s="205"/>
      <c r="FAG2" s="205"/>
      <c r="FAH2" s="205" t="s">
        <v>48</v>
      </c>
      <c r="FAI2" s="205"/>
      <c r="FAJ2" s="205"/>
      <c r="FAK2" s="205"/>
      <c r="FAL2" s="205" t="s">
        <v>48</v>
      </c>
      <c r="FAM2" s="205"/>
      <c r="FAN2" s="205"/>
      <c r="FAO2" s="205"/>
      <c r="FAP2" s="205" t="s">
        <v>48</v>
      </c>
      <c r="FAQ2" s="205"/>
      <c r="FAR2" s="205"/>
      <c r="FAS2" s="205"/>
      <c r="FAT2" s="205" t="s">
        <v>48</v>
      </c>
      <c r="FAU2" s="205"/>
      <c r="FAV2" s="205"/>
      <c r="FAW2" s="205"/>
      <c r="FAX2" s="205" t="s">
        <v>48</v>
      </c>
      <c r="FAY2" s="205"/>
      <c r="FAZ2" s="205"/>
      <c r="FBA2" s="205"/>
      <c r="FBB2" s="205" t="s">
        <v>48</v>
      </c>
      <c r="FBC2" s="205"/>
      <c r="FBD2" s="205"/>
      <c r="FBE2" s="205"/>
      <c r="FBF2" s="205" t="s">
        <v>48</v>
      </c>
      <c r="FBG2" s="205"/>
      <c r="FBH2" s="205"/>
      <c r="FBI2" s="205"/>
      <c r="FBJ2" s="205" t="s">
        <v>48</v>
      </c>
      <c r="FBK2" s="205"/>
      <c r="FBL2" s="205"/>
      <c r="FBM2" s="205"/>
      <c r="FBN2" s="205" t="s">
        <v>48</v>
      </c>
      <c r="FBO2" s="205"/>
      <c r="FBP2" s="205"/>
      <c r="FBQ2" s="205"/>
      <c r="FBR2" s="205" t="s">
        <v>48</v>
      </c>
      <c r="FBS2" s="205"/>
      <c r="FBT2" s="205"/>
      <c r="FBU2" s="205"/>
      <c r="FBV2" s="205" t="s">
        <v>48</v>
      </c>
      <c r="FBW2" s="205"/>
      <c r="FBX2" s="205"/>
      <c r="FBY2" s="205"/>
      <c r="FBZ2" s="205" t="s">
        <v>48</v>
      </c>
      <c r="FCA2" s="205"/>
      <c r="FCB2" s="205"/>
      <c r="FCC2" s="205"/>
      <c r="FCD2" s="205" t="s">
        <v>48</v>
      </c>
      <c r="FCE2" s="205"/>
      <c r="FCF2" s="205"/>
      <c r="FCG2" s="205"/>
      <c r="FCH2" s="205" t="s">
        <v>48</v>
      </c>
      <c r="FCI2" s="205"/>
      <c r="FCJ2" s="205"/>
      <c r="FCK2" s="205"/>
      <c r="FCL2" s="205" t="s">
        <v>48</v>
      </c>
      <c r="FCM2" s="205"/>
      <c r="FCN2" s="205"/>
      <c r="FCO2" s="205"/>
      <c r="FCP2" s="205" t="s">
        <v>48</v>
      </c>
      <c r="FCQ2" s="205"/>
      <c r="FCR2" s="205"/>
      <c r="FCS2" s="205"/>
      <c r="FCT2" s="205" t="s">
        <v>48</v>
      </c>
      <c r="FCU2" s="205"/>
      <c r="FCV2" s="205"/>
      <c r="FCW2" s="205"/>
      <c r="FCX2" s="205" t="s">
        <v>48</v>
      </c>
      <c r="FCY2" s="205"/>
      <c r="FCZ2" s="205"/>
      <c r="FDA2" s="205"/>
      <c r="FDB2" s="205" t="s">
        <v>48</v>
      </c>
      <c r="FDC2" s="205"/>
      <c r="FDD2" s="205"/>
      <c r="FDE2" s="205"/>
      <c r="FDF2" s="205" t="s">
        <v>48</v>
      </c>
      <c r="FDG2" s="205"/>
      <c r="FDH2" s="205"/>
      <c r="FDI2" s="205"/>
      <c r="FDJ2" s="205" t="s">
        <v>48</v>
      </c>
      <c r="FDK2" s="205"/>
      <c r="FDL2" s="205"/>
      <c r="FDM2" s="205"/>
      <c r="FDN2" s="205" t="s">
        <v>48</v>
      </c>
      <c r="FDO2" s="205"/>
      <c r="FDP2" s="205"/>
      <c r="FDQ2" s="205"/>
      <c r="FDR2" s="205" t="s">
        <v>48</v>
      </c>
      <c r="FDS2" s="205"/>
      <c r="FDT2" s="205"/>
      <c r="FDU2" s="205"/>
      <c r="FDV2" s="205" t="s">
        <v>48</v>
      </c>
      <c r="FDW2" s="205"/>
      <c r="FDX2" s="205"/>
      <c r="FDY2" s="205"/>
      <c r="FDZ2" s="205" t="s">
        <v>48</v>
      </c>
      <c r="FEA2" s="205"/>
      <c r="FEB2" s="205"/>
      <c r="FEC2" s="205"/>
      <c r="FED2" s="205" t="s">
        <v>48</v>
      </c>
      <c r="FEE2" s="205"/>
      <c r="FEF2" s="205"/>
      <c r="FEG2" s="205"/>
      <c r="FEH2" s="205" t="s">
        <v>48</v>
      </c>
      <c r="FEI2" s="205"/>
      <c r="FEJ2" s="205"/>
      <c r="FEK2" s="205"/>
      <c r="FEL2" s="205" t="s">
        <v>48</v>
      </c>
      <c r="FEM2" s="205"/>
      <c r="FEN2" s="205"/>
      <c r="FEO2" s="205"/>
      <c r="FEP2" s="205" t="s">
        <v>48</v>
      </c>
      <c r="FEQ2" s="205"/>
      <c r="FER2" s="205"/>
      <c r="FES2" s="205"/>
      <c r="FET2" s="205" t="s">
        <v>48</v>
      </c>
      <c r="FEU2" s="205"/>
      <c r="FEV2" s="205"/>
      <c r="FEW2" s="205"/>
      <c r="FEX2" s="205" t="s">
        <v>48</v>
      </c>
      <c r="FEY2" s="205"/>
      <c r="FEZ2" s="205"/>
      <c r="FFA2" s="205"/>
      <c r="FFB2" s="205" t="s">
        <v>48</v>
      </c>
      <c r="FFC2" s="205"/>
      <c r="FFD2" s="205"/>
      <c r="FFE2" s="205"/>
      <c r="FFF2" s="205" t="s">
        <v>48</v>
      </c>
      <c r="FFG2" s="205"/>
      <c r="FFH2" s="205"/>
      <c r="FFI2" s="205"/>
      <c r="FFJ2" s="205" t="s">
        <v>48</v>
      </c>
      <c r="FFK2" s="205"/>
      <c r="FFL2" s="205"/>
      <c r="FFM2" s="205"/>
      <c r="FFN2" s="205" t="s">
        <v>48</v>
      </c>
      <c r="FFO2" s="205"/>
      <c r="FFP2" s="205"/>
      <c r="FFQ2" s="205"/>
      <c r="FFR2" s="205" t="s">
        <v>48</v>
      </c>
      <c r="FFS2" s="205"/>
      <c r="FFT2" s="205"/>
      <c r="FFU2" s="205"/>
      <c r="FFV2" s="205" t="s">
        <v>48</v>
      </c>
      <c r="FFW2" s="205"/>
      <c r="FFX2" s="205"/>
      <c r="FFY2" s="205"/>
      <c r="FFZ2" s="205" t="s">
        <v>48</v>
      </c>
      <c r="FGA2" s="205"/>
      <c r="FGB2" s="205"/>
      <c r="FGC2" s="205"/>
      <c r="FGD2" s="205" t="s">
        <v>48</v>
      </c>
      <c r="FGE2" s="205"/>
      <c r="FGF2" s="205"/>
      <c r="FGG2" s="205"/>
      <c r="FGH2" s="205" t="s">
        <v>48</v>
      </c>
      <c r="FGI2" s="205"/>
      <c r="FGJ2" s="205"/>
      <c r="FGK2" s="205"/>
      <c r="FGL2" s="205" t="s">
        <v>48</v>
      </c>
      <c r="FGM2" s="205"/>
      <c r="FGN2" s="205"/>
      <c r="FGO2" s="205"/>
      <c r="FGP2" s="205" t="s">
        <v>48</v>
      </c>
      <c r="FGQ2" s="205"/>
      <c r="FGR2" s="205"/>
      <c r="FGS2" s="205"/>
      <c r="FGT2" s="205" t="s">
        <v>48</v>
      </c>
      <c r="FGU2" s="205"/>
      <c r="FGV2" s="205"/>
      <c r="FGW2" s="205"/>
      <c r="FGX2" s="205" t="s">
        <v>48</v>
      </c>
      <c r="FGY2" s="205"/>
      <c r="FGZ2" s="205"/>
      <c r="FHA2" s="205"/>
      <c r="FHB2" s="205" t="s">
        <v>48</v>
      </c>
      <c r="FHC2" s="205"/>
      <c r="FHD2" s="205"/>
      <c r="FHE2" s="205"/>
      <c r="FHF2" s="205" t="s">
        <v>48</v>
      </c>
      <c r="FHG2" s="205"/>
      <c r="FHH2" s="205"/>
      <c r="FHI2" s="205"/>
      <c r="FHJ2" s="205" t="s">
        <v>48</v>
      </c>
      <c r="FHK2" s="205"/>
      <c r="FHL2" s="205"/>
      <c r="FHM2" s="205"/>
      <c r="FHN2" s="205" t="s">
        <v>48</v>
      </c>
      <c r="FHO2" s="205"/>
      <c r="FHP2" s="205"/>
      <c r="FHQ2" s="205"/>
      <c r="FHR2" s="205" t="s">
        <v>48</v>
      </c>
      <c r="FHS2" s="205"/>
      <c r="FHT2" s="205"/>
      <c r="FHU2" s="205"/>
      <c r="FHV2" s="205" t="s">
        <v>48</v>
      </c>
      <c r="FHW2" s="205"/>
      <c r="FHX2" s="205"/>
      <c r="FHY2" s="205"/>
      <c r="FHZ2" s="205" t="s">
        <v>48</v>
      </c>
      <c r="FIA2" s="205"/>
      <c r="FIB2" s="205"/>
      <c r="FIC2" s="205"/>
      <c r="FID2" s="205" t="s">
        <v>48</v>
      </c>
      <c r="FIE2" s="205"/>
      <c r="FIF2" s="205"/>
      <c r="FIG2" s="205"/>
      <c r="FIH2" s="205" t="s">
        <v>48</v>
      </c>
      <c r="FII2" s="205"/>
      <c r="FIJ2" s="205"/>
      <c r="FIK2" s="205"/>
      <c r="FIL2" s="205" t="s">
        <v>48</v>
      </c>
      <c r="FIM2" s="205"/>
      <c r="FIN2" s="205"/>
      <c r="FIO2" s="205"/>
      <c r="FIP2" s="205" t="s">
        <v>48</v>
      </c>
      <c r="FIQ2" s="205"/>
      <c r="FIR2" s="205"/>
      <c r="FIS2" s="205"/>
      <c r="FIT2" s="205" t="s">
        <v>48</v>
      </c>
      <c r="FIU2" s="205"/>
      <c r="FIV2" s="205"/>
      <c r="FIW2" s="205"/>
      <c r="FIX2" s="205" t="s">
        <v>48</v>
      </c>
      <c r="FIY2" s="205"/>
      <c r="FIZ2" s="205"/>
      <c r="FJA2" s="205"/>
      <c r="FJB2" s="205" t="s">
        <v>48</v>
      </c>
      <c r="FJC2" s="205"/>
      <c r="FJD2" s="205"/>
      <c r="FJE2" s="205"/>
      <c r="FJF2" s="205" t="s">
        <v>48</v>
      </c>
      <c r="FJG2" s="205"/>
      <c r="FJH2" s="205"/>
      <c r="FJI2" s="205"/>
      <c r="FJJ2" s="205" t="s">
        <v>48</v>
      </c>
      <c r="FJK2" s="205"/>
      <c r="FJL2" s="205"/>
      <c r="FJM2" s="205"/>
      <c r="FJN2" s="205" t="s">
        <v>48</v>
      </c>
      <c r="FJO2" s="205"/>
      <c r="FJP2" s="205"/>
      <c r="FJQ2" s="205"/>
      <c r="FJR2" s="205" t="s">
        <v>48</v>
      </c>
      <c r="FJS2" s="205"/>
      <c r="FJT2" s="205"/>
      <c r="FJU2" s="205"/>
      <c r="FJV2" s="205" t="s">
        <v>48</v>
      </c>
      <c r="FJW2" s="205"/>
      <c r="FJX2" s="205"/>
      <c r="FJY2" s="205"/>
      <c r="FJZ2" s="205" t="s">
        <v>48</v>
      </c>
      <c r="FKA2" s="205"/>
      <c r="FKB2" s="205"/>
      <c r="FKC2" s="205"/>
      <c r="FKD2" s="205" t="s">
        <v>48</v>
      </c>
      <c r="FKE2" s="205"/>
      <c r="FKF2" s="205"/>
      <c r="FKG2" s="205"/>
      <c r="FKH2" s="205" t="s">
        <v>48</v>
      </c>
      <c r="FKI2" s="205"/>
      <c r="FKJ2" s="205"/>
      <c r="FKK2" s="205"/>
      <c r="FKL2" s="205" t="s">
        <v>48</v>
      </c>
      <c r="FKM2" s="205"/>
      <c r="FKN2" s="205"/>
      <c r="FKO2" s="205"/>
      <c r="FKP2" s="205" t="s">
        <v>48</v>
      </c>
      <c r="FKQ2" s="205"/>
      <c r="FKR2" s="205"/>
      <c r="FKS2" s="205"/>
      <c r="FKT2" s="205" t="s">
        <v>48</v>
      </c>
      <c r="FKU2" s="205"/>
      <c r="FKV2" s="205"/>
      <c r="FKW2" s="205"/>
      <c r="FKX2" s="205" t="s">
        <v>48</v>
      </c>
      <c r="FKY2" s="205"/>
      <c r="FKZ2" s="205"/>
      <c r="FLA2" s="205"/>
      <c r="FLB2" s="205" t="s">
        <v>48</v>
      </c>
      <c r="FLC2" s="205"/>
      <c r="FLD2" s="205"/>
      <c r="FLE2" s="205"/>
      <c r="FLF2" s="205" t="s">
        <v>48</v>
      </c>
      <c r="FLG2" s="205"/>
      <c r="FLH2" s="205"/>
      <c r="FLI2" s="205"/>
      <c r="FLJ2" s="205" t="s">
        <v>48</v>
      </c>
      <c r="FLK2" s="205"/>
      <c r="FLL2" s="205"/>
      <c r="FLM2" s="205"/>
      <c r="FLN2" s="205" t="s">
        <v>48</v>
      </c>
      <c r="FLO2" s="205"/>
      <c r="FLP2" s="205"/>
      <c r="FLQ2" s="205"/>
      <c r="FLR2" s="205" t="s">
        <v>48</v>
      </c>
      <c r="FLS2" s="205"/>
      <c r="FLT2" s="205"/>
      <c r="FLU2" s="205"/>
      <c r="FLV2" s="205" t="s">
        <v>48</v>
      </c>
      <c r="FLW2" s="205"/>
      <c r="FLX2" s="205"/>
      <c r="FLY2" s="205"/>
      <c r="FLZ2" s="205" t="s">
        <v>48</v>
      </c>
      <c r="FMA2" s="205"/>
      <c r="FMB2" s="205"/>
      <c r="FMC2" s="205"/>
      <c r="FMD2" s="205" t="s">
        <v>48</v>
      </c>
      <c r="FME2" s="205"/>
      <c r="FMF2" s="205"/>
      <c r="FMG2" s="205"/>
      <c r="FMH2" s="205" t="s">
        <v>48</v>
      </c>
      <c r="FMI2" s="205"/>
      <c r="FMJ2" s="205"/>
      <c r="FMK2" s="205"/>
      <c r="FML2" s="205" t="s">
        <v>48</v>
      </c>
      <c r="FMM2" s="205"/>
      <c r="FMN2" s="205"/>
      <c r="FMO2" s="205"/>
      <c r="FMP2" s="205" t="s">
        <v>48</v>
      </c>
      <c r="FMQ2" s="205"/>
      <c r="FMR2" s="205"/>
      <c r="FMS2" s="205"/>
      <c r="FMT2" s="205" t="s">
        <v>48</v>
      </c>
      <c r="FMU2" s="205"/>
      <c r="FMV2" s="205"/>
      <c r="FMW2" s="205"/>
      <c r="FMX2" s="205" t="s">
        <v>48</v>
      </c>
      <c r="FMY2" s="205"/>
      <c r="FMZ2" s="205"/>
      <c r="FNA2" s="205"/>
      <c r="FNB2" s="205" t="s">
        <v>48</v>
      </c>
      <c r="FNC2" s="205"/>
      <c r="FND2" s="205"/>
      <c r="FNE2" s="205"/>
      <c r="FNF2" s="205" t="s">
        <v>48</v>
      </c>
      <c r="FNG2" s="205"/>
      <c r="FNH2" s="205"/>
      <c r="FNI2" s="205"/>
      <c r="FNJ2" s="205" t="s">
        <v>48</v>
      </c>
      <c r="FNK2" s="205"/>
      <c r="FNL2" s="205"/>
      <c r="FNM2" s="205"/>
      <c r="FNN2" s="205" t="s">
        <v>48</v>
      </c>
      <c r="FNO2" s="205"/>
      <c r="FNP2" s="205"/>
      <c r="FNQ2" s="205"/>
      <c r="FNR2" s="205" t="s">
        <v>48</v>
      </c>
      <c r="FNS2" s="205"/>
      <c r="FNT2" s="205"/>
      <c r="FNU2" s="205"/>
      <c r="FNV2" s="205" t="s">
        <v>48</v>
      </c>
      <c r="FNW2" s="205"/>
      <c r="FNX2" s="205"/>
      <c r="FNY2" s="205"/>
      <c r="FNZ2" s="205" t="s">
        <v>48</v>
      </c>
      <c r="FOA2" s="205"/>
      <c r="FOB2" s="205"/>
      <c r="FOC2" s="205"/>
      <c r="FOD2" s="205" t="s">
        <v>48</v>
      </c>
      <c r="FOE2" s="205"/>
      <c r="FOF2" s="205"/>
      <c r="FOG2" s="205"/>
      <c r="FOH2" s="205" t="s">
        <v>48</v>
      </c>
      <c r="FOI2" s="205"/>
      <c r="FOJ2" s="205"/>
      <c r="FOK2" s="205"/>
      <c r="FOL2" s="205" t="s">
        <v>48</v>
      </c>
      <c r="FOM2" s="205"/>
      <c r="FON2" s="205"/>
      <c r="FOO2" s="205"/>
      <c r="FOP2" s="205" t="s">
        <v>48</v>
      </c>
      <c r="FOQ2" s="205"/>
      <c r="FOR2" s="205"/>
      <c r="FOS2" s="205"/>
      <c r="FOT2" s="205" t="s">
        <v>48</v>
      </c>
      <c r="FOU2" s="205"/>
      <c r="FOV2" s="205"/>
      <c r="FOW2" s="205"/>
      <c r="FOX2" s="205" t="s">
        <v>48</v>
      </c>
      <c r="FOY2" s="205"/>
      <c r="FOZ2" s="205"/>
      <c r="FPA2" s="205"/>
      <c r="FPB2" s="205" t="s">
        <v>48</v>
      </c>
      <c r="FPC2" s="205"/>
      <c r="FPD2" s="205"/>
      <c r="FPE2" s="205"/>
      <c r="FPF2" s="205" t="s">
        <v>48</v>
      </c>
      <c r="FPG2" s="205"/>
      <c r="FPH2" s="205"/>
      <c r="FPI2" s="205"/>
      <c r="FPJ2" s="205" t="s">
        <v>48</v>
      </c>
      <c r="FPK2" s="205"/>
      <c r="FPL2" s="205"/>
      <c r="FPM2" s="205"/>
      <c r="FPN2" s="205" t="s">
        <v>48</v>
      </c>
      <c r="FPO2" s="205"/>
      <c r="FPP2" s="205"/>
      <c r="FPQ2" s="205"/>
      <c r="FPR2" s="205" t="s">
        <v>48</v>
      </c>
      <c r="FPS2" s="205"/>
      <c r="FPT2" s="205"/>
      <c r="FPU2" s="205"/>
      <c r="FPV2" s="205" t="s">
        <v>48</v>
      </c>
      <c r="FPW2" s="205"/>
      <c r="FPX2" s="205"/>
      <c r="FPY2" s="205"/>
      <c r="FPZ2" s="205" t="s">
        <v>48</v>
      </c>
      <c r="FQA2" s="205"/>
      <c r="FQB2" s="205"/>
      <c r="FQC2" s="205"/>
      <c r="FQD2" s="205" t="s">
        <v>48</v>
      </c>
      <c r="FQE2" s="205"/>
      <c r="FQF2" s="205"/>
      <c r="FQG2" s="205"/>
      <c r="FQH2" s="205" t="s">
        <v>48</v>
      </c>
      <c r="FQI2" s="205"/>
      <c r="FQJ2" s="205"/>
      <c r="FQK2" s="205"/>
      <c r="FQL2" s="205" t="s">
        <v>48</v>
      </c>
      <c r="FQM2" s="205"/>
      <c r="FQN2" s="205"/>
      <c r="FQO2" s="205"/>
      <c r="FQP2" s="205" t="s">
        <v>48</v>
      </c>
      <c r="FQQ2" s="205"/>
      <c r="FQR2" s="205"/>
      <c r="FQS2" s="205"/>
      <c r="FQT2" s="205" t="s">
        <v>48</v>
      </c>
      <c r="FQU2" s="205"/>
      <c r="FQV2" s="205"/>
      <c r="FQW2" s="205"/>
      <c r="FQX2" s="205" t="s">
        <v>48</v>
      </c>
      <c r="FQY2" s="205"/>
      <c r="FQZ2" s="205"/>
      <c r="FRA2" s="205"/>
      <c r="FRB2" s="205" t="s">
        <v>48</v>
      </c>
      <c r="FRC2" s="205"/>
      <c r="FRD2" s="205"/>
      <c r="FRE2" s="205"/>
      <c r="FRF2" s="205" t="s">
        <v>48</v>
      </c>
      <c r="FRG2" s="205"/>
      <c r="FRH2" s="205"/>
      <c r="FRI2" s="205"/>
      <c r="FRJ2" s="205" t="s">
        <v>48</v>
      </c>
      <c r="FRK2" s="205"/>
      <c r="FRL2" s="205"/>
      <c r="FRM2" s="205"/>
      <c r="FRN2" s="205" t="s">
        <v>48</v>
      </c>
      <c r="FRO2" s="205"/>
      <c r="FRP2" s="205"/>
      <c r="FRQ2" s="205"/>
      <c r="FRR2" s="205" t="s">
        <v>48</v>
      </c>
      <c r="FRS2" s="205"/>
      <c r="FRT2" s="205"/>
      <c r="FRU2" s="205"/>
      <c r="FRV2" s="205" t="s">
        <v>48</v>
      </c>
      <c r="FRW2" s="205"/>
      <c r="FRX2" s="205"/>
      <c r="FRY2" s="205"/>
      <c r="FRZ2" s="205" t="s">
        <v>48</v>
      </c>
      <c r="FSA2" s="205"/>
      <c r="FSB2" s="205"/>
      <c r="FSC2" s="205"/>
      <c r="FSD2" s="205" t="s">
        <v>48</v>
      </c>
      <c r="FSE2" s="205"/>
      <c r="FSF2" s="205"/>
      <c r="FSG2" s="205"/>
      <c r="FSH2" s="205" t="s">
        <v>48</v>
      </c>
      <c r="FSI2" s="205"/>
      <c r="FSJ2" s="205"/>
      <c r="FSK2" s="205"/>
      <c r="FSL2" s="205" t="s">
        <v>48</v>
      </c>
      <c r="FSM2" s="205"/>
      <c r="FSN2" s="205"/>
      <c r="FSO2" s="205"/>
      <c r="FSP2" s="205" t="s">
        <v>48</v>
      </c>
      <c r="FSQ2" s="205"/>
      <c r="FSR2" s="205"/>
      <c r="FSS2" s="205"/>
      <c r="FST2" s="205" t="s">
        <v>48</v>
      </c>
      <c r="FSU2" s="205"/>
      <c r="FSV2" s="205"/>
      <c r="FSW2" s="205"/>
      <c r="FSX2" s="205" t="s">
        <v>48</v>
      </c>
      <c r="FSY2" s="205"/>
      <c r="FSZ2" s="205"/>
      <c r="FTA2" s="205"/>
      <c r="FTB2" s="205" t="s">
        <v>48</v>
      </c>
      <c r="FTC2" s="205"/>
      <c r="FTD2" s="205"/>
      <c r="FTE2" s="205"/>
      <c r="FTF2" s="205" t="s">
        <v>48</v>
      </c>
      <c r="FTG2" s="205"/>
      <c r="FTH2" s="205"/>
      <c r="FTI2" s="205"/>
      <c r="FTJ2" s="205" t="s">
        <v>48</v>
      </c>
      <c r="FTK2" s="205"/>
      <c r="FTL2" s="205"/>
      <c r="FTM2" s="205"/>
      <c r="FTN2" s="205" t="s">
        <v>48</v>
      </c>
      <c r="FTO2" s="205"/>
      <c r="FTP2" s="205"/>
      <c r="FTQ2" s="205"/>
      <c r="FTR2" s="205" t="s">
        <v>48</v>
      </c>
      <c r="FTS2" s="205"/>
      <c r="FTT2" s="205"/>
      <c r="FTU2" s="205"/>
      <c r="FTV2" s="205" t="s">
        <v>48</v>
      </c>
      <c r="FTW2" s="205"/>
      <c r="FTX2" s="205"/>
      <c r="FTY2" s="205"/>
      <c r="FTZ2" s="205" t="s">
        <v>48</v>
      </c>
      <c r="FUA2" s="205"/>
      <c r="FUB2" s="205"/>
      <c r="FUC2" s="205"/>
      <c r="FUD2" s="205" t="s">
        <v>48</v>
      </c>
      <c r="FUE2" s="205"/>
      <c r="FUF2" s="205"/>
      <c r="FUG2" s="205"/>
      <c r="FUH2" s="205" t="s">
        <v>48</v>
      </c>
      <c r="FUI2" s="205"/>
      <c r="FUJ2" s="205"/>
      <c r="FUK2" s="205"/>
      <c r="FUL2" s="205" t="s">
        <v>48</v>
      </c>
      <c r="FUM2" s="205"/>
      <c r="FUN2" s="205"/>
      <c r="FUO2" s="205"/>
      <c r="FUP2" s="205" t="s">
        <v>48</v>
      </c>
      <c r="FUQ2" s="205"/>
      <c r="FUR2" s="205"/>
      <c r="FUS2" s="205"/>
      <c r="FUT2" s="205" t="s">
        <v>48</v>
      </c>
      <c r="FUU2" s="205"/>
      <c r="FUV2" s="205"/>
      <c r="FUW2" s="205"/>
      <c r="FUX2" s="205" t="s">
        <v>48</v>
      </c>
      <c r="FUY2" s="205"/>
      <c r="FUZ2" s="205"/>
      <c r="FVA2" s="205"/>
      <c r="FVB2" s="205" t="s">
        <v>48</v>
      </c>
      <c r="FVC2" s="205"/>
      <c r="FVD2" s="205"/>
      <c r="FVE2" s="205"/>
      <c r="FVF2" s="205" t="s">
        <v>48</v>
      </c>
      <c r="FVG2" s="205"/>
      <c r="FVH2" s="205"/>
      <c r="FVI2" s="205"/>
      <c r="FVJ2" s="205" t="s">
        <v>48</v>
      </c>
      <c r="FVK2" s="205"/>
      <c r="FVL2" s="205"/>
      <c r="FVM2" s="205"/>
      <c r="FVN2" s="205" t="s">
        <v>48</v>
      </c>
      <c r="FVO2" s="205"/>
      <c r="FVP2" s="205"/>
      <c r="FVQ2" s="205"/>
      <c r="FVR2" s="205" t="s">
        <v>48</v>
      </c>
      <c r="FVS2" s="205"/>
      <c r="FVT2" s="205"/>
      <c r="FVU2" s="205"/>
      <c r="FVV2" s="205" t="s">
        <v>48</v>
      </c>
      <c r="FVW2" s="205"/>
      <c r="FVX2" s="205"/>
      <c r="FVY2" s="205"/>
      <c r="FVZ2" s="205" t="s">
        <v>48</v>
      </c>
      <c r="FWA2" s="205"/>
      <c r="FWB2" s="205"/>
      <c r="FWC2" s="205"/>
      <c r="FWD2" s="205" t="s">
        <v>48</v>
      </c>
      <c r="FWE2" s="205"/>
      <c r="FWF2" s="205"/>
      <c r="FWG2" s="205"/>
      <c r="FWH2" s="205" t="s">
        <v>48</v>
      </c>
      <c r="FWI2" s="205"/>
      <c r="FWJ2" s="205"/>
      <c r="FWK2" s="205"/>
      <c r="FWL2" s="205" t="s">
        <v>48</v>
      </c>
      <c r="FWM2" s="205"/>
      <c r="FWN2" s="205"/>
      <c r="FWO2" s="205"/>
      <c r="FWP2" s="205" t="s">
        <v>48</v>
      </c>
      <c r="FWQ2" s="205"/>
      <c r="FWR2" s="205"/>
      <c r="FWS2" s="205"/>
      <c r="FWT2" s="205" t="s">
        <v>48</v>
      </c>
      <c r="FWU2" s="205"/>
      <c r="FWV2" s="205"/>
      <c r="FWW2" s="205"/>
      <c r="FWX2" s="205" t="s">
        <v>48</v>
      </c>
      <c r="FWY2" s="205"/>
      <c r="FWZ2" s="205"/>
      <c r="FXA2" s="205"/>
      <c r="FXB2" s="205" t="s">
        <v>48</v>
      </c>
      <c r="FXC2" s="205"/>
      <c r="FXD2" s="205"/>
      <c r="FXE2" s="205"/>
      <c r="FXF2" s="205" t="s">
        <v>48</v>
      </c>
      <c r="FXG2" s="205"/>
      <c r="FXH2" s="205"/>
      <c r="FXI2" s="205"/>
      <c r="FXJ2" s="205" t="s">
        <v>48</v>
      </c>
      <c r="FXK2" s="205"/>
      <c r="FXL2" s="205"/>
      <c r="FXM2" s="205"/>
      <c r="FXN2" s="205" t="s">
        <v>48</v>
      </c>
      <c r="FXO2" s="205"/>
      <c r="FXP2" s="205"/>
      <c r="FXQ2" s="205"/>
      <c r="FXR2" s="205" t="s">
        <v>48</v>
      </c>
      <c r="FXS2" s="205"/>
      <c r="FXT2" s="205"/>
      <c r="FXU2" s="205"/>
      <c r="FXV2" s="205" t="s">
        <v>48</v>
      </c>
      <c r="FXW2" s="205"/>
      <c r="FXX2" s="205"/>
      <c r="FXY2" s="205"/>
      <c r="FXZ2" s="205" t="s">
        <v>48</v>
      </c>
      <c r="FYA2" s="205"/>
      <c r="FYB2" s="205"/>
      <c r="FYC2" s="205"/>
      <c r="FYD2" s="205" t="s">
        <v>48</v>
      </c>
      <c r="FYE2" s="205"/>
      <c r="FYF2" s="205"/>
      <c r="FYG2" s="205"/>
      <c r="FYH2" s="205" t="s">
        <v>48</v>
      </c>
      <c r="FYI2" s="205"/>
      <c r="FYJ2" s="205"/>
      <c r="FYK2" s="205"/>
      <c r="FYL2" s="205" t="s">
        <v>48</v>
      </c>
      <c r="FYM2" s="205"/>
      <c r="FYN2" s="205"/>
      <c r="FYO2" s="205"/>
      <c r="FYP2" s="205" t="s">
        <v>48</v>
      </c>
      <c r="FYQ2" s="205"/>
      <c r="FYR2" s="205"/>
      <c r="FYS2" s="205"/>
      <c r="FYT2" s="205" t="s">
        <v>48</v>
      </c>
      <c r="FYU2" s="205"/>
      <c r="FYV2" s="205"/>
      <c r="FYW2" s="205"/>
      <c r="FYX2" s="205" t="s">
        <v>48</v>
      </c>
      <c r="FYY2" s="205"/>
      <c r="FYZ2" s="205"/>
      <c r="FZA2" s="205"/>
      <c r="FZB2" s="205" t="s">
        <v>48</v>
      </c>
      <c r="FZC2" s="205"/>
      <c r="FZD2" s="205"/>
      <c r="FZE2" s="205"/>
      <c r="FZF2" s="205" t="s">
        <v>48</v>
      </c>
      <c r="FZG2" s="205"/>
      <c r="FZH2" s="205"/>
      <c r="FZI2" s="205"/>
      <c r="FZJ2" s="205" t="s">
        <v>48</v>
      </c>
      <c r="FZK2" s="205"/>
      <c r="FZL2" s="205"/>
      <c r="FZM2" s="205"/>
      <c r="FZN2" s="205" t="s">
        <v>48</v>
      </c>
      <c r="FZO2" s="205"/>
      <c r="FZP2" s="205"/>
      <c r="FZQ2" s="205"/>
      <c r="FZR2" s="205" t="s">
        <v>48</v>
      </c>
      <c r="FZS2" s="205"/>
      <c r="FZT2" s="205"/>
      <c r="FZU2" s="205"/>
      <c r="FZV2" s="205" t="s">
        <v>48</v>
      </c>
      <c r="FZW2" s="205"/>
      <c r="FZX2" s="205"/>
      <c r="FZY2" s="205"/>
      <c r="FZZ2" s="205" t="s">
        <v>48</v>
      </c>
      <c r="GAA2" s="205"/>
      <c r="GAB2" s="205"/>
      <c r="GAC2" s="205"/>
      <c r="GAD2" s="205" t="s">
        <v>48</v>
      </c>
      <c r="GAE2" s="205"/>
      <c r="GAF2" s="205"/>
      <c r="GAG2" s="205"/>
      <c r="GAH2" s="205" t="s">
        <v>48</v>
      </c>
      <c r="GAI2" s="205"/>
      <c r="GAJ2" s="205"/>
      <c r="GAK2" s="205"/>
      <c r="GAL2" s="205" t="s">
        <v>48</v>
      </c>
      <c r="GAM2" s="205"/>
      <c r="GAN2" s="205"/>
      <c r="GAO2" s="205"/>
      <c r="GAP2" s="205" t="s">
        <v>48</v>
      </c>
      <c r="GAQ2" s="205"/>
      <c r="GAR2" s="205"/>
      <c r="GAS2" s="205"/>
      <c r="GAT2" s="205" t="s">
        <v>48</v>
      </c>
      <c r="GAU2" s="205"/>
      <c r="GAV2" s="205"/>
      <c r="GAW2" s="205"/>
      <c r="GAX2" s="205" t="s">
        <v>48</v>
      </c>
      <c r="GAY2" s="205"/>
      <c r="GAZ2" s="205"/>
      <c r="GBA2" s="205"/>
      <c r="GBB2" s="205" t="s">
        <v>48</v>
      </c>
      <c r="GBC2" s="205"/>
      <c r="GBD2" s="205"/>
      <c r="GBE2" s="205"/>
      <c r="GBF2" s="205" t="s">
        <v>48</v>
      </c>
      <c r="GBG2" s="205"/>
      <c r="GBH2" s="205"/>
      <c r="GBI2" s="205"/>
      <c r="GBJ2" s="205" t="s">
        <v>48</v>
      </c>
      <c r="GBK2" s="205"/>
      <c r="GBL2" s="205"/>
      <c r="GBM2" s="205"/>
      <c r="GBN2" s="205" t="s">
        <v>48</v>
      </c>
      <c r="GBO2" s="205"/>
      <c r="GBP2" s="205"/>
      <c r="GBQ2" s="205"/>
      <c r="GBR2" s="205" t="s">
        <v>48</v>
      </c>
      <c r="GBS2" s="205"/>
      <c r="GBT2" s="205"/>
      <c r="GBU2" s="205"/>
      <c r="GBV2" s="205" t="s">
        <v>48</v>
      </c>
      <c r="GBW2" s="205"/>
      <c r="GBX2" s="205"/>
      <c r="GBY2" s="205"/>
      <c r="GBZ2" s="205" t="s">
        <v>48</v>
      </c>
      <c r="GCA2" s="205"/>
      <c r="GCB2" s="205"/>
      <c r="GCC2" s="205"/>
      <c r="GCD2" s="205" t="s">
        <v>48</v>
      </c>
      <c r="GCE2" s="205"/>
      <c r="GCF2" s="205"/>
      <c r="GCG2" s="205"/>
      <c r="GCH2" s="205" t="s">
        <v>48</v>
      </c>
      <c r="GCI2" s="205"/>
      <c r="GCJ2" s="205"/>
      <c r="GCK2" s="205"/>
      <c r="GCL2" s="205" t="s">
        <v>48</v>
      </c>
      <c r="GCM2" s="205"/>
      <c r="GCN2" s="205"/>
      <c r="GCO2" s="205"/>
      <c r="GCP2" s="205" t="s">
        <v>48</v>
      </c>
      <c r="GCQ2" s="205"/>
      <c r="GCR2" s="205"/>
      <c r="GCS2" s="205"/>
      <c r="GCT2" s="205" t="s">
        <v>48</v>
      </c>
      <c r="GCU2" s="205"/>
      <c r="GCV2" s="205"/>
      <c r="GCW2" s="205"/>
      <c r="GCX2" s="205" t="s">
        <v>48</v>
      </c>
      <c r="GCY2" s="205"/>
      <c r="GCZ2" s="205"/>
      <c r="GDA2" s="205"/>
      <c r="GDB2" s="205" t="s">
        <v>48</v>
      </c>
      <c r="GDC2" s="205"/>
      <c r="GDD2" s="205"/>
      <c r="GDE2" s="205"/>
      <c r="GDF2" s="205" t="s">
        <v>48</v>
      </c>
      <c r="GDG2" s="205"/>
      <c r="GDH2" s="205"/>
      <c r="GDI2" s="205"/>
      <c r="GDJ2" s="205" t="s">
        <v>48</v>
      </c>
      <c r="GDK2" s="205"/>
      <c r="GDL2" s="205"/>
      <c r="GDM2" s="205"/>
      <c r="GDN2" s="205" t="s">
        <v>48</v>
      </c>
      <c r="GDO2" s="205"/>
      <c r="GDP2" s="205"/>
      <c r="GDQ2" s="205"/>
      <c r="GDR2" s="205" t="s">
        <v>48</v>
      </c>
      <c r="GDS2" s="205"/>
      <c r="GDT2" s="205"/>
      <c r="GDU2" s="205"/>
      <c r="GDV2" s="205" t="s">
        <v>48</v>
      </c>
      <c r="GDW2" s="205"/>
      <c r="GDX2" s="205"/>
      <c r="GDY2" s="205"/>
      <c r="GDZ2" s="205" t="s">
        <v>48</v>
      </c>
      <c r="GEA2" s="205"/>
      <c r="GEB2" s="205"/>
      <c r="GEC2" s="205"/>
      <c r="GED2" s="205" t="s">
        <v>48</v>
      </c>
      <c r="GEE2" s="205"/>
      <c r="GEF2" s="205"/>
      <c r="GEG2" s="205"/>
      <c r="GEH2" s="205" t="s">
        <v>48</v>
      </c>
      <c r="GEI2" s="205"/>
      <c r="GEJ2" s="205"/>
      <c r="GEK2" s="205"/>
      <c r="GEL2" s="205" t="s">
        <v>48</v>
      </c>
      <c r="GEM2" s="205"/>
      <c r="GEN2" s="205"/>
      <c r="GEO2" s="205"/>
      <c r="GEP2" s="205" t="s">
        <v>48</v>
      </c>
      <c r="GEQ2" s="205"/>
      <c r="GER2" s="205"/>
      <c r="GES2" s="205"/>
      <c r="GET2" s="205" t="s">
        <v>48</v>
      </c>
      <c r="GEU2" s="205"/>
      <c r="GEV2" s="205"/>
      <c r="GEW2" s="205"/>
      <c r="GEX2" s="205" t="s">
        <v>48</v>
      </c>
      <c r="GEY2" s="205"/>
      <c r="GEZ2" s="205"/>
      <c r="GFA2" s="205"/>
      <c r="GFB2" s="205" t="s">
        <v>48</v>
      </c>
      <c r="GFC2" s="205"/>
      <c r="GFD2" s="205"/>
      <c r="GFE2" s="205"/>
      <c r="GFF2" s="205" t="s">
        <v>48</v>
      </c>
      <c r="GFG2" s="205"/>
      <c r="GFH2" s="205"/>
      <c r="GFI2" s="205"/>
      <c r="GFJ2" s="205" t="s">
        <v>48</v>
      </c>
      <c r="GFK2" s="205"/>
      <c r="GFL2" s="205"/>
      <c r="GFM2" s="205"/>
      <c r="GFN2" s="205" t="s">
        <v>48</v>
      </c>
      <c r="GFO2" s="205"/>
      <c r="GFP2" s="205"/>
      <c r="GFQ2" s="205"/>
      <c r="GFR2" s="205" t="s">
        <v>48</v>
      </c>
      <c r="GFS2" s="205"/>
      <c r="GFT2" s="205"/>
      <c r="GFU2" s="205"/>
      <c r="GFV2" s="205" t="s">
        <v>48</v>
      </c>
      <c r="GFW2" s="205"/>
      <c r="GFX2" s="205"/>
      <c r="GFY2" s="205"/>
      <c r="GFZ2" s="205" t="s">
        <v>48</v>
      </c>
      <c r="GGA2" s="205"/>
      <c r="GGB2" s="205"/>
      <c r="GGC2" s="205"/>
      <c r="GGD2" s="205" t="s">
        <v>48</v>
      </c>
      <c r="GGE2" s="205"/>
      <c r="GGF2" s="205"/>
      <c r="GGG2" s="205"/>
      <c r="GGH2" s="205" t="s">
        <v>48</v>
      </c>
      <c r="GGI2" s="205"/>
      <c r="GGJ2" s="205"/>
      <c r="GGK2" s="205"/>
      <c r="GGL2" s="205" t="s">
        <v>48</v>
      </c>
      <c r="GGM2" s="205"/>
      <c r="GGN2" s="205"/>
      <c r="GGO2" s="205"/>
      <c r="GGP2" s="205" t="s">
        <v>48</v>
      </c>
      <c r="GGQ2" s="205"/>
      <c r="GGR2" s="205"/>
      <c r="GGS2" s="205"/>
      <c r="GGT2" s="205" t="s">
        <v>48</v>
      </c>
      <c r="GGU2" s="205"/>
      <c r="GGV2" s="205"/>
      <c r="GGW2" s="205"/>
      <c r="GGX2" s="205" t="s">
        <v>48</v>
      </c>
      <c r="GGY2" s="205"/>
      <c r="GGZ2" s="205"/>
      <c r="GHA2" s="205"/>
      <c r="GHB2" s="205" t="s">
        <v>48</v>
      </c>
      <c r="GHC2" s="205"/>
      <c r="GHD2" s="205"/>
      <c r="GHE2" s="205"/>
      <c r="GHF2" s="205" t="s">
        <v>48</v>
      </c>
      <c r="GHG2" s="205"/>
      <c r="GHH2" s="205"/>
      <c r="GHI2" s="205"/>
      <c r="GHJ2" s="205" t="s">
        <v>48</v>
      </c>
      <c r="GHK2" s="205"/>
      <c r="GHL2" s="205"/>
      <c r="GHM2" s="205"/>
      <c r="GHN2" s="205" t="s">
        <v>48</v>
      </c>
      <c r="GHO2" s="205"/>
      <c r="GHP2" s="205"/>
      <c r="GHQ2" s="205"/>
      <c r="GHR2" s="205" t="s">
        <v>48</v>
      </c>
      <c r="GHS2" s="205"/>
      <c r="GHT2" s="205"/>
      <c r="GHU2" s="205"/>
      <c r="GHV2" s="205" t="s">
        <v>48</v>
      </c>
      <c r="GHW2" s="205"/>
      <c r="GHX2" s="205"/>
      <c r="GHY2" s="205"/>
      <c r="GHZ2" s="205" t="s">
        <v>48</v>
      </c>
      <c r="GIA2" s="205"/>
      <c r="GIB2" s="205"/>
      <c r="GIC2" s="205"/>
      <c r="GID2" s="205" t="s">
        <v>48</v>
      </c>
      <c r="GIE2" s="205"/>
      <c r="GIF2" s="205"/>
      <c r="GIG2" s="205"/>
      <c r="GIH2" s="205" t="s">
        <v>48</v>
      </c>
      <c r="GII2" s="205"/>
      <c r="GIJ2" s="205"/>
      <c r="GIK2" s="205"/>
      <c r="GIL2" s="205" t="s">
        <v>48</v>
      </c>
      <c r="GIM2" s="205"/>
      <c r="GIN2" s="205"/>
      <c r="GIO2" s="205"/>
      <c r="GIP2" s="205" t="s">
        <v>48</v>
      </c>
      <c r="GIQ2" s="205"/>
      <c r="GIR2" s="205"/>
      <c r="GIS2" s="205"/>
      <c r="GIT2" s="205" t="s">
        <v>48</v>
      </c>
      <c r="GIU2" s="205"/>
      <c r="GIV2" s="205"/>
      <c r="GIW2" s="205"/>
      <c r="GIX2" s="205" t="s">
        <v>48</v>
      </c>
      <c r="GIY2" s="205"/>
      <c r="GIZ2" s="205"/>
      <c r="GJA2" s="205"/>
      <c r="GJB2" s="205" t="s">
        <v>48</v>
      </c>
      <c r="GJC2" s="205"/>
      <c r="GJD2" s="205"/>
      <c r="GJE2" s="205"/>
      <c r="GJF2" s="205" t="s">
        <v>48</v>
      </c>
      <c r="GJG2" s="205"/>
      <c r="GJH2" s="205"/>
      <c r="GJI2" s="205"/>
      <c r="GJJ2" s="205" t="s">
        <v>48</v>
      </c>
      <c r="GJK2" s="205"/>
      <c r="GJL2" s="205"/>
      <c r="GJM2" s="205"/>
      <c r="GJN2" s="205" t="s">
        <v>48</v>
      </c>
      <c r="GJO2" s="205"/>
      <c r="GJP2" s="205"/>
      <c r="GJQ2" s="205"/>
      <c r="GJR2" s="205" t="s">
        <v>48</v>
      </c>
      <c r="GJS2" s="205"/>
      <c r="GJT2" s="205"/>
      <c r="GJU2" s="205"/>
      <c r="GJV2" s="205" t="s">
        <v>48</v>
      </c>
      <c r="GJW2" s="205"/>
      <c r="GJX2" s="205"/>
      <c r="GJY2" s="205"/>
      <c r="GJZ2" s="205" t="s">
        <v>48</v>
      </c>
      <c r="GKA2" s="205"/>
      <c r="GKB2" s="205"/>
      <c r="GKC2" s="205"/>
      <c r="GKD2" s="205" t="s">
        <v>48</v>
      </c>
      <c r="GKE2" s="205"/>
      <c r="GKF2" s="205"/>
      <c r="GKG2" s="205"/>
      <c r="GKH2" s="205" t="s">
        <v>48</v>
      </c>
      <c r="GKI2" s="205"/>
      <c r="GKJ2" s="205"/>
      <c r="GKK2" s="205"/>
      <c r="GKL2" s="205" t="s">
        <v>48</v>
      </c>
      <c r="GKM2" s="205"/>
      <c r="GKN2" s="205"/>
      <c r="GKO2" s="205"/>
      <c r="GKP2" s="205" t="s">
        <v>48</v>
      </c>
      <c r="GKQ2" s="205"/>
      <c r="GKR2" s="205"/>
      <c r="GKS2" s="205"/>
      <c r="GKT2" s="205" t="s">
        <v>48</v>
      </c>
      <c r="GKU2" s="205"/>
      <c r="GKV2" s="205"/>
      <c r="GKW2" s="205"/>
      <c r="GKX2" s="205" t="s">
        <v>48</v>
      </c>
      <c r="GKY2" s="205"/>
      <c r="GKZ2" s="205"/>
      <c r="GLA2" s="205"/>
      <c r="GLB2" s="205" t="s">
        <v>48</v>
      </c>
      <c r="GLC2" s="205"/>
      <c r="GLD2" s="205"/>
      <c r="GLE2" s="205"/>
      <c r="GLF2" s="205" t="s">
        <v>48</v>
      </c>
      <c r="GLG2" s="205"/>
      <c r="GLH2" s="205"/>
      <c r="GLI2" s="205"/>
      <c r="GLJ2" s="205" t="s">
        <v>48</v>
      </c>
      <c r="GLK2" s="205"/>
      <c r="GLL2" s="205"/>
      <c r="GLM2" s="205"/>
      <c r="GLN2" s="205" t="s">
        <v>48</v>
      </c>
      <c r="GLO2" s="205"/>
      <c r="GLP2" s="205"/>
      <c r="GLQ2" s="205"/>
      <c r="GLR2" s="205" t="s">
        <v>48</v>
      </c>
      <c r="GLS2" s="205"/>
      <c r="GLT2" s="205"/>
      <c r="GLU2" s="205"/>
      <c r="GLV2" s="205" t="s">
        <v>48</v>
      </c>
      <c r="GLW2" s="205"/>
      <c r="GLX2" s="205"/>
      <c r="GLY2" s="205"/>
      <c r="GLZ2" s="205" t="s">
        <v>48</v>
      </c>
      <c r="GMA2" s="205"/>
      <c r="GMB2" s="205"/>
      <c r="GMC2" s="205"/>
      <c r="GMD2" s="205" t="s">
        <v>48</v>
      </c>
      <c r="GME2" s="205"/>
      <c r="GMF2" s="205"/>
      <c r="GMG2" s="205"/>
      <c r="GMH2" s="205" t="s">
        <v>48</v>
      </c>
      <c r="GMI2" s="205"/>
      <c r="GMJ2" s="205"/>
      <c r="GMK2" s="205"/>
      <c r="GML2" s="205" t="s">
        <v>48</v>
      </c>
      <c r="GMM2" s="205"/>
      <c r="GMN2" s="205"/>
      <c r="GMO2" s="205"/>
      <c r="GMP2" s="205" t="s">
        <v>48</v>
      </c>
      <c r="GMQ2" s="205"/>
      <c r="GMR2" s="205"/>
      <c r="GMS2" s="205"/>
      <c r="GMT2" s="205" t="s">
        <v>48</v>
      </c>
      <c r="GMU2" s="205"/>
      <c r="GMV2" s="205"/>
      <c r="GMW2" s="205"/>
      <c r="GMX2" s="205" t="s">
        <v>48</v>
      </c>
      <c r="GMY2" s="205"/>
      <c r="GMZ2" s="205"/>
      <c r="GNA2" s="205"/>
      <c r="GNB2" s="205" t="s">
        <v>48</v>
      </c>
      <c r="GNC2" s="205"/>
      <c r="GND2" s="205"/>
      <c r="GNE2" s="205"/>
      <c r="GNF2" s="205" t="s">
        <v>48</v>
      </c>
      <c r="GNG2" s="205"/>
      <c r="GNH2" s="205"/>
      <c r="GNI2" s="205"/>
      <c r="GNJ2" s="205" t="s">
        <v>48</v>
      </c>
      <c r="GNK2" s="205"/>
      <c r="GNL2" s="205"/>
      <c r="GNM2" s="205"/>
      <c r="GNN2" s="205" t="s">
        <v>48</v>
      </c>
      <c r="GNO2" s="205"/>
      <c r="GNP2" s="205"/>
      <c r="GNQ2" s="205"/>
      <c r="GNR2" s="205" t="s">
        <v>48</v>
      </c>
      <c r="GNS2" s="205"/>
      <c r="GNT2" s="205"/>
      <c r="GNU2" s="205"/>
      <c r="GNV2" s="205" t="s">
        <v>48</v>
      </c>
      <c r="GNW2" s="205"/>
      <c r="GNX2" s="205"/>
      <c r="GNY2" s="205"/>
      <c r="GNZ2" s="205" t="s">
        <v>48</v>
      </c>
      <c r="GOA2" s="205"/>
      <c r="GOB2" s="205"/>
      <c r="GOC2" s="205"/>
      <c r="GOD2" s="205" t="s">
        <v>48</v>
      </c>
      <c r="GOE2" s="205"/>
      <c r="GOF2" s="205"/>
      <c r="GOG2" s="205"/>
      <c r="GOH2" s="205" t="s">
        <v>48</v>
      </c>
      <c r="GOI2" s="205"/>
      <c r="GOJ2" s="205"/>
      <c r="GOK2" s="205"/>
      <c r="GOL2" s="205" t="s">
        <v>48</v>
      </c>
      <c r="GOM2" s="205"/>
      <c r="GON2" s="205"/>
      <c r="GOO2" s="205"/>
      <c r="GOP2" s="205" t="s">
        <v>48</v>
      </c>
      <c r="GOQ2" s="205"/>
      <c r="GOR2" s="205"/>
      <c r="GOS2" s="205"/>
      <c r="GOT2" s="205" t="s">
        <v>48</v>
      </c>
      <c r="GOU2" s="205"/>
      <c r="GOV2" s="205"/>
      <c r="GOW2" s="205"/>
      <c r="GOX2" s="205" t="s">
        <v>48</v>
      </c>
      <c r="GOY2" s="205"/>
      <c r="GOZ2" s="205"/>
      <c r="GPA2" s="205"/>
      <c r="GPB2" s="205" t="s">
        <v>48</v>
      </c>
      <c r="GPC2" s="205"/>
      <c r="GPD2" s="205"/>
      <c r="GPE2" s="205"/>
      <c r="GPF2" s="205" t="s">
        <v>48</v>
      </c>
      <c r="GPG2" s="205"/>
      <c r="GPH2" s="205"/>
      <c r="GPI2" s="205"/>
      <c r="GPJ2" s="205" t="s">
        <v>48</v>
      </c>
      <c r="GPK2" s="205"/>
      <c r="GPL2" s="205"/>
      <c r="GPM2" s="205"/>
      <c r="GPN2" s="205" t="s">
        <v>48</v>
      </c>
      <c r="GPO2" s="205"/>
      <c r="GPP2" s="205"/>
      <c r="GPQ2" s="205"/>
      <c r="GPR2" s="205" t="s">
        <v>48</v>
      </c>
      <c r="GPS2" s="205"/>
      <c r="GPT2" s="205"/>
      <c r="GPU2" s="205"/>
      <c r="GPV2" s="205" t="s">
        <v>48</v>
      </c>
      <c r="GPW2" s="205"/>
      <c r="GPX2" s="205"/>
      <c r="GPY2" s="205"/>
      <c r="GPZ2" s="205" t="s">
        <v>48</v>
      </c>
      <c r="GQA2" s="205"/>
      <c r="GQB2" s="205"/>
      <c r="GQC2" s="205"/>
      <c r="GQD2" s="205" t="s">
        <v>48</v>
      </c>
      <c r="GQE2" s="205"/>
      <c r="GQF2" s="205"/>
      <c r="GQG2" s="205"/>
      <c r="GQH2" s="205" t="s">
        <v>48</v>
      </c>
      <c r="GQI2" s="205"/>
      <c r="GQJ2" s="205"/>
      <c r="GQK2" s="205"/>
      <c r="GQL2" s="205" t="s">
        <v>48</v>
      </c>
      <c r="GQM2" s="205"/>
      <c r="GQN2" s="205"/>
      <c r="GQO2" s="205"/>
      <c r="GQP2" s="205" t="s">
        <v>48</v>
      </c>
      <c r="GQQ2" s="205"/>
      <c r="GQR2" s="205"/>
      <c r="GQS2" s="205"/>
      <c r="GQT2" s="205" t="s">
        <v>48</v>
      </c>
      <c r="GQU2" s="205"/>
      <c r="GQV2" s="205"/>
      <c r="GQW2" s="205"/>
      <c r="GQX2" s="205" t="s">
        <v>48</v>
      </c>
      <c r="GQY2" s="205"/>
      <c r="GQZ2" s="205"/>
      <c r="GRA2" s="205"/>
      <c r="GRB2" s="205" t="s">
        <v>48</v>
      </c>
      <c r="GRC2" s="205"/>
      <c r="GRD2" s="205"/>
      <c r="GRE2" s="205"/>
      <c r="GRF2" s="205" t="s">
        <v>48</v>
      </c>
      <c r="GRG2" s="205"/>
      <c r="GRH2" s="205"/>
      <c r="GRI2" s="205"/>
      <c r="GRJ2" s="205" t="s">
        <v>48</v>
      </c>
      <c r="GRK2" s="205"/>
      <c r="GRL2" s="205"/>
      <c r="GRM2" s="205"/>
      <c r="GRN2" s="205" t="s">
        <v>48</v>
      </c>
      <c r="GRO2" s="205"/>
      <c r="GRP2" s="205"/>
      <c r="GRQ2" s="205"/>
      <c r="GRR2" s="205" t="s">
        <v>48</v>
      </c>
      <c r="GRS2" s="205"/>
      <c r="GRT2" s="205"/>
      <c r="GRU2" s="205"/>
      <c r="GRV2" s="205" t="s">
        <v>48</v>
      </c>
      <c r="GRW2" s="205"/>
      <c r="GRX2" s="205"/>
      <c r="GRY2" s="205"/>
      <c r="GRZ2" s="205" t="s">
        <v>48</v>
      </c>
      <c r="GSA2" s="205"/>
      <c r="GSB2" s="205"/>
      <c r="GSC2" s="205"/>
      <c r="GSD2" s="205" t="s">
        <v>48</v>
      </c>
      <c r="GSE2" s="205"/>
      <c r="GSF2" s="205"/>
      <c r="GSG2" s="205"/>
      <c r="GSH2" s="205" t="s">
        <v>48</v>
      </c>
      <c r="GSI2" s="205"/>
      <c r="GSJ2" s="205"/>
      <c r="GSK2" s="205"/>
      <c r="GSL2" s="205" t="s">
        <v>48</v>
      </c>
      <c r="GSM2" s="205"/>
      <c r="GSN2" s="205"/>
      <c r="GSO2" s="205"/>
      <c r="GSP2" s="205" t="s">
        <v>48</v>
      </c>
      <c r="GSQ2" s="205"/>
      <c r="GSR2" s="205"/>
      <c r="GSS2" s="205"/>
      <c r="GST2" s="205" t="s">
        <v>48</v>
      </c>
      <c r="GSU2" s="205"/>
      <c r="GSV2" s="205"/>
      <c r="GSW2" s="205"/>
      <c r="GSX2" s="205" t="s">
        <v>48</v>
      </c>
      <c r="GSY2" s="205"/>
      <c r="GSZ2" s="205"/>
      <c r="GTA2" s="205"/>
      <c r="GTB2" s="205" t="s">
        <v>48</v>
      </c>
      <c r="GTC2" s="205"/>
      <c r="GTD2" s="205"/>
      <c r="GTE2" s="205"/>
      <c r="GTF2" s="205" t="s">
        <v>48</v>
      </c>
      <c r="GTG2" s="205"/>
      <c r="GTH2" s="205"/>
      <c r="GTI2" s="205"/>
      <c r="GTJ2" s="205" t="s">
        <v>48</v>
      </c>
      <c r="GTK2" s="205"/>
      <c r="GTL2" s="205"/>
      <c r="GTM2" s="205"/>
      <c r="GTN2" s="205" t="s">
        <v>48</v>
      </c>
      <c r="GTO2" s="205"/>
      <c r="GTP2" s="205"/>
      <c r="GTQ2" s="205"/>
      <c r="GTR2" s="205" t="s">
        <v>48</v>
      </c>
      <c r="GTS2" s="205"/>
      <c r="GTT2" s="205"/>
      <c r="GTU2" s="205"/>
      <c r="GTV2" s="205" t="s">
        <v>48</v>
      </c>
      <c r="GTW2" s="205"/>
      <c r="GTX2" s="205"/>
      <c r="GTY2" s="205"/>
      <c r="GTZ2" s="205" t="s">
        <v>48</v>
      </c>
      <c r="GUA2" s="205"/>
      <c r="GUB2" s="205"/>
      <c r="GUC2" s="205"/>
      <c r="GUD2" s="205" t="s">
        <v>48</v>
      </c>
      <c r="GUE2" s="205"/>
      <c r="GUF2" s="205"/>
      <c r="GUG2" s="205"/>
      <c r="GUH2" s="205" t="s">
        <v>48</v>
      </c>
      <c r="GUI2" s="205"/>
      <c r="GUJ2" s="205"/>
      <c r="GUK2" s="205"/>
      <c r="GUL2" s="205" t="s">
        <v>48</v>
      </c>
      <c r="GUM2" s="205"/>
      <c r="GUN2" s="205"/>
      <c r="GUO2" s="205"/>
      <c r="GUP2" s="205" t="s">
        <v>48</v>
      </c>
      <c r="GUQ2" s="205"/>
      <c r="GUR2" s="205"/>
      <c r="GUS2" s="205"/>
      <c r="GUT2" s="205" t="s">
        <v>48</v>
      </c>
      <c r="GUU2" s="205"/>
      <c r="GUV2" s="205"/>
      <c r="GUW2" s="205"/>
      <c r="GUX2" s="205" t="s">
        <v>48</v>
      </c>
      <c r="GUY2" s="205"/>
      <c r="GUZ2" s="205"/>
      <c r="GVA2" s="205"/>
      <c r="GVB2" s="205" t="s">
        <v>48</v>
      </c>
      <c r="GVC2" s="205"/>
      <c r="GVD2" s="205"/>
      <c r="GVE2" s="205"/>
      <c r="GVF2" s="205" t="s">
        <v>48</v>
      </c>
      <c r="GVG2" s="205"/>
      <c r="GVH2" s="205"/>
      <c r="GVI2" s="205"/>
      <c r="GVJ2" s="205" t="s">
        <v>48</v>
      </c>
      <c r="GVK2" s="205"/>
      <c r="GVL2" s="205"/>
      <c r="GVM2" s="205"/>
      <c r="GVN2" s="205" t="s">
        <v>48</v>
      </c>
      <c r="GVO2" s="205"/>
      <c r="GVP2" s="205"/>
      <c r="GVQ2" s="205"/>
      <c r="GVR2" s="205" t="s">
        <v>48</v>
      </c>
      <c r="GVS2" s="205"/>
      <c r="GVT2" s="205"/>
      <c r="GVU2" s="205"/>
      <c r="GVV2" s="205" t="s">
        <v>48</v>
      </c>
      <c r="GVW2" s="205"/>
      <c r="GVX2" s="205"/>
      <c r="GVY2" s="205"/>
      <c r="GVZ2" s="205" t="s">
        <v>48</v>
      </c>
      <c r="GWA2" s="205"/>
      <c r="GWB2" s="205"/>
      <c r="GWC2" s="205"/>
      <c r="GWD2" s="205" t="s">
        <v>48</v>
      </c>
      <c r="GWE2" s="205"/>
      <c r="GWF2" s="205"/>
      <c r="GWG2" s="205"/>
      <c r="GWH2" s="205" t="s">
        <v>48</v>
      </c>
      <c r="GWI2" s="205"/>
      <c r="GWJ2" s="205"/>
      <c r="GWK2" s="205"/>
      <c r="GWL2" s="205" t="s">
        <v>48</v>
      </c>
      <c r="GWM2" s="205"/>
      <c r="GWN2" s="205"/>
      <c r="GWO2" s="205"/>
      <c r="GWP2" s="205" t="s">
        <v>48</v>
      </c>
      <c r="GWQ2" s="205"/>
      <c r="GWR2" s="205"/>
      <c r="GWS2" s="205"/>
      <c r="GWT2" s="205" t="s">
        <v>48</v>
      </c>
      <c r="GWU2" s="205"/>
      <c r="GWV2" s="205"/>
      <c r="GWW2" s="205"/>
      <c r="GWX2" s="205" t="s">
        <v>48</v>
      </c>
      <c r="GWY2" s="205"/>
      <c r="GWZ2" s="205"/>
      <c r="GXA2" s="205"/>
      <c r="GXB2" s="205" t="s">
        <v>48</v>
      </c>
      <c r="GXC2" s="205"/>
      <c r="GXD2" s="205"/>
      <c r="GXE2" s="205"/>
      <c r="GXF2" s="205" t="s">
        <v>48</v>
      </c>
      <c r="GXG2" s="205"/>
      <c r="GXH2" s="205"/>
      <c r="GXI2" s="205"/>
      <c r="GXJ2" s="205" t="s">
        <v>48</v>
      </c>
      <c r="GXK2" s="205"/>
      <c r="GXL2" s="205"/>
      <c r="GXM2" s="205"/>
      <c r="GXN2" s="205" t="s">
        <v>48</v>
      </c>
      <c r="GXO2" s="205"/>
      <c r="GXP2" s="205"/>
      <c r="GXQ2" s="205"/>
      <c r="GXR2" s="205" t="s">
        <v>48</v>
      </c>
      <c r="GXS2" s="205"/>
      <c r="GXT2" s="205"/>
      <c r="GXU2" s="205"/>
      <c r="GXV2" s="205" t="s">
        <v>48</v>
      </c>
      <c r="GXW2" s="205"/>
      <c r="GXX2" s="205"/>
      <c r="GXY2" s="205"/>
      <c r="GXZ2" s="205" t="s">
        <v>48</v>
      </c>
      <c r="GYA2" s="205"/>
      <c r="GYB2" s="205"/>
      <c r="GYC2" s="205"/>
      <c r="GYD2" s="205" t="s">
        <v>48</v>
      </c>
      <c r="GYE2" s="205"/>
      <c r="GYF2" s="205"/>
      <c r="GYG2" s="205"/>
      <c r="GYH2" s="205" t="s">
        <v>48</v>
      </c>
      <c r="GYI2" s="205"/>
      <c r="GYJ2" s="205"/>
      <c r="GYK2" s="205"/>
      <c r="GYL2" s="205" t="s">
        <v>48</v>
      </c>
      <c r="GYM2" s="205"/>
      <c r="GYN2" s="205"/>
      <c r="GYO2" s="205"/>
      <c r="GYP2" s="205" t="s">
        <v>48</v>
      </c>
      <c r="GYQ2" s="205"/>
      <c r="GYR2" s="205"/>
      <c r="GYS2" s="205"/>
      <c r="GYT2" s="205" t="s">
        <v>48</v>
      </c>
      <c r="GYU2" s="205"/>
      <c r="GYV2" s="205"/>
      <c r="GYW2" s="205"/>
      <c r="GYX2" s="205" t="s">
        <v>48</v>
      </c>
      <c r="GYY2" s="205"/>
      <c r="GYZ2" s="205"/>
      <c r="GZA2" s="205"/>
      <c r="GZB2" s="205" t="s">
        <v>48</v>
      </c>
      <c r="GZC2" s="205"/>
      <c r="GZD2" s="205"/>
      <c r="GZE2" s="205"/>
      <c r="GZF2" s="205" t="s">
        <v>48</v>
      </c>
      <c r="GZG2" s="205"/>
      <c r="GZH2" s="205"/>
      <c r="GZI2" s="205"/>
      <c r="GZJ2" s="205" t="s">
        <v>48</v>
      </c>
      <c r="GZK2" s="205"/>
      <c r="GZL2" s="205"/>
      <c r="GZM2" s="205"/>
      <c r="GZN2" s="205" t="s">
        <v>48</v>
      </c>
      <c r="GZO2" s="205"/>
      <c r="GZP2" s="205"/>
      <c r="GZQ2" s="205"/>
      <c r="GZR2" s="205" t="s">
        <v>48</v>
      </c>
      <c r="GZS2" s="205"/>
      <c r="GZT2" s="205"/>
      <c r="GZU2" s="205"/>
      <c r="GZV2" s="205" t="s">
        <v>48</v>
      </c>
      <c r="GZW2" s="205"/>
      <c r="GZX2" s="205"/>
      <c r="GZY2" s="205"/>
      <c r="GZZ2" s="205" t="s">
        <v>48</v>
      </c>
      <c r="HAA2" s="205"/>
      <c r="HAB2" s="205"/>
      <c r="HAC2" s="205"/>
      <c r="HAD2" s="205" t="s">
        <v>48</v>
      </c>
      <c r="HAE2" s="205"/>
      <c r="HAF2" s="205"/>
      <c r="HAG2" s="205"/>
      <c r="HAH2" s="205" t="s">
        <v>48</v>
      </c>
      <c r="HAI2" s="205"/>
      <c r="HAJ2" s="205"/>
      <c r="HAK2" s="205"/>
      <c r="HAL2" s="205" t="s">
        <v>48</v>
      </c>
      <c r="HAM2" s="205"/>
      <c r="HAN2" s="205"/>
      <c r="HAO2" s="205"/>
      <c r="HAP2" s="205" t="s">
        <v>48</v>
      </c>
      <c r="HAQ2" s="205"/>
      <c r="HAR2" s="205"/>
      <c r="HAS2" s="205"/>
      <c r="HAT2" s="205" t="s">
        <v>48</v>
      </c>
      <c r="HAU2" s="205"/>
      <c r="HAV2" s="205"/>
      <c r="HAW2" s="205"/>
      <c r="HAX2" s="205" t="s">
        <v>48</v>
      </c>
      <c r="HAY2" s="205"/>
      <c r="HAZ2" s="205"/>
      <c r="HBA2" s="205"/>
      <c r="HBB2" s="205" t="s">
        <v>48</v>
      </c>
      <c r="HBC2" s="205"/>
      <c r="HBD2" s="205"/>
      <c r="HBE2" s="205"/>
      <c r="HBF2" s="205" t="s">
        <v>48</v>
      </c>
      <c r="HBG2" s="205"/>
      <c r="HBH2" s="205"/>
      <c r="HBI2" s="205"/>
      <c r="HBJ2" s="205" t="s">
        <v>48</v>
      </c>
      <c r="HBK2" s="205"/>
      <c r="HBL2" s="205"/>
      <c r="HBM2" s="205"/>
      <c r="HBN2" s="205" t="s">
        <v>48</v>
      </c>
      <c r="HBO2" s="205"/>
      <c r="HBP2" s="205"/>
      <c r="HBQ2" s="205"/>
      <c r="HBR2" s="205" t="s">
        <v>48</v>
      </c>
      <c r="HBS2" s="205"/>
      <c r="HBT2" s="205"/>
      <c r="HBU2" s="205"/>
      <c r="HBV2" s="205" t="s">
        <v>48</v>
      </c>
      <c r="HBW2" s="205"/>
      <c r="HBX2" s="205"/>
      <c r="HBY2" s="205"/>
      <c r="HBZ2" s="205" t="s">
        <v>48</v>
      </c>
      <c r="HCA2" s="205"/>
      <c r="HCB2" s="205"/>
      <c r="HCC2" s="205"/>
      <c r="HCD2" s="205" t="s">
        <v>48</v>
      </c>
      <c r="HCE2" s="205"/>
      <c r="HCF2" s="205"/>
      <c r="HCG2" s="205"/>
      <c r="HCH2" s="205" t="s">
        <v>48</v>
      </c>
      <c r="HCI2" s="205"/>
      <c r="HCJ2" s="205"/>
      <c r="HCK2" s="205"/>
      <c r="HCL2" s="205" t="s">
        <v>48</v>
      </c>
      <c r="HCM2" s="205"/>
      <c r="HCN2" s="205"/>
      <c r="HCO2" s="205"/>
      <c r="HCP2" s="205" t="s">
        <v>48</v>
      </c>
      <c r="HCQ2" s="205"/>
      <c r="HCR2" s="205"/>
      <c r="HCS2" s="205"/>
      <c r="HCT2" s="205" t="s">
        <v>48</v>
      </c>
      <c r="HCU2" s="205"/>
      <c r="HCV2" s="205"/>
      <c r="HCW2" s="205"/>
      <c r="HCX2" s="205" t="s">
        <v>48</v>
      </c>
      <c r="HCY2" s="205"/>
      <c r="HCZ2" s="205"/>
      <c r="HDA2" s="205"/>
      <c r="HDB2" s="205" t="s">
        <v>48</v>
      </c>
      <c r="HDC2" s="205"/>
      <c r="HDD2" s="205"/>
      <c r="HDE2" s="205"/>
      <c r="HDF2" s="205" t="s">
        <v>48</v>
      </c>
      <c r="HDG2" s="205"/>
      <c r="HDH2" s="205"/>
      <c r="HDI2" s="205"/>
      <c r="HDJ2" s="205" t="s">
        <v>48</v>
      </c>
      <c r="HDK2" s="205"/>
      <c r="HDL2" s="205"/>
      <c r="HDM2" s="205"/>
      <c r="HDN2" s="205" t="s">
        <v>48</v>
      </c>
      <c r="HDO2" s="205"/>
      <c r="HDP2" s="205"/>
      <c r="HDQ2" s="205"/>
      <c r="HDR2" s="205" t="s">
        <v>48</v>
      </c>
      <c r="HDS2" s="205"/>
      <c r="HDT2" s="205"/>
      <c r="HDU2" s="205"/>
      <c r="HDV2" s="205" t="s">
        <v>48</v>
      </c>
      <c r="HDW2" s="205"/>
      <c r="HDX2" s="205"/>
      <c r="HDY2" s="205"/>
      <c r="HDZ2" s="205" t="s">
        <v>48</v>
      </c>
      <c r="HEA2" s="205"/>
      <c r="HEB2" s="205"/>
      <c r="HEC2" s="205"/>
      <c r="HED2" s="205" t="s">
        <v>48</v>
      </c>
      <c r="HEE2" s="205"/>
      <c r="HEF2" s="205"/>
      <c r="HEG2" s="205"/>
      <c r="HEH2" s="205" t="s">
        <v>48</v>
      </c>
      <c r="HEI2" s="205"/>
      <c r="HEJ2" s="205"/>
      <c r="HEK2" s="205"/>
      <c r="HEL2" s="205" t="s">
        <v>48</v>
      </c>
      <c r="HEM2" s="205"/>
      <c r="HEN2" s="205"/>
      <c r="HEO2" s="205"/>
      <c r="HEP2" s="205" t="s">
        <v>48</v>
      </c>
      <c r="HEQ2" s="205"/>
      <c r="HER2" s="205"/>
      <c r="HES2" s="205"/>
      <c r="HET2" s="205" t="s">
        <v>48</v>
      </c>
      <c r="HEU2" s="205"/>
      <c r="HEV2" s="205"/>
      <c r="HEW2" s="205"/>
      <c r="HEX2" s="205" t="s">
        <v>48</v>
      </c>
      <c r="HEY2" s="205"/>
      <c r="HEZ2" s="205"/>
      <c r="HFA2" s="205"/>
      <c r="HFB2" s="205" t="s">
        <v>48</v>
      </c>
      <c r="HFC2" s="205"/>
      <c r="HFD2" s="205"/>
      <c r="HFE2" s="205"/>
      <c r="HFF2" s="205" t="s">
        <v>48</v>
      </c>
      <c r="HFG2" s="205"/>
      <c r="HFH2" s="205"/>
      <c r="HFI2" s="205"/>
      <c r="HFJ2" s="205" t="s">
        <v>48</v>
      </c>
      <c r="HFK2" s="205"/>
      <c r="HFL2" s="205"/>
      <c r="HFM2" s="205"/>
      <c r="HFN2" s="205" t="s">
        <v>48</v>
      </c>
      <c r="HFO2" s="205"/>
      <c r="HFP2" s="205"/>
      <c r="HFQ2" s="205"/>
      <c r="HFR2" s="205" t="s">
        <v>48</v>
      </c>
      <c r="HFS2" s="205"/>
      <c r="HFT2" s="205"/>
      <c r="HFU2" s="205"/>
      <c r="HFV2" s="205" t="s">
        <v>48</v>
      </c>
      <c r="HFW2" s="205"/>
      <c r="HFX2" s="205"/>
      <c r="HFY2" s="205"/>
      <c r="HFZ2" s="205" t="s">
        <v>48</v>
      </c>
      <c r="HGA2" s="205"/>
      <c r="HGB2" s="205"/>
      <c r="HGC2" s="205"/>
      <c r="HGD2" s="205" t="s">
        <v>48</v>
      </c>
      <c r="HGE2" s="205"/>
      <c r="HGF2" s="205"/>
      <c r="HGG2" s="205"/>
      <c r="HGH2" s="205" t="s">
        <v>48</v>
      </c>
      <c r="HGI2" s="205"/>
      <c r="HGJ2" s="205"/>
      <c r="HGK2" s="205"/>
      <c r="HGL2" s="205" t="s">
        <v>48</v>
      </c>
      <c r="HGM2" s="205"/>
      <c r="HGN2" s="205"/>
      <c r="HGO2" s="205"/>
      <c r="HGP2" s="205" t="s">
        <v>48</v>
      </c>
      <c r="HGQ2" s="205"/>
      <c r="HGR2" s="205"/>
      <c r="HGS2" s="205"/>
      <c r="HGT2" s="205" t="s">
        <v>48</v>
      </c>
      <c r="HGU2" s="205"/>
      <c r="HGV2" s="205"/>
      <c r="HGW2" s="205"/>
      <c r="HGX2" s="205" t="s">
        <v>48</v>
      </c>
      <c r="HGY2" s="205"/>
      <c r="HGZ2" s="205"/>
      <c r="HHA2" s="205"/>
      <c r="HHB2" s="205" t="s">
        <v>48</v>
      </c>
      <c r="HHC2" s="205"/>
      <c r="HHD2" s="205"/>
      <c r="HHE2" s="205"/>
      <c r="HHF2" s="205" t="s">
        <v>48</v>
      </c>
      <c r="HHG2" s="205"/>
      <c r="HHH2" s="205"/>
      <c r="HHI2" s="205"/>
      <c r="HHJ2" s="205" t="s">
        <v>48</v>
      </c>
      <c r="HHK2" s="205"/>
      <c r="HHL2" s="205"/>
      <c r="HHM2" s="205"/>
      <c r="HHN2" s="205" t="s">
        <v>48</v>
      </c>
      <c r="HHO2" s="205"/>
      <c r="HHP2" s="205"/>
      <c r="HHQ2" s="205"/>
      <c r="HHR2" s="205" t="s">
        <v>48</v>
      </c>
      <c r="HHS2" s="205"/>
      <c r="HHT2" s="205"/>
      <c r="HHU2" s="205"/>
      <c r="HHV2" s="205" t="s">
        <v>48</v>
      </c>
      <c r="HHW2" s="205"/>
      <c r="HHX2" s="205"/>
      <c r="HHY2" s="205"/>
      <c r="HHZ2" s="205" t="s">
        <v>48</v>
      </c>
      <c r="HIA2" s="205"/>
      <c r="HIB2" s="205"/>
      <c r="HIC2" s="205"/>
      <c r="HID2" s="205" t="s">
        <v>48</v>
      </c>
      <c r="HIE2" s="205"/>
      <c r="HIF2" s="205"/>
      <c r="HIG2" s="205"/>
      <c r="HIH2" s="205" t="s">
        <v>48</v>
      </c>
      <c r="HII2" s="205"/>
      <c r="HIJ2" s="205"/>
      <c r="HIK2" s="205"/>
      <c r="HIL2" s="205" t="s">
        <v>48</v>
      </c>
      <c r="HIM2" s="205"/>
      <c r="HIN2" s="205"/>
      <c r="HIO2" s="205"/>
      <c r="HIP2" s="205" t="s">
        <v>48</v>
      </c>
      <c r="HIQ2" s="205"/>
      <c r="HIR2" s="205"/>
      <c r="HIS2" s="205"/>
      <c r="HIT2" s="205" t="s">
        <v>48</v>
      </c>
      <c r="HIU2" s="205"/>
      <c r="HIV2" s="205"/>
      <c r="HIW2" s="205"/>
      <c r="HIX2" s="205" t="s">
        <v>48</v>
      </c>
      <c r="HIY2" s="205"/>
      <c r="HIZ2" s="205"/>
      <c r="HJA2" s="205"/>
      <c r="HJB2" s="205" t="s">
        <v>48</v>
      </c>
      <c r="HJC2" s="205"/>
      <c r="HJD2" s="205"/>
      <c r="HJE2" s="205"/>
      <c r="HJF2" s="205" t="s">
        <v>48</v>
      </c>
      <c r="HJG2" s="205"/>
      <c r="HJH2" s="205"/>
      <c r="HJI2" s="205"/>
      <c r="HJJ2" s="205" t="s">
        <v>48</v>
      </c>
      <c r="HJK2" s="205"/>
      <c r="HJL2" s="205"/>
      <c r="HJM2" s="205"/>
      <c r="HJN2" s="205" t="s">
        <v>48</v>
      </c>
      <c r="HJO2" s="205"/>
      <c r="HJP2" s="205"/>
      <c r="HJQ2" s="205"/>
      <c r="HJR2" s="205" t="s">
        <v>48</v>
      </c>
      <c r="HJS2" s="205"/>
      <c r="HJT2" s="205"/>
      <c r="HJU2" s="205"/>
      <c r="HJV2" s="205" t="s">
        <v>48</v>
      </c>
      <c r="HJW2" s="205"/>
      <c r="HJX2" s="205"/>
      <c r="HJY2" s="205"/>
      <c r="HJZ2" s="205" t="s">
        <v>48</v>
      </c>
      <c r="HKA2" s="205"/>
      <c r="HKB2" s="205"/>
      <c r="HKC2" s="205"/>
      <c r="HKD2" s="205" t="s">
        <v>48</v>
      </c>
      <c r="HKE2" s="205"/>
      <c r="HKF2" s="205"/>
      <c r="HKG2" s="205"/>
      <c r="HKH2" s="205" t="s">
        <v>48</v>
      </c>
      <c r="HKI2" s="205"/>
      <c r="HKJ2" s="205"/>
      <c r="HKK2" s="205"/>
      <c r="HKL2" s="205" t="s">
        <v>48</v>
      </c>
      <c r="HKM2" s="205"/>
      <c r="HKN2" s="205"/>
      <c r="HKO2" s="205"/>
      <c r="HKP2" s="205" t="s">
        <v>48</v>
      </c>
      <c r="HKQ2" s="205"/>
      <c r="HKR2" s="205"/>
      <c r="HKS2" s="205"/>
      <c r="HKT2" s="205" t="s">
        <v>48</v>
      </c>
      <c r="HKU2" s="205"/>
      <c r="HKV2" s="205"/>
      <c r="HKW2" s="205"/>
      <c r="HKX2" s="205" t="s">
        <v>48</v>
      </c>
      <c r="HKY2" s="205"/>
      <c r="HKZ2" s="205"/>
      <c r="HLA2" s="205"/>
      <c r="HLB2" s="205" t="s">
        <v>48</v>
      </c>
      <c r="HLC2" s="205"/>
      <c r="HLD2" s="205"/>
      <c r="HLE2" s="205"/>
      <c r="HLF2" s="205" t="s">
        <v>48</v>
      </c>
      <c r="HLG2" s="205"/>
      <c r="HLH2" s="205"/>
      <c r="HLI2" s="205"/>
      <c r="HLJ2" s="205" t="s">
        <v>48</v>
      </c>
      <c r="HLK2" s="205"/>
      <c r="HLL2" s="205"/>
      <c r="HLM2" s="205"/>
      <c r="HLN2" s="205" t="s">
        <v>48</v>
      </c>
      <c r="HLO2" s="205"/>
      <c r="HLP2" s="205"/>
      <c r="HLQ2" s="205"/>
      <c r="HLR2" s="205" t="s">
        <v>48</v>
      </c>
      <c r="HLS2" s="205"/>
      <c r="HLT2" s="205"/>
      <c r="HLU2" s="205"/>
      <c r="HLV2" s="205" t="s">
        <v>48</v>
      </c>
      <c r="HLW2" s="205"/>
      <c r="HLX2" s="205"/>
      <c r="HLY2" s="205"/>
      <c r="HLZ2" s="205" t="s">
        <v>48</v>
      </c>
      <c r="HMA2" s="205"/>
      <c r="HMB2" s="205"/>
      <c r="HMC2" s="205"/>
      <c r="HMD2" s="205" t="s">
        <v>48</v>
      </c>
      <c r="HME2" s="205"/>
      <c r="HMF2" s="205"/>
      <c r="HMG2" s="205"/>
      <c r="HMH2" s="205" t="s">
        <v>48</v>
      </c>
      <c r="HMI2" s="205"/>
      <c r="HMJ2" s="205"/>
      <c r="HMK2" s="205"/>
      <c r="HML2" s="205" t="s">
        <v>48</v>
      </c>
      <c r="HMM2" s="205"/>
      <c r="HMN2" s="205"/>
      <c r="HMO2" s="205"/>
      <c r="HMP2" s="205" t="s">
        <v>48</v>
      </c>
      <c r="HMQ2" s="205"/>
      <c r="HMR2" s="205"/>
      <c r="HMS2" s="205"/>
      <c r="HMT2" s="205" t="s">
        <v>48</v>
      </c>
      <c r="HMU2" s="205"/>
      <c r="HMV2" s="205"/>
      <c r="HMW2" s="205"/>
      <c r="HMX2" s="205" t="s">
        <v>48</v>
      </c>
      <c r="HMY2" s="205"/>
      <c r="HMZ2" s="205"/>
      <c r="HNA2" s="205"/>
      <c r="HNB2" s="205" t="s">
        <v>48</v>
      </c>
      <c r="HNC2" s="205"/>
      <c r="HND2" s="205"/>
      <c r="HNE2" s="205"/>
      <c r="HNF2" s="205" t="s">
        <v>48</v>
      </c>
      <c r="HNG2" s="205"/>
      <c r="HNH2" s="205"/>
      <c r="HNI2" s="205"/>
      <c r="HNJ2" s="205" t="s">
        <v>48</v>
      </c>
      <c r="HNK2" s="205"/>
      <c r="HNL2" s="205"/>
      <c r="HNM2" s="205"/>
      <c r="HNN2" s="205" t="s">
        <v>48</v>
      </c>
      <c r="HNO2" s="205"/>
      <c r="HNP2" s="205"/>
      <c r="HNQ2" s="205"/>
      <c r="HNR2" s="205" t="s">
        <v>48</v>
      </c>
      <c r="HNS2" s="205"/>
      <c r="HNT2" s="205"/>
      <c r="HNU2" s="205"/>
      <c r="HNV2" s="205" t="s">
        <v>48</v>
      </c>
      <c r="HNW2" s="205"/>
      <c r="HNX2" s="205"/>
      <c r="HNY2" s="205"/>
      <c r="HNZ2" s="205" t="s">
        <v>48</v>
      </c>
      <c r="HOA2" s="205"/>
      <c r="HOB2" s="205"/>
      <c r="HOC2" s="205"/>
      <c r="HOD2" s="205" t="s">
        <v>48</v>
      </c>
      <c r="HOE2" s="205"/>
      <c r="HOF2" s="205"/>
      <c r="HOG2" s="205"/>
      <c r="HOH2" s="205" t="s">
        <v>48</v>
      </c>
      <c r="HOI2" s="205"/>
      <c r="HOJ2" s="205"/>
      <c r="HOK2" s="205"/>
      <c r="HOL2" s="205" t="s">
        <v>48</v>
      </c>
      <c r="HOM2" s="205"/>
      <c r="HON2" s="205"/>
      <c r="HOO2" s="205"/>
      <c r="HOP2" s="205" t="s">
        <v>48</v>
      </c>
      <c r="HOQ2" s="205"/>
      <c r="HOR2" s="205"/>
      <c r="HOS2" s="205"/>
      <c r="HOT2" s="205" t="s">
        <v>48</v>
      </c>
      <c r="HOU2" s="205"/>
      <c r="HOV2" s="205"/>
      <c r="HOW2" s="205"/>
      <c r="HOX2" s="205" t="s">
        <v>48</v>
      </c>
      <c r="HOY2" s="205"/>
      <c r="HOZ2" s="205"/>
      <c r="HPA2" s="205"/>
      <c r="HPB2" s="205" t="s">
        <v>48</v>
      </c>
      <c r="HPC2" s="205"/>
      <c r="HPD2" s="205"/>
      <c r="HPE2" s="205"/>
      <c r="HPF2" s="205" t="s">
        <v>48</v>
      </c>
      <c r="HPG2" s="205"/>
      <c r="HPH2" s="205"/>
      <c r="HPI2" s="205"/>
      <c r="HPJ2" s="205" t="s">
        <v>48</v>
      </c>
      <c r="HPK2" s="205"/>
      <c r="HPL2" s="205"/>
      <c r="HPM2" s="205"/>
      <c r="HPN2" s="205" t="s">
        <v>48</v>
      </c>
      <c r="HPO2" s="205"/>
      <c r="HPP2" s="205"/>
      <c r="HPQ2" s="205"/>
      <c r="HPR2" s="205" t="s">
        <v>48</v>
      </c>
      <c r="HPS2" s="205"/>
      <c r="HPT2" s="205"/>
      <c r="HPU2" s="205"/>
      <c r="HPV2" s="205" t="s">
        <v>48</v>
      </c>
      <c r="HPW2" s="205"/>
      <c r="HPX2" s="205"/>
      <c r="HPY2" s="205"/>
      <c r="HPZ2" s="205" t="s">
        <v>48</v>
      </c>
      <c r="HQA2" s="205"/>
      <c r="HQB2" s="205"/>
      <c r="HQC2" s="205"/>
      <c r="HQD2" s="205" t="s">
        <v>48</v>
      </c>
      <c r="HQE2" s="205"/>
      <c r="HQF2" s="205"/>
      <c r="HQG2" s="205"/>
      <c r="HQH2" s="205" t="s">
        <v>48</v>
      </c>
      <c r="HQI2" s="205"/>
      <c r="HQJ2" s="205"/>
      <c r="HQK2" s="205"/>
      <c r="HQL2" s="205" t="s">
        <v>48</v>
      </c>
      <c r="HQM2" s="205"/>
      <c r="HQN2" s="205"/>
      <c r="HQO2" s="205"/>
      <c r="HQP2" s="205" t="s">
        <v>48</v>
      </c>
      <c r="HQQ2" s="205"/>
      <c r="HQR2" s="205"/>
      <c r="HQS2" s="205"/>
      <c r="HQT2" s="205" t="s">
        <v>48</v>
      </c>
      <c r="HQU2" s="205"/>
      <c r="HQV2" s="205"/>
      <c r="HQW2" s="205"/>
      <c r="HQX2" s="205" t="s">
        <v>48</v>
      </c>
      <c r="HQY2" s="205"/>
      <c r="HQZ2" s="205"/>
      <c r="HRA2" s="205"/>
      <c r="HRB2" s="205" t="s">
        <v>48</v>
      </c>
      <c r="HRC2" s="205"/>
      <c r="HRD2" s="205"/>
      <c r="HRE2" s="205"/>
      <c r="HRF2" s="205" t="s">
        <v>48</v>
      </c>
      <c r="HRG2" s="205"/>
      <c r="HRH2" s="205"/>
      <c r="HRI2" s="205"/>
      <c r="HRJ2" s="205" t="s">
        <v>48</v>
      </c>
      <c r="HRK2" s="205"/>
      <c r="HRL2" s="205"/>
      <c r="HRM2" s="205"/>
      <c r="HRN2" s="205" t="s">
        <v>48</v>
      </c>
      <c r="HRO2" s="205"/>
      <c r="HRP2" s="205"/>
      <c r="HRQ2" s="205"/>
      <c r="HRR2" s="205" t="s">
        <v>48</v>
      </c>
      <c r="HRS2" s="205"/>
      <c r="HRT2" s="205"/>
      <c r="HRU2" s="205"/>
      <c r="HRV2" s="205" t="s">
        <v>48</v>
      </c>
      <c r="HRW2" s="205"/>
      <c r="HRX2" s="205"/>
      <c r="HRY2" s="205"/>
      <c r="HRZ2" s="205" t="s">
        <v>48</v>
      </c>
      <c r="HSA2" s="205"/>
      <c r="HSB2" s="205"/>
      <c r="HSC2" s="205"/>
      <c r="HSD2" s="205" t="s">
        <v>48</v>
      </c>
      <c r="HSE2" s="205"/>
      <c r="HSF2" s="205"/>
      <c r="HSG2" s="205"/>
      <c r="HSH2" s="205" t="s">
        <v>48</v>
      </c>
      <c r="HSI2" s="205"/>
      <c r="HSJ2" s="205"/>
      <c r="HSK2" s="205"/>
      <c r="HSL2" s="205" t="s">
        <v>48</v>
      </c>
      <c r="HSM2" s="205"/>
      <c r="HSN2" s="205"/>
      <c r="HSO2" s="205"/>
      <c r="HSP2" s="205" t="s">
        <v>48</v>
      </c>
      <c r="HSQ2" s="205"/>
      <c r="HSR2" s="205"/>
      <c r="HSS2" s="205"/>
      <c r="HST2" s="205" t="s">
        <v>48</v>
      </c>
      <c r="HSU2" s="205"/>
      <c r="HSV2" s="205"/>
      <c r="HSW2" s="205"/>
      <c r="HSX2" s="205" t="s">
        <v>48</v>
      </c>
      <c r="HSY2" s="205"/>
      <c r="HSZ2" s="205"/>
      <c r="HTA2" s="205"/>
      <c r="HTB2" s="205" t="s">
        <v>48</v>
      </c>
      <c r="HTC2" s="205"/>
      <c r="HTD2" s="205"/>
      <c r="HTE2" s="205"/>
      <c r="HTF2" s="205" t="s">
        <v>48</v>
      </c>
      <c r="HTG2" s="205"/>
      <c r="HTH2" s="205"/>
      <c r="HTI2" s="205"/>
      <c r="HTJ2" s="205" t="s">
        <v>48</v>
      </c>
      <c r="HTK2" s="205"/>
      <c r="HTL2" s="205"/>
      <c r="HTM2" s="205"/>
      <c r="HTN2" s="205" t="s">
        <v>48</v>
      </c>
      <c r="HTO2" s="205"/>
      <c r="HTP2" s="205"/>
      <c r="HTQ2" s="205"/>
      <c r="HTR2" s="205" t="s">
        <v>48</v>
      </c>
      <c r="HTS2" s="205"/>
      <c r="HTT2" s="205"/>
      <c r="HTU2" s="205"/>
      <c r="HTV2" s="205" t="s">
        <v>48</v>
      </c>
      <c r="HTW2" s="205"/>
      <c r="HTX2" s="205"/>
      <c r="HTY2" s="205"/>
      <c r="HTZ2" s="205" t="s">
        <v>48</v>
      </c>
      <c r="HUA2" s="205"/>
      <c r="HUB2" s="205"/>
      <c r="HUC2" s="205"/>
      <c r="HUD2" s="205" t="s">
        <v>48</v>
      </c>
      <c r="HUE2" s="205"/>
      <c r="HUF2" s="205"/>
      <c r="HUG2" s="205"/>
      <c r="HUH2" s="205" t="s">
        <v>48</v>
      </c>
      <c r="HUI2" s="205"/>
      <c r="HUJ2" s="205"/>
      <c r="HUK2" s="205"/>
      <c r="HUL2" s="205" t="s">
        <v>48</v>
      </c>
      <c r="HUM2" s="205"/>
      <c r="HUN2" s="205"/>
      <c r="HUO2" s="205"/>
      <c r="HUP2" s="205" t="s">
        <v>48</v>
      </c>
      <c r="HUQ2" s="205"/>
      <c r="HUR2" s="205"/>
      <c r="HUS2" s="205"/>
      <c r="HUT2" s="205" t="s">
        <v>48</v>
      </c>
      <c r="HUU2" s="205"/>
      <c r="HUV2" s="205"/>
      <c r="HUW2" s="205"/>
      <c r="HUX2" s="205" t="s">
        <v>48</v>
      </c>
      <c r="HUY2" s="205"/>
      <c r="HUZ2" s="205"/>
      <c r="HVA2" s="205"/>
      <c r="HVB2" s="205" t="s">
        <v>48</v>
      </c>
      <c r="HVC2" s="205"/>
      <c r="HVD2" s="205"/>
      <c r="HVE2" s="205"/>
      <c r="HVF2" s="205" t="s">
        <v>48</v>
      </c>
      <c r="HVG2" s="205"/>
      <c r="HVH2" s="205"/>
      <c r="HVI2" s="205"/>
      <c r="HVJ2" s="205" t="s">
        <v>48</v>
      </c>
      <c r="HVK2" s="205"/>
      <c r="HVL2" s="205"/>
      <c r="HVM2" s="205"/>
      <c r="HVN2" s="205" t="s">
        <v>48</v>
      </c>
      <c r="HVO2" s="205"/>
      <c r="HVP2" s="205"/>
      <c r="HVQ2" s="205"/>
      <c r="HVR2" s="205" t="s">
        <v>48</v>
      </c>
      <c r="HVS2" s="205"/>
      <c r="HVT2" s="205"/>
      <c r="HVU2" s="205"/>
      <c r="HVV2" s="205" t="s">
        <v>48</v>
      </c>
      <c r="HVW2" s="205"/>
      <c r="HVX2" s="205"/>
      <c r="HVY2" s="205"/>
      <c r="HVZ2" s="205" t="s">
        <v>48</v>
      </c>
      <c r="HWA2" s="205"/>
      <c r="HWB2" s="205"/>
      <c r="HWC2" s="205"/>
      <c r="HWD2" s="205" t="s">
        <v>48</v>
      </c>
      <c r="HWE2" s="205"/>
      <c r="HWF2" s="205"/>
      <c r="HWG2" s="205"/>
      <c r="HWH2" s="205" t="s">
        <v>48</v>
      </c>
      <c r="HWI2" s="205"/>
      <c r="HWJ2" s="205"/>
      <c r="HWK2" s="205"/>
      <c r="HWL2" s="205" t="s">
        <v>48</v>
      </c>
      <c r="HWM2" s="205"/>
      <c r="HWN2" s="205"/>
      <c r="HWO2" s="205"/>
      <c r="HWP2" s="205" t="s">
        <v>48</v>
      </c>
      <c r="HWQ2" s="205"/>
      <c r="HWR2" s="205"/>
      <c r="HWS2" s="205"/>
      <c r="HWT2" s="205" t="s">
        <v>48</v>
      </c>
      <c r="HWU2" s="205"/>
      <c r="HWV2" s="205"/>
      <c r="HWW2" s="205"/>
      <c r="HWX2" s="205" t="s">
        <v>48</v>
      </c>
      <c r="HWY2" s="205"/>
      <c r="HWZ2" s="205"/>
      <c r="HXA2" s="205"/>
      <c r="HXB2" s="205" t="s">
        <v>48</v>
      </c>
      <c r="HXC2" s="205"/>
      <c r="HXD2" s="205"/>
      <c r="HXE2" s="205"/>
      <c r="HXF2" s="205" t="s">
        <v>48</v>
      </c>
      <c r="HXG2" s="205"/>
      <c r="HXH2" s="205"/>
      <c r="HXI2" s="205"/>
      <c r="HXJ2" s="205" t="s">
        <v>48</v>
      </c>
      <c r="HXK2" s="205"/>
      <c r="HXL2" s="205"/>
      <c r="HXM2" s="205"/>
      <c r="HXN2" s="205" t="s">
        <v>48</v>
      </c>
      <c r="HXO2" s="205"/>
      <c r="HXP2" s="205"/>
      <c r="HXQ2" s="205"/>
      <c r="HXR2" s="205" t="s">
        <v>48</v>
      </c>
      <c r="HXS2" s="205"/>
      <c r="HXT2" s="205"/>
      <c r="HXU2" s="205"/>
      <c r="HXV2" s="205" t="s">
        <v>48</v>
      </c>
      <c r="HXW2" s="205"/>
      <c r="HXX2" s="205"/>
      <c r="HXY2" s="205"/>
      <c r="HXZ2" s="205" t="s">
        <v>48</v>
      </c>
      <c r="HYA2" s="205"/>
      <c r="HYB2" s="205"/>
      <c r="HYC2" s="205"/>
      <c r="HYD2" s="205" t="s">
        <v>48</v>
      </c>
      <c r="HYE2" s="205"/>
      <c r="HYF2" s="205"/>
      <c r="HYG2" s="205"/>
      <c r="HYH2" s="205" t="s">
        <v>48</v>
      </c>
      <c r="HYI2" s="205"/>
      <c r="HYJ2" s="205"/>
      <c r="HYK2" s="205"/>
      <c r="HYL2" s="205" t="s">
        <v>48</v>
      </c>
      <c r="HYM2" s="205"/>
      <c r="HYN2" s="205"/>
      <c r="HYO2" s="205"/>
      <c r="HYP2" s="205" t="s">
        <v>48</v>
      </c>
      <c r="HYQ2" s="205"/>
      <c r="HYR2" s="205"/>
      <c r="HYS2" s="205"/>
      <c r="HYT2" s="205" t="s">
        <v>48</v>
      </c>
      <c r="HYU2" s="205"/>
      <c r="HYV2" s="205"/>
      <c r="HYW2" s="205"/>
      <c r="HYX2" s="205" t="s">
        <v>48</v>
      </c>
      <c r="HYY2" s="205"/>
      <c r="HYZ2" s="205"/>
      <c r="HZA2" s="205"/>
      <c r="HZB2" s="205" t="s">
        <v>48</v>
      </c>
      <c r="HZC2" s="205"/>
      <c r="HZD2" s="205"/>
      <c r="HZE2" s="205"/>
      <c r="HZF2" s="205" t="s">
        <v>48</v>
      </c>
      <c r="HZG2" s="205"/>
      <c r="HZH2" s="205"/>
      <c r="HZI2" s="205"/>
      <c r="HZJ2" s="205" t="s">
        <v>48</v>
      </c>
      <c r="HZK2" s="205"/>
      <c r="HZL2" s="205"/>
      <c r="HZM2" s="205"/>
      <c r="HZN2" s="205" t="s">
        <v>48</v>
      </c>
      <c r="HZO2" s="205"/>
      <c r="HZP2" s="205"/>
      <c r="HZQ2" s="205"/>
      <c r="HZR2" s="205" t="s">
        <v>48</v>
      </c>
      <c r="HZS2" s="205"/>
      <c r="HZT2" s="205"/>
      <c r="HZU2" s="205"/>
      <c r="HZV2" s="205" t="s">
        <v>48</v>
      </c>
      <c r="HZW2" s="205"/>
      <c r="HZX2" s="205"/>
      <c r="HZY2" s="205"/>
      <c r="HZZ2" s="205" t="s">
        <v>48</v>
      </c>
      <c r="IAA2" s="205"/>
      <c r="IAB2" s="205"/>
      <c r="IAC2" s="205"/>
      <c r="IAD2" s="205" t="s">
        <v>48</v>
      </c>
      <c r="IAE2" s="205"/>
      <c r="IAF2" s="205"/>
      <c r="IAG2" s="205"/>
      <c r="IAH2" s="205" t="s">
        <v>48</v>
      </c>
      <c r="IAI2" s="205"/>
      <c r="IAJ2" s="205"/>
      <c r="IAK2" s="205"/>
      <c r="IAL2" s="205" t="s">
        <v>48</v>
      </c>
      <c r="IAM2" s="205"/>
      <c r="IAN2" s="205"/>
      <c r="IAO2" s="205"/>
      <c r="IAP2" s="205" t="s">
        <v>48</v>
      </c>
      <c r="IAQ2" s="205"/>
      <c r="IAR2" s="205"/>
      <c r="IAS2" s="205"/>
      <c r="IAT2" s="205" t="s">
        <v>48</v>
      </c>
      <c r="IAU2" s="205"/>
      <c r="IAV2" s="205"/>
      <c r="IAW2" s="205"/>
      <c r="IAX2" s="205" t="s">
        <v>48</v>
      </c>
      <c r="IAY2" s="205"/>
      <c r="IAZ2" s="205"/>
      <c r="IBA2" s="205"/>
      <c r="IBB2" s="205" t="s">
        <v>48</v>
      </c>
      <c r="IBC2" s="205"/>
      <c r="IBD2" s="205"/>
      <c r="IBE2" s="205"/>
      <c r="IBF2" s="205" t="s">
        <v>48</v>
      </c>
      <c r="IBG2" s="205"/>
      <c r="IBH2" s="205"/>
      <c r="IBI2" s="205"/>
      <c r="IBJ2" s="205" t="s">
        <v>48</v>
      </c>
      <c r="IBK2" s="205"/>
      <c r="IBL2" s="205"/>
      <c r="IBM2" s="205"/>
      <c r="IBN2" s="205" t="s">
        <v>48</v>
      </c>
      <c r="IBO2" s="205"/>
      <c r="IBP2" s="205"/>
      <c r="IBQ2" s="205"/>
      <c r="IBR2" s="205" t="s">
        <v>48</v>
      </c>
      <c r="IBS2" s="205"/>
      <c r="IBT2" s="205"/>
      <c r="IBU2" s="205"/>
      <c r="IBV2" s="205" t="s">
        <v>48</v>
      </c>
      <c r="IBW2" s="205"/>
      <c r="IBX2" s="205"/>
      <c r="IBY2" s="205"/>
      <c r="IBZ2" s="205" t="s">
        <v>48</v>
      </c>
      <c r="ICA2" s="205"/>
      <c r="ICB2" s="205"/>
      <c r="ICC2" s="205"/>
      <c r="ICD2" s="205" t="s">
        <v>48</v>
      </c>
      <c r="ICE2" s="205"/>
      <c r="ICF2" s="205"/>
      <c r="ICG2" s="205"/>
      <c r="ICH2" s="205" t="s">
        <v>48</v>
      </c>
      <c r="ICI2" s="205"/>
      <c r="ICJ2" s="205"/>
      <c r="ICK2" s="205"/>
      <c r="ICL2" s="205" t="s">
        <v>48</v>
      </c>
      <c r="ICM2" s="205"/>
      <c r="ICN2" s="205"/>
      <c r="ICO2" s="205"/>
      <c r="ICP2" s="205" t="s">
        <v>48</v>
      </c>
      <c r="ICQ2" s="205"/>
      <c r="ICR2" s="205"/>
      <c r="ICS2" s="205"/>
      <c r="ICT2" s="205" t="s">
        <v>48</v>
      </c>
      <c r="ICU2" s="205"/>
      <c r="ICV2" s="205"/>
      <c r="ICW2" s="205"/>
      <c r="ICX2" s="205" t="s">
        <v>48</v>
      </c>
      <c r="ICY2" s="205"/>
      <c r="ICZ2" s="205"/>
      <c r="IDA2" s="205"/>
      <c r="IDB2" s="205" t="s">
        <v>48</v>
      </c>
      <c r="IDC2" s="205"/>
      <c r="IDD2" s="205"/>
      <c r="IDE2" s="205"/>
      <c r="IDF2" s="205" t="s">
        <v>48</v>
      </c>
      <c r="IDG2" s="205"/>
      <c r="IDH2" s="205"/>
      <c r="IDI2" s="205"/>
      <c r="IDJ2" s="205" t="s">
        <v>48</v>
      </c>
      <c r="IDK2" s="205"/>
      <c r="IDL2" s="205"/>
      <c r="IDM2" s="205"/>
      <c r="IDN2" s="205" t="s">
        <v>48</v>
      </c>
      <c r="IDO2" s="205"/>
      <c r="IDP2" s="205"/>
      <c r="IDQ2" s="205"/>
      <c r="IDR2" s="205" t="s">
        <v>48</v>
      </c>
      <c r="IDS2" s="205"/>
      <c r="IDT2" s="205"/>
      <c r="IDU2" s="205"/>
      <c r="IDV2" s="205" t="s">
        <v>48</v>
      </c>
      <c r="IDW2" s="205"/>
      <c r="IDX2" s="205"/>
      <c r="IDY2" s="205"/>
      <c r="IDZ2" s="205" t="s">
        <v>48</v>
      </c>
      <c r="IEA2" s="205"/>
      <c r="IEB2" s="205"/>
      <c r="IEC2" s="205"/>
      <c r="IED2" s="205" t="s">
        <v>48</v>
      </c>
      <c r="IEE2" s="205"/>
      <c r="IEF2" s="205"/>
      <c r="IEG2" s="205"/>
      <c r="IEH2" s="205" t="s">
        <v>48</v>
      </c>
      <c r="IEI2" s="205"/>
      <c r="IEJ2" s="205"/>
      <c r="IEK2" s="205"/>
      <c r="IEL2" s="205" t="s">
        <v>48</v>
      </c>
      <c r="IEM2" s="205"/>
      <c r="IEN2" s="205"/>
      <c r="IEO2" s="205"/>
      <c r="IEP2" s="205" t="s">
        <v>48</v>
      </c>
      <c r="IEQ2" s="205"/>
      <c r="IER2" s="205"/>
      <c r="IES2" s="205"/>
      <c r="IET2" s="205" t="s">
        <v>48</v>
      </c>
      <c r="IEU2" s="205"/>
      <c r="IEV2" s="205"/>
      <c r="IEW2" s="205"/>
      <c r="IEX2" s="205" t="s">
        <v>48</v>
      </c>
      <c r="IEY2" s="205"/>
      <c r="IEZ2" s="205"/>
      <c r="IFA2" s="205"/>
      <c r="IFB2" s="205" t="s">
        <v>48</v>
      </c>
      <c r="IFC2" s="205"/>
      <c r="IFD2" s="205"/>
      <c r="IFE2" s="205"/>
      <c r="IFF2" s="205" t="s">
        <v>48</v>
      </c>
      <c r="IFG2" s="205"/>
      <c r="IFH2" s="205"/>
      <c r="IFI2" s="205"/>
      <c r="IFJ2" s="205" t="s">
        <v>48</v>
      </c>
      <c r="IFK2" s="205"/>
      <c r="IFL2" s="205"/>
      <c r="IFM2" s="205"/>
      <c r="IFN2" s="205" t="s">
        <v>48</v>
      </c>
      <c r="IFO2" s="205"/>
      <c r="IFP2" s="205"/>
      <c r="IFQ2" s="205"/>
      <c r="IFR2" s="205" t="s">
        <v>48</v>
      </c>
      <c r="IFS2" s="205"/>
      <c r="IFT2" s="205"/>
      <c r="IFU2" s="205"/>
      <c r="IFV2" s="205" t="s">
        <v>48</v>
      </c>
      <c r="IFW2" s="205"/>
      <c r="IFX2" s="205"/>
      <c r="IFY2" s="205"/>
      <c r="IFZ2" s="205" t="s">
        <v>48</v>
      </c>
      <c r="IGA2" s="205"/>
      <c r="IGB2" s="205"/>
      <c r="IGC2" s="205"/>
      <c r="IGD2" s="205" t="s">
        <v>48</v>
      </c>
      <c r="IGE2" s="205"/>
      <c r="IGF2" s="205"/>
      <c r="IGG2" s="205"/>
      <c r="IGH2" s="205" t="s">
        <v>48</v>
      </c>
      <c r="IGI2" s="205"/>
      <c r="IGJ2" s="205"/>
      <c r="IGK2" s="205"/>
      <c r="IGL2" s="205" t="s">
        <v>48</v>
      </c>
      <c r="IGM2" s="205"/>
      <c r="IGN2" s="205"/>
      <c r="IGO2" s="205"/>
      <c r="IGP2" s="205" t="s">
        <v>48</v>
      </c>
      <c r="IGQ2" s="205"/>
      <c r="IGR2" s="205"/>
      <c r="IGS2" s="205"/>
      <c r="IGT2" s="205" t="s">
        <v>48</v>
      </c>
      <c r="IGU2" s="205"/>
      <c r="IGV2" s="205"/>
      <c r="IGW2" s="205"/>
      <c r="IGX2" s="205" t="s">
        <v>48</v>
      </c>
      <c r="IGY2" s="205"/>
      <c r="IGZ2" s="205"/>
      <c r="IHA2" s="205"/>
      <c r="IHB2" s="205" t="s">
        <v>48</v>
      </c>
      <c r="IHC2" s="205"/>
      <c r="IHD2" s="205"/>
      <c r="IHE2" s="205"/>
      <c r="IHF2" s="205" t="s">
        <v>48</v>
      </c>
      <c r="IHG2" s="205"/>
      <c r="IHH2" s="205"/>
      <c r="IHI2" s="205"/>
      <c r="IHJ2" s="205" t="s">
        <v>48</v>
      </c>
      <c r="IHK2" s="205"/>
      <c r="IHL2" s="205"/>
      <c r="IHM2" s="205"/>
      <c r="IHN2" s="205" t="s">
        <v>48</v>
      </c>
      <c r="IHO2" s="205"/>
      <c r="IHP2" s="205"/>
      <c r="IHQ2" s="205"/>
      <c r="IHR2" s="205" t="s">
        <v>48</v>
      </c>
      <c r="IHS2" s="205"/>
      <c r="IHT2" s="205"/>
      <c r="IHU2" s="205"/>
      <c r="IHV2" s="205" t="s">
        <v>48</v>
      </c>
      <c r="IHW2" s="205"/>
      <c r="IHX2" s="205"/>
      <c r="IHY2" s="205"/>
      <c r="IHZ2" s="205" t="s">
        <v>48</v>
      </c>
      <c r="IIA2" s="205"/>
      <c r="IIB2" s="205"/>
      <c r="IIC2" s="205"/>
      <c r="IID2" s="205" t="s">
        <v>48</v>
      </c>
      <c r="IIE2" s="205"/>
      <c r="IIF2" s="205"/>
      <c r="IIG2" s="205"/>
      <c r="IIH2" s="205" t="s">
        <v>48</v>
      </c>
      <c r="III2" s="205"/>
      <c r="IIJ2" s="205"/>
      <c r="IIK2" s="205"/>
      <c r="IIL2" s="205" t="s">
        <v>48</v>
      </c>
      <c r="IIM2" s="205"/>
      <c r="IIN2" s="205"/>
      <c r="IIO2" s="205"/>
      <c r="IIP2" s="205" t="s">
        <v>48</v>
      </c>
      <c r="IIQ2" s="205"/>
      <c r="IIR2" s="205"/>
      <c r="IIS2" s="205"/>
      <c r="IIT2" s="205" t="s">
        <v>48</v>
      </c>
      <c r="IIU2" s="205"/>
      <c r="IIV2" s="205"/>
      <c r="IIW2" s="205"/>
      <c r="IIX2" s="205" t="s">
        <v>48</v>
      </c>
      <c r="IIY2" s="205"/>
      <c r="IIZ2" s="205"/>
      <c r="IJA2" s="205"/>
      <c r="IJB2" s="205" t="s">
        <v>48</v>
      </c>
      <c r="IJC2" s="205"/>
      <c r="IJD2" s="205"/>
      <c r="IJE2" s="205"/>
      <c r="IJF2" s="205" t="s">
        <v>48</v>
      </c>
      <c r="IJG2" s="205"/>
      <c r="IJH2" s="205"/>
      <c r="IJI2" s="205"/>
      <c r="IJJ2" s="205" t="s">
        <v>48</v>
      </c>
      <c r="IJK2" s="205"/>
      <c r="IJL2" s="205"/>
      <c r="IJM2" s="205"/>
      <c r="IJN2" s="205" t="s">
        <v>48</v>
      </c>
      <c r="IJO2" s="205"/>
      <c r="IJP2" s="205"/>
      <c r="IJQ2" s="205"/>
      <c r="IJR2" s="205" t="s">
        <v>48</v>
      </c>
      <c r="IJS2" s="205"/>
      <c r="IJT2" s="205"/>
      <c r="IJU2" s="205"/>
      <c r="IJV2" s="205" t="s">
        <v>48</v>
      </c>
      <c r="IJW2" s="205"/>
      <c r="IJX2" s="205"/>
      <c r="IJY2" s="205"/>
      <c r="IJZ2" s="205" t="s">
        <v>48</v>
      </c>
      <c r="IKA2" s="205"/>
      <c r="IKB2" s="205"/>
      <c r="IKC2" s="205"/>
      <c r="IKD2" s="205" t="s">
        <v>48</v>
      </c>
      <c r="IKE2" s="205"/>
      <c r="IKF2" s="205"/>
      <c r="IKG2" s="205"/>
      <c r="IKH2" s="205" t="s">
        <v>48</v>
      </c>
      <c r="IKI2" s="205"/>
      <c r="IKJ2" s="205"/>
      <c r="IKK2" s="205"/>
      <c r="IKL2" s="205" t="s">
        <v>48</v>
      </c>
      <c r="IKM2" s="205"/>
      <c r="IKN2" s="205"/>
      <c r="IKO2" s="205"/>
      <c r="IKP2" s="205" t="s">
        <v>48</v>
      </c>
      <c r="IKQ2" s="205"/>
      <c r="IKR2" s="205"/>
      <c r="IKS2" s="205"/>
      <c r="IKT2" s="205" t="s">
        <v>48</v>
      </c>
      <c r="IKU2" s="205"/>
      <c r="IKV2" s="205"/>
      <c r="IKW2" s="205"/>
      <c r="IKX2" s="205" t="s">
        <v>48</v>
      </c>
      <c r="IKY2" s="205"/>
      <c r="IKZ2" s="205"/>
      <c r="ILA2" s="205"/>
      <c r="ILB2" s="205" t="s">
        <v>48</v>
      </c>
      <c r="ILC2" s="205"/>
      <c r="ILD2" s="205"/>
      <c r="ILE2" s="205"/>
      <c r="ILF2" s="205" t="s">
        <v>48</v>
      </c>
      <c r="ILG2" s="205"/>
      <c r="ILH2" s="205"/>
      <c r="ILI2" s="205"/>
      <c r="ILJ2" s="205" t="s">
        <v>48</v>
      </c>
      <c r="ILK2" s="205"/>
      <c r="ILL2" s="205"/>
      <c r="ILM2" s="205"/>
      <c r="ILN2" s="205" t="s">
        <v>48</v>
      </c>
      <c r="ILO2" s="205"/>
      <c r="ILP2" s="205"/>
      <c r="ILQ2" s="205"/>
      <c r="ILR2" s="205" t="s">
        <v>48</v>
      </c>
      <c r="ILS2" s="205"/>
      <c r="ILT2" s="205"/>
      <c r="ILU2" s="205"/>
      <c r="ILV2" s="205" t="s">
        <v>48</v>
      </c>
      <c r="ILW2" s="205"/>
      <c r="ILX2" s="205"/>
      <c r="ILY2" s="205"/>
      <c r="ILZ2" s="205" t="s">
        <v>48</v>
      </c>
      <c r="IMA2" s="205"/>
      <c r="IMB2" s="205"/>
      <c r="IMC2" s="205"/>
      <c r="IMD2" s="205" t="s">
        <v>48</v>
      </c>
      <c r="IME2" s="205"/>
      <c r="IMF2" s="205"/>
      <c r="IMG2" s="205"/>
      <c r="IMH2" s="205" t="s">
        <v>48</v>
      </c>
      <c r="IMI2" s="205"/>
      <c r="IMJ2" s="205"/>
      <c r="IMK2" s="205"/>
      <c r="IML2" s="205" t="s">
        <v>48</v>
      </c>
      <c r="IMM2" s="205"/>
      <c r="IMN2" s="205"/>
      <c r="IMO2" s="205"/>
      <c r="IMP2" s="205" t="s">
        <v>48</v>
      </c>
      <c r="IMQ2" s="205"/>
      <c r="IMR2" s="205"/>
      <c r="IMS2" s="205"/>
      <c r="IMT2" s="205" t="s">
        <v>48</v>
      </c>
      <c r="IMU2" s="205"/>
      <c r="IMV2" s="205"/>
      <c r="IMW2" s="205"/>
      <c r="IMX2" s="205" t="s">
        <v>48</v>
      </c>
      <c r="IMY2" s="205"/>
      <c r="IMZ2" s="205"/>
      <c r="INA2" s="205"/>
      <c r="INB2" s="205" t="s">
        <v>48</v>
      </c>
      <c r="INC2" s="205"/>
      <c r="IND2" s="205"/>
      <c r="INE2" s="205"/>
      <c r="INF2" s="205" t="s">
        <v>48</v>
      </c>
      <c r="ING2" s="205"/>
      <c r="INH2" s="205"/>
      <c r="INI2" s="205"/>
      <c r="INJ2" s="205" t="s">
        <v>48</v>
      </c>
      <c r="INK2" s="205"/>
      <c r="INL2" s="205"/>
      <c r="INM2" s="205"/>
      <c r="INN2" s="205" t="s">
        <v>48</v>
      </c>
      <c r="INO2" s="205"/>
      <c r="INP2" s="205"/>
      <c r="INQ2" s="205"/>
      <c r="INR2" s="205" t="s">
        <v>48</v>
      </c>
      <c r="INS2" s="205"/>
      <c r="INT2" s="205"/>
      <c r="INU2" s="205"/>
      <c r="INV2" s="205" t="s">
        <v>48</v>
      </c>
      <c r="INW2" s="205"/>
      <c r="INX2" s="205"/>
      <c r="INY2" s="205"/>
      <c r="INZ2" s="205" t="s">
        <v>48</v>
      </c>
      <c r="IOA2" s="205"/>
      <c r="IOB2" s="205"/>
      <c r="IOC2" s="205"/>
      <c r="IOD2" s="205" t="s">
        <v>48</v>
      </c>
      <c r="IOE2" s="205"/>
      <c r="IOF2" s="205"/>
      <c r="IOG2" s="205"/>
      <c r="IOH2" s="205" t="s">
        <v>48</v>
      </c>
      <c r="IOI2" s="205"/>
      <c r="IOJ2" s="205"/>
      <c r="IOK2" s="205"/>
      <c r="IOL2" s="205" t="s">
        <v>48</v>
      </c>
      <c r="IOM2" s="205"/>
      <c r="ION2" s="205"/>
      <c r="IOO2" s="205"/>
      <c r="IOP2" s="205" t="s">
        <v>48</v>
      </c>
      <c r="IOQ2" s="205"/>
      <c r="IOR2" s="205"/>
      <c r="IOS2" s="205"/>
      <c r="IOT2" s="205" t="s">
        <v>48</v>
      </c>
      <c r="IOU2" s="205"/>
      <c r="IOV2" s="205"/>
      <c r="IOW2" s="205"/>
      <c r="IOX2" s="205" t="s">
        <v>48</v>
      </c>
      <c r="IOY2" s="205"/>
      <c r="IOZ2" s="205"/>
      <c r="IPA2" s="205"/>
      <c r="IPB2" s="205" t="s">
        <v>48</v>
      </c>
      <c r="IPC2" s="205"/>
      <c r="IPD2" s="205"/>
      <c r="IPE2" s="205"/>
      <c r="IPF2" s="205" t="s">
        <v>48</v>
      </c>
      <c r="IPG2" s="205"/>
      <c r="IPH2" s="205"/>
      <c r="IPI2" s="205"/>
      <c r="IPJ2" s="205" t="s">
        <v>48</v>
      </c>
      <c r="IPK2" s="205"/>
      <c r="IPL2" s="205"/>
      <c r="IPM2" s="205"/>
      <c r="IPN2" s="205" t="s">
        <v>48</v>
      </c>
      <c r="IPO2" s="205"/>
      <c r="IPP2" s="205"/>
      <c r="IPQ2" s="205"/>
      <c r="IPR2" s="205" t="s">
        <v>48</v>
      </c>
      <c r="IPS2" s="205"/>
      <c r="IPT2" s="205"/>
      <c r="IPU2" s="205"/>
      <c r="IPV2" s="205" t="s">
        <v>48</v>
      </c>
      <c r="IPW2" s="205"/>
      <c r="IPX2" s="205"/>
      <c r="IPY2" s="205"/>
      <c r="IPZ2" s="205" t="s">
        <v>48</v>
      </c>
      <c r="IQA2" s="205"/>
      <c r="IQB2" s="205"/>
      <c r="IQC2" s="205"/>
      <c r="IQD2" s="205" t="s">
        <v>48</v>
      </c>
      <c r="IQE2" s="205"/>
      <c r="IQF2" s="205"/>
      <c r="IQG2" s="205"/>
      <c r="IQH2" s="205" t="s">
        <v>48</v>
      </c>
      <c r="IQI2" s="205"/>
      <c r="IQJ2" s="205"/>
      <c r="IQK2" s="205"/>
      <c r="IQL2" s="205" t="s">
        <v>48</v>
      </c>
      <c r="IQM2" s="205"/>
      <c r="IQN2" s="205"/>
      <c r="IQO2" s="205"/>
      <c r="IQP2" s="205" t="s">
        <v>48</v>
      </c>
      <c r="IQQ2" s="205"/>
      <c r="IQR2" s="205"/>
      <c r="IQS2" s="205"/>
      <c r="IQT2" s="205" t="s">
        <v>48</v>
      </c>
      <c r="IQU2" s="205"/>
      <c r="IQV2" s="205"/>
      <c r="IQW2" s="205"/>
      <c r="IQX2" s="205" t="s">
        <v>48</v>
      </c>
      <c r="IQY2" s="205"/>
      <c r="IQZ2" s="205"/>
      <c r="IRA2" s="205"/>
      <c r="IRB2" s="205" t="s">
        <v>48</v>
      </c>
      <c r="IRC2" s="205"/>
      <c r="IRD2" s="205"/>
      <c r="IRE2" s="205"/>
      <c r="IRF2" s="205" t="s">
        <v>48</v>
      </c>
      <c r="IRG2" s="205"/>
      <c r="IRH2" s="205"/>
      <c r="IRI2" s="205"/>
      <c r="IRJ2" s="205" t="s">
        <v>48</v>
      </c>
      <c r="IRK2" s="205"/>
      <c r="IRL2" s="205"/>
      <c r="IRM2" s="205"/>
      <c r="IRN2" s="205" t="s">
        <v>48</v>
      </c>
      <c r="IRO2" s="205"/>
      <c r="IRP2" s="205"/>
      <c r="IRQ2" s="205"/>
      <c r="IRR2" s="205" t="s">
        <v>48</v>
      </c>
      <c r="IRS2" s="205"/>
      <c r="IRT2" s="205"/>
      <c r="IRU2" s="205"/>
      <c r="IRV2" s="205" t="s">
        <v>48</v>
      </c>
      <c r="IRW2" s="205"/>
      <c r="IRX2" s="205"/>
      <c r="IRY2" s="205"/>
      <c r="IRZ2" s="205" t="s">
        <v>48</v>
      </c>
      <c r="ISA2" s="205"/>
      <c r="ISB2" s="205"/>
      <c r="ISC2" s="205"/>
      <c r="ISD2" s="205" t="s">
        <v>48</v>
      </c>
      <c r="ISE2" s="205"/>
      <c r="ISF2" s="205"/>
      <c r="ISG2" s="205"/>
      <c r="ISH2" s="205" t="s">
        <v>48</v>
      </c>
      <c r="ISI2" s="205"/>
      <c r="ISJ2" s="205"/>
      <c r="ISK2" s="205"/>
      <c r="ISL2" s="205" t="s">
        <v>48</v>
      </c>
      <c r="ISM2" s="205"/>
      <c r="ISN2" s="205"/>
      <c r="ISO2" s="205"/>
      <c r="ISP2" s="205" t="s">
        <v>48</v>
      </c>
      <c r="ISQ2" s="205"/>
      <c r="ISR2" s="205"/>
      <c r="ISS2" s="205"/>
      <c r="IST2" s="205" t="s">
        <v>48</v>
      </c>
      <c r="ISU2" s="205"/>
      <c r="ISV2" s="205"/>
      <c r="ISW2" s="205"/>
      <c r="ISX2" s="205" t="s">
        <v>48</v>
      </c>
      <c r="ISY2" s="205"/>
      <c r="ISZ2" s="205"/>
      <c r="ITA2" s="205"/>
      <c r="ITB2" s="205" t="s">
        <v>48</v>
      </c>
      <c r="ITC2" s="205"/>
      <c r="ITD2" s="205"/>
      <c r="ITE2" s="205"/>
      <c r="ITF2" s="205" t="s">
        <v>48</v>
      </c>
      <c r="ITG2" s="205"/>
      <c r="ITH2" s="205"/>
      <c r="ITI2" s="205"/>
      <c r="ITJ2" s="205" t="s">
        <v>48</v>
      </c>
      <c r="ITK2" s="205"/>
      <c r="ITL2" s="205"/>
      <c r="ITM2" s="205"/>
      <c r="ITN2" s="205" t="s">
        <v>48</v>
      </c>
      <c r="ITO2" s="205"/>
      <c r="ITP2" s="205"/>
      <c r="ITQ2" s="205"/>
      <c r="ITR2" s="205" t="s">
        <v>48</v>
      </c>
      <c r="ITS2" s="205"/>
      <c r="ITT2" s="205"/>
      <c r="ITU2" s="205"/>
      <c r="ITV2" s="205" t="s">
        <v>48</v>
      </c>
      <c r="ITW2" s="205"/>
      <c r="ITX2" s="205"/>
      <c r="ITY2" s="205"/>
      <c r="ITZ2" s="205" t="s">
        <v>48</v>
      </c>
      <c r="IUA2" s="205"/>
      <c r="IUB2" s="205"/>
      <c r="IUC2" s="205"/>
      <c r="IUD2" s="205" t="s">
        <v>48</v>
      </c>
      <c r="IUE2" s="205"/>
      <c r="IUF2" s="205"/>
      <c r="IUG2" s="205"/>
      <c r="IUH2" s="205" t="s">
        <v>48</v>
      </c>
      <c r="IUI2" s="205"/>
      <c r="IUJ2" s="205"/>
      <c r="IUK2" s="205"/>
      <c r="IUL2" s="205" t="s">
        <v>48</v>
      </c>
      <c r="IUM2" s="205"/>
      <c r="IUN2" s="205"/>
      <c r="IUO2" s="205"/>
      <c r="IUP2" s="205" t="s">
        <v>48</v>
      </c>
      <c r="IUQ2" s="205"/>
      <c r="IUR2" s="205"/>
      <c r="IUS2" s="205"/>
      <c r="IUT2" s="205" t="s">
        <v>48</v>
      </c>
      <c r="IUU2" s="205"/>
      <c r="IUV2" s="205"/>
      <c r="IUW2" s="205"/>
      <c r="IUX2" s="205" t="s">
        <v>48</v>
      </c>
      <c r="IUY2" s="205"/>
      <c r="IUZ2" s="205"/>
      <c r="IVA2" s="205"/>
      <c r="IVB2" s="205" t="s">
        <v>48</v>
      </c>
      <c r="IVC2" s="205"/>
      <c r="IVD2" s="205"/>
      <c r="IVE2" s="205"/>
      <c r="IVF2" s="205" t="s">
        <v>48</v>
      </c>
      <c r="IVG2" s="205"/>
      <c r="IVH2" s="205"/>
      <c r="IVI2" s="205"/>
      <c r="IVJ2" s="205" t="s">
        <v>48</v>
      </c>
      <c r="IVK2" s="205"/>
      <c r="IVL2" s="205"/>
      <c r="IVM2" s="205"/>
      <c r="IVN2" s="205" t="s">
        <v>48</v>
      </c>
      <c r="IVO2" s="205"/>
      <c r="IVP2" s="205"/>
      <c r="IVQ2" s="205"/>
      <c r="IVR2" s="205" t="s">
        <v>48</v>
      </c>
      <c r="IVS2" s="205"/>
      <c r="IVT2" s="205"/>
      <c r="IVU2" s="205"/>
      <c r="IVV2" s="205" t="s">
        <v>48</v>
      </c>
      <c r="IVW2" s="205"/>
      <c r="IVX2" s="205"/>
      <c r="IVY2" s="205"/>
      <c r="IVZ2" s="205" t="s">
        <v>48</v>
      </c>
      <c r="IWA2" s="205"/>
      <c r="IWB2" s="205"/>
      <c r="IWC2" s="205"/>
      <c r="IWD2" s="205" t="s">
        <v>48</v>
      </c>
      <c r="IWE2" s="205"/>
      <c r="IWF2" s="205"/>
      <c r="IWG2" s="205"/>
      <c r="IWH2" s="205" t="s">
        <v>48</v>
      </c>
      <c r="IWI2" s="205"/>
      <c r="IWJ2" s="205"/>
      <c r="IWK2" s="205"/>
      <c r="IWL2" s="205" t="s">
        <v>48</v>
      </c>
      <c r="IWM2" s="205"/>
      <c r="IWN2" s="205"/>
      <c r="IWO2" s="205"/>
      <c r="IWP2" s="205" t="s">
        <v>48</v>
      </c>
      <c r="IWQ2" s="205"/>
      <c r="IWR2" s="205"/>
      <c r="IWS2" s="205"/>
      <c r="IWT2" s="205" t="s">
        <v>48</v>
      </c>
      <c r="IWU2" s="205"/>
      <c r="IWV2" s="205"/>
      <c r="IWW2" s="205"/>
      <c r="IWX2" s="205" t="s">
        <v>48</v>
      </c>
      <c r="IWY2" s="205"/>
      <c r="IWZ2" s="205"/>
      <c r="IXA2" s="205"/>
      <c r="IXB2" s="205" t="s">
        <v>48</v>
      </c>
      <c r="IXC2" s="205"/>
      <c r="IXD2" s="205"/>
      <c r="IXE2" s="205"/>
      <c r="IXF2" s="205" t="s">
        <v>48</v>
      </c>
      <c r="IXG2" s="205"/>
      <c r="IXH2" s="205"/>
      <c r="IXI2" s="205"/>
      <c r="IXJ2" s="205" t="s">
        <v>48</v>
      </c>
      <c r="IXK2" s="205"/>
      <c r="IXL2" s="205"/>
      <c r="IXM2" s="205"/>
      <c r="IXN2" s="205" t="s">
        <v>48</v>
      </c>
      <c r="IXO2" s="205"/>
      <c r="IXP2" s="205"/>
      <c r="IXQ2" s="205"/>
      <c r="IXR2" s="205" t="s">
        <v>48</v>
      </c>
      <c r="IXS2" s="205"/>
      <c r="IXT2" s="205"/>
      <c r="IXU2" s="205"/>
      <c r="IXV2" s="205" t="s">
        <v>48</v>
      </c>
      <c r="IXW2" s="205"/>
      <c r="IXX2" s="205"/>
      <c r="IXY2" s="205"/>
      <c r="IXZ2" s="205" t="s">
        <v>48</v>
      </c>
      <c r="IYA2" s="205"/>
      <c r="IYB2" s="205"/>
      <c r="IYC2" s="205"/>
      <c r="IYD2" s="205" t="s">
        <v>48</v>
      </c>
      <c r="IYE2" s="205"/>
      <c r="IYF2" s="205"/>
      <c r="IYG2" s="205"/>
      <c r="IYH2" s="205" t="s">
        <v>48</v>
      </c>
      <c r="IYI2" s="205"/>
      <c r="IYJ2" s="205"/>
      <c r="IYK2" s="205"/>
      <c r="IYL2" s="205" t="s">
        <v>48</v>
      </c>
      <c r="IYM2" s="205"/>
      <c r="IYN2" s="205"/>
      <c r="IYO2" s="205"/>
      <c r="IYP2" s="205" t="s">
        <v>48</v>
      </c>
      <c r="IYQ2" s="205"/>
      <c r="IYR2" s="205"/>
      <c r="IYS2" s="205"/>
      <c r="IYT2" s="205" t="s">
        <v>48</v>
      </c>
      <c r="IYU2" s="205"/>
      <c r="IYV2" s="205"/>
      <c r="IYW2" s="205"/>
      <c r="IYX2" s="205" t="s">
        <v>48</v>
      </c>
      <c r="IYY2" s="205"/>
      <c r="IYZ2" s="205"/>
      <c r="IZA2" s="205"/>
      <c r="IZB2" s="205" t="s">
        <v>48</v>
      </c>
      <c r="IZC2" s="205"/>
      <c r="IZD2" s="205"/>
      <c r="IZE2" s="205"/>
      <c r="IZF2" s="205" t="s">
        <v>48</v>
      </c>
      <c r="IZG2" s="205"/>
      <c r="IZH2" s="205"/>
      <c r="IZI2" s="205"/>
      <c r="IZJ2" s="205" t="s">
        <v>48</v>
      </c>
      <c r="IZK2" s="205"/>
      <c r="IZL2" s="205"/>
      <c r="IZM2" s="205"/>
      <c r="IZN2" s="205" t="s">
        <v>48</v>
      </c>
      <c r="IZO2" s="205"/>
      <c r="IZP2" s="205"/>
      <c r="IZQ2" s="205"/>
      <c r="IZR2" s="205" t="s">
        <v>48</v>
      </c>
      <c r="IZS2" s="205"/>
      <c r="IZT2" s="205"/>
      <c r="IZU2" s="205"/>
      <c r="IZV2" s="205" t="s">
        <v>48</v>
      </c>
      <c r="IZW2" s="205"/>
      <c r="IZX2" s="205"/>
      <c r="IZY2" s="205"/>
      <c r="IZZ2" s="205" t="s">
        <v>48</v>
      </c>
      <c r="JAA2" s="205"/>
      <c r="JAB2" s="205"/>
      <c r="JAC2" s="205"/>
      <c r="JAD2" s="205" t="s">
        <v>48</v>
      </c>
      <c r="JAE2" s="205"/>
      <c r="JAF2" s="205"/>
      <c r="JAG2" s="205"/>
      <c r="JAH2" s="205" t="s">
        <v>48</v>
      </c>
      <c r="JAI2" s="205"/>
      <c r="JAJ2" s="205"/>
      <c r="JAK2" s="205"/>
      <c r="JAL2" s="205" t="s">
        <v>48</v>
      </c>
      <c r="JAM2" s="205"/>
      <c r="JAN2" s="205"/>
      <c r="JAO2" s="205"/>
      <c r="JAP2" s="205" t="s">
        <v>48</v>
      </c>
      <c r="JAQ2" s="205"/>
      <c r="JAR2" s="205"/>
      <c r="JAS2" s="205"/>
      <c r="JAT2" s="205" t="s">
        <v>48</v>
      </c>
      <c r="JAU2" s="205"/>
      <c r="JAV2" s="205"/>
      <c r="JAW2" s="205"/>
      <c r="JAX2" s="205" t="s">
        <v>48</v>
      </c>
      <c r="JAY2" s="205"/>
      <c r="JAZ2" s="205"/>
      <c r="JBA2" s="205"/>
      <c r="JBB2" s="205" t="s">
        <v>48</v>
      </c>
      <c r="JBC2" s="205"/>
      <c r="JBD2" s="205"/>
      <c r="JBE2" s="205"/>
      <c r="JBF2" s="205" t="s">
        <v>48</v>
      </c>
      <c r="JBG2" s="205"/>
      <c r="JBH2" s="205"/>
      <c r="JBI2" s="205"/>
      <c r="JBJ2" s="205" t="s">
        <v>48</v>
      </c>
      <c r="JBK2" s="205"/>
      <c r="JBL2" s="205"/>
      <c r="JBM2" s="205"/>
      <c r="JBN2" s="205" t="s">
        <v>48</v>
      </c>
      <c r="JBO2" s="205"/>
      <c r="JBP2" s="205"/>
      <c r="JBQ2" s="205"/>
      <c r="JBR2" s="205" t="s">
        <v>48</v>
      </c>
      <c r="JBS2" s="205"/>
      <c r="JBT2" s="205"/>
      <c r="JBU2" s="205"/>
      <c r="JBV2" s="205" t="s">
        <v>48</v>
      </c>
      <c r="JBW2" s="205"/>
      <c r="JBX2" s="205"/>
      <c r="JBY2" s="205"/>
      <c r="JBZ2" s="205" t="s">
        <v>48</v>
      </c>
      <c r="JCA2" s="205"/>
      <c r="JCB2" s="205"/>
      <c r="JCC2" s="205"/>
      <c r="JCD2" s="205" t="s">
        <v>48</v>
      </c>
      <c r="JCE2" s="205"/>
      <c r="JCF2" s="205"/>
      <c r="JCG2" s="205"/>
      <c r="JCH2" s="205" t="s">
        <v>48</v>
      </c>
      <c r="JCI2" s="205"/>
      <c r="JCJ2" s="205"/>
      <c r="JCK2" s="205"/>
      <c r="JCL2" s="205" t="s">
        <v>48</v>
      </c>
      <c r="JCM2" s="205"/>
      <c r="JCN2" s="205"/>
      <c r="JCO2" s="205"/>
      <c r="JCP2" s="205" t="s">
        <v>48</v>
      </c>
      <c r="JCQ2" s="205"/>
      <c r="JCR2" s="205"/>
      <c r="JCS2" s="205"/>
      <c r="JCT2" s="205" t="s">
        <v>48</v>
      </c>
      <c r="JCU2" s="205"/>
      <c r="JCV2" s="205"/>
      <c r="JCW2" s="205"/>
      <c r="JCX2" s="205" t="s">
        <v>48</v>
      </c>
      <c r="JCY2" s="205"/>
      <c r="JCZ2" s="205"/>
      <c r="JDA2" s="205"/>
      <c r="JDB2" s="205" t="s">
        <v>48</v>
      </c>
      <c r="JDC2" s="205"/>
      <c r="JDD2" s="205"/>
      <c r="JDE2" s="205"/>
      <c r="JDF2" s="205" t="s">
        <v>48</v>
      </c>
      <c r="JDG2" s="205"/>
      <c r="JDH2" s="205"/>
      <c r="JDI2" s="205"/>
      <c r="JDJ2" s="205" t="s">
        <v>48</v>
      </c>
      <c r="JDK2" s="205"/>
      <c r="JDL2" s="205"/>
      <c r="JDM2" s="205"/>
      <c r="JDN2" s="205" t="s">
        <v>48</v>
      </c>
      <c r="JDO2" s="205"/>
      <c r="JDP2" s="205"/>
      <c r="JDQ2" s="205"/>
      <c r="JDR2" s="205" t="s">
        <v>48</v>
      </c>
      <c r="JDS2" s="205"/>
      <c r="JDT2" s="205"/>
      <c r="JDU2" s="205"/>
      <c r="JDV2" s="205" t="s">
        <v>48</v>
      </c>
      <c r="JDW2" s="205"/>
      <c r="JDX2" s="205"/>
      <c r="JDY2" s="205"/>
      <c r="JDZ2" s="205" t="s">
        <v>48</v>
      </c>
      <c r="JEA2" s="205"/>
      <c r="JEB2" s="205"/>
      <c r="JEC2" s="205"/>
      <c r="JED2" s="205" t="s">
        <v>48</v>
      </c>
      <c r="JEE2" s="205"/>
      <c r="JEF2" s="205"/>
      <c r="JEG2" s="205"/>
      <c r="JEH2" s="205" t="s">
        <v>48</v>
      </c>
      <c r="JEI2" s="205"/>
      <c r="JEJ2" s="205"/>
      <c r="JEK2" s="205"/>
      <c r="JEL2" s="205" t="s">
        <v>48</v>
      </c>
      <c r="JEM2" s="205"/>
      <c r="JEN2" s="205"/>
      <c r="JEO2" s="205"/>
      <c r="JEP2" s="205" t="s">
        <v>48</v>
      </c>
      <c r="JEQ2" s="205"/>
      <c r="JER2" s="205"/>
      <c r="JES2" s="205"/>
      <c r="JET2" s="205" t="s">
        <v>48</v>
      </c>
      <c r="JEU2" s="205"/>
      <c r="JEV2" s="205"/>
      <c r="JEW2" s="205"/>
      <c r="JEX2" s="205" t="s">
        <v>48</v>
      </c>
      <c r="JEY2" s="205"/>
      <c r="JEZ2" s="205"/>
      <c r="JFA2" s="205"/>
      <c r="JFB2" s="205" t="s">
        <v>48</v>
      </c>
      <c r="JFC2" s="205"/>
      <c r="JFD2" s="205"/>
      <c r="JFE2" s="205"/>
      <c r="JFF2" s="205" t="s">
        <v>48</v>
      </c>
      <c r="JFG2" s="205"/>
      <c r="JFH2" s="205"/>
      <c r="JFI2" s="205"/>
      <c r="JFJ2" s="205" t="s">
        <v>48</v>
      </c>
      <c r="JFK2" s="205"/>
      <c r="JFL2" s="205"/>
      <c r="JFM2" s="205"/>
      <c r="JFN2" s="205" t="s">
        <v>48</v>
      </c>
      <c r="JFO2" s="205"/>
      <c r="JFP2" s="205"/>
      <c r="JFQ2" s="205"/>
      <c r="JFR2" s="205" t="s">
        <v>48</v>
      </c>
      <c r="JFS2" s="205"/>
      <c r="JFT2" s="205"/>
      <c r="JFU2" s="205"/>
      <c r="JFV2" s="205" t="s">
        <v>48</v>
      </c>
      <c r="JFW2" s="205"/>
      <c r="JFX2" s="205"/>
      <c r="JFY2" s="205"/>
      <c r="JFZ2" s="205" t="s">
        <v>48</v>
      </c>
      <c r="JGA2" s="205"/>
      <c r="JGB2" s="205"/>
      <c r="JGC2" s="205"/>
      <c r="JGD2" s="205" t="s">
        <v>48</v>
      </c>
      <c r="JGE2" s="205"/>
      <c r="JGF2" s="205"/>
      <c r="JGG2" s="205"/>
      <c r="JGH2" s="205" t="s">
        <v>48</v>
      </c>
      <c r="JGI2" s="205"/>
      <c r="JGJ2" s="205"/>
      <c r="JGK2" s="205"/>
      <c r="JGL2" s="205" t="s">
        <v>48</v>
      </c>
      <c r="JGM2" s="205"/>
      <c r="JGN2" s="205"/>
      <c r="JGO2" s="205"/>
      <c r="JGP2" s="205" t="s">
        <v>48</v>
      </c>
      <c r="JGQ2" s="205"/>
      <c r="JGR2" s="205"/>
      <c r="JGS2" s="205"/>
      <c r="JGT2" s="205" t="s">
        <v>48</v>
      </c>
      <c r="JGU2" s="205"/>
      <c r="JGV2" s="205"/>
      <c r="JGW2" s="205"/>
      <c r="JGX2" s="205" t="s">
        <v>48</v>
      </c>
      <c r="JGY2" s="205"/>
      <c r="JGZ2" s="205"/>
      <c r="JHA2" s="205"/>
      <c r="JHB2" s="205" t="s">
        <v>48</v>
      </c>
      <c r="JHC2" s="205"/>
      <c r="JHD2" s="205"/>
      <c r="JHE2" s="205"/>
      <c r="JHF2" s="205" t="s">
        <v>48</v>
      </c>
      <c r="JHG2" s="205"/>
      <c r="JHH2" s="205"/>
      <c r="JHI2" s="205"/>
      <c r="JHJ2" s="205" t="s">
        <v>48</v>
      </c>
      <c r="JHK2" s="205"/>
      <c r="JHL2" s="205"/>
      <c r="JHM2" s="205"/>
      <c r="JHN2" s="205" t="s">
        <v>48</v>
      </c>
      <c r="JHO2" s="205"/>
      <c r="JHP2" s="205"/>
      <c r="JHQ2" s="205"/>
      <c r="JHR2" s="205" t="s">
        <v>48</v>
      </c>
      <c r="JHS2" s="205"/>
      <c r="JHT2" s="205"/>
      <c r="JHU2" s="205"/>
      <c r="JHV2" s="205" t="s">
        <v>48</v>
      </c>
      <c r="JHW2" s="205"/>
      <c r="JHX2" s="205"/>
      <c r="JHY2" s="205"/>
      <c r="JHZ2" s="205" t="s">
        <v>48</v>
      </c>
      <c r="JIA2" s="205"/>
      <c r="JIB2" s="205"/>
      <c r="JIC2" s="205"/>
      <c r="JID2" s="205" t="s">
        <v>48</v>
      </c>
      <c r="JIE2" s="205"/>
      <c r="JIF2" s="205"/>
      <c r="JIG2" s="205"/>
      <c r="JIH2" s="205" t="s">
        <v>48</v>
      </c>
      <c r="JII2" s="205"/>
      <c r="JIJ2" s="205"/>
      <c r="JIK2" s="205"/>
      <c r="JIL2" s="205" t="s">
        <v>48</v>
      </c>
      <c r="JIM2" s="205"/>
      <c r="JIN2" s="205"/>
      <c r="JIO2" s="205"/>
      <c r="JIP2" s="205" t="s">
        <v>48</v>
      </c>
      <c r="JIQ2" s="205"/>
      <c r="JIR2" s="205"/>
      <c r="JIS2" s="205"/>
      <c r="JIT2" s="205" t="s">
        <v>48</v>
      </c>
      <c r="JIU2" s="205"/>
      <c r="JIV2" s="205"/>
      <c r="JIW2" s="205"/>
      <c r="JIX2" s="205" t="s">
        <v>48</v>
      </c>
      <c r="JIY2" s="205"/>
      <c r="JIZ2" s="205"/>
      <c r="JJA2" s="205"/>
      <c r="JJB2" s="205" t="s">
        <v>48</v>
      </c>
      <c r="JJC2" s="205"/>
      <c r="JJD2" s="205"/>
      <c r="JJE2" s="205"/>
      <c r="JJF2" s="205" t="s">
        <v>48</v>
      </c>
      <c r="JJG2" s="205"/>
      <c r="JJH2" s="205"/>
      <c r="JJI2" s="205"/>
      <c r="JJJ2" s="205" t="s">
        <v>48</v>
      </c>
      <c r="JJK2" s="205"/>
      <c r="JJL2" s="205"/>
      <c r="JJM2" s="205"/>
      <c r="JJN2" s="205" t="s">
        <v>48</v>
      </c>
      <c r="JJO2" s="205"/>
      <c r="JJP2" s="205"/>
      <c r="JJQ2" s="205"/>
      <c r="JJR2" s="205" t="s">
        <v>48</v>
      </c>
      <c r="JJS2" s="205"/>
      <c r="JJT2" s="205"/>
      <c r="JJU2" s="205"/>
      <c r="JJV2" s="205" t="s">
        <v>48</v>
      </c>
      <c r="JJW2" s="205"/>
      <c r="JJX2" s="205"/>
      <c r="JJY2" s="205"/>
      <c r="JJZ2" s="205" t="s">
        <v>48</v>
      </c>
      <c r="JKA2" s="205"/>
      <c r="JKB2" s="205"/>
      <c r="JKC2" s="205"/>
      <c r="JKD2" s="205" t="s">
        <v>48</v>
      </c>
      <c r="JKE2" s="205"/>
      <c r="JKF2" s="205"/>
      <c r="JKG2" s="205"/>
      <c r="JKH2" s="205" t="s">
        <v>48</v>
      </c>
      <c r="JKI2" s="205"/>
      <c r="JKJ2" s="205"/>
      <c r="JKK2" s="205"/>
      <c r="JKL2" s="205" t="s">
        <v>48</v>
      </c>
      <c r="JKM2" s="205"/>
      <c r="JKN2" s="205"/>
      <c r="JKO2" s="205"/>
      <c r="JKP2" s="205" t="s">
        <v>48</v>
      </c>
      <c r="JKQ2" s="205"/>
      <c r="JKR2" s="205"/>
      <c r="JKS2" s="205"/>
      <c r="JKT2" s="205" t="s">
        <v>48</v>
      </c>
      <c r="JKU2" s="205"/>
      <c r="JKV2" s="205"/>
      <c r="JKW2" s="205"/>
      <c r="JKX2" s="205" t="s">
        <v>48</v>
      </c>
      <c r="JKY2" s="205"/>
      <c r="JKZ2" s="205"/>
      <c r="JLA2" s="205"/>
      <c r="JLB2" s="205" t="s">
        <v>48</v>
      </c>
      <c r="JLC2" s="205"/>
      <c r="JLD2" s="205"/>
      <c r="JLE2" s="205"/>
      <c r="JLF2" s="205" t="s">
        <v>48</v>
      </c>
      <c r="JLG2" s="205"/>
      <c r="JLH2" s="205"/>
      <c r="JLI2" s="205"/>
      <c r="JLJ2" s="205" t="s">
        <v>48</v>
      </c>
      <c r="JLK2" s="205"/>
      <c r="JLL2" s="205"/>
      <c r="JLM2" s="205"/>
      <c r="JLN2" s="205" t="s">
        <v>48</v>
      </c>
      <c r="JLO2" s="205"/>
      <c r="JLP2" s="205"/>
      <c r="JLQ2" s="205"/>
      <c r="JLR2" s="205" t="s">
        <v>48</v>
      </c>
      <c r="JLS2" s="205"/>
      <c r="JLT2" s="205"/>
      <c r="JLU2" s="205"/>
      <c r="JLV2" s="205" t="s">
        <v>48</v>
      </c>
      <c r="JLW2" s="205"/>
      <c r="JLX2" s="205"/>
      <c r="JLY2" s="205"/>
      <c r="JLZ2" s="205" t="s">
        <v>48</v>
      </c>
      <c r="JMA2" s="205"/>
      <c r="JMB2" s="205"/>
      <c r="JMC2" s="205"/>
      <c r="JMD2" s="205" t="s">
        <v>48</v>
      </c>
      <c r="JME2" s="205"/>
      <c r="JMF2" s="205"/>
      <c r="JMG2" s="205"/>
      <c r="JMH2" s="205" t="s">
        <v>48</v>
      </c>
      <c r="JMI2" s="205"/>
      <c r="JMJ2" s="205"/>
      <c r="JMK2" s="205"/>
      <c r="JML2" s="205" t="s">
        <v>48</v>
      </c>
      <c r="JMM2" s="205"/>
      <c r="JMN2" s="205"/>
      <c r="JMO2" s="205"/>
      <c r="JMP2" s="205" t="s">
        <v>48</v>
      </c>
      <c r="JMQ2" s="205"/>
      <c r="JMR2" s="205"/>
      <c r="JMS2" s="205"/>
      <c r="JMT2" s="205" t="s">
        <v>48</v>
      </c>
      <c r="JMU2" s="205"/>
      <c r="JMV2" s="205"/>
      <c r="JMW2" s="205"/>
      <c r="JMX2" s="205" t="s">
        <v>48</v>
      </c>
      <c r="JMY2" s="205"/>
      <c r="JMZ2" s="205"/>
      <c r="JNA2" s="205"/>
      <c r="JNB2" s="205" t="s">
        <v>48</v>
      </c>
      <c r="JNC2" s="205"/>
      <c r="JND2" s="205"/>
      <c r="JNE2" s="205"/>
      <c r="JNF2" s="205" t="s">
        <v>48</v>
      </c>
      <c r="JNG2" s="205"/>
      <c r="JNH2" s="205"/>
      <c r="JNI2" s="205"/>
      <c r="JNJ2" s="205" t="s">
        <v>48</v>
      </c>
      <c r="JNK2" s="205"/>
      <c r="JNL2" s="205"/>
      <c r="JNM2" s="205"/>
      <c r="JNN2" s="205" t="s">
        <v>48</v>
      </c>
      <c r="JNO2" s="205"/>
      <c r="JNP2" s="205"/>
      <c r="JNQ2" s="205"/>
      <c r="JNR2" s="205" t="s">
        <v>48</v>
      </c>
      <c r="JNS2" s="205"/>
      <c r="JNT2" s="205"/>
      <c r="JNU2" s="205"/>
      <c r="JNV2" s="205" t="s">
        <v>48</v>
      </c>
      <c r="JNW2" s="205"/>
      <c r="JNX2" s="205"/>
      <c r="JNY2" s="205"/>
      <c r="JNZ2" s="205" t="s">
        <v>48</v>
      </c>
      <c r="JOA2" s="205"/>
      <c r="JOB2" s="205"/>
      <c r="JOC2" s="205"/>
      <c r="JOD2" s="205" t="s">
        <v>48</v>
      </c>
      <c r="JOE2" s="205"/>
      <c r="JOF2" s="205"/>
      <c r="JOG2" s="205"/>
      <c r="JOH2" s="205" t="s">
        <v>48</v>
      </c>
      <c r="JOI2" s="205"/>
      <c r="JOJ2" s="205"/>
      <c r="JOK2" s="205"/>
      <c r="JOL2" s="205" t="s">
        <v>48</v>
      </c>
      <c r="JOM2" s="205"/>
      <c r="JON2" s="205"/>
      <c r="JOO2" s="205"/>
      <c r="JOP2" s="205" t="s">
        <v>48</v>
      </c>
      <c r="JOQ2" s="205"/>
      <c r="JOR2" s="205"/>
      <c r="JOS2" s="205"/>
      <c r="JOT2" s="205" t="s">
        <v>48</v>
      </c>
      <c r="JOU2" s="205"/>
      <c r="JOV2" s="205"/>
      <c r="JOW2" s="205"/>
      <c r="JOX2" s="205" t="s">
        <v>48</v>
      </c>
      <c r="JOY2" s="205"/>
      <c r="JOZ2" s="205"/>
      <c r="JPA2" s="205"/>
      <c r="JPB2" s="205" t="s">
        <v>48</v>
      </c>
      <c r="JPC2" s="205"/>
      <c r="JPD2" s="205"/>
      <c r="JPE2" s="205"/>
      <c r="JPF2" s="205" t="s">
        <v>48</v>
      </c>
      <c r="JPG2" s="205"/>
      <c r="JPH2" s="205"/>
      <c r="JPI2" s="205"/>
      <c r="JPJ2" s="205" t="s">
        <v>48</v>
      </c>
      <c r="JPK2" s="205"/>
      <c r="JPL2" s="205"/>
      <c r="JPM2" s="205"/>
      <c r="JPN2" s="205" t="s">
        <v>48</v>
      </c>
      <c r="JPO2" s="205"/>
      <c r="JPP2" s="205"/>
      <c r="JPQ2" s="205"/>
      <c r="JPR2" s="205" t="s">
        <v>48</v>
      </c>
      <c r="JPS2" s="205"/>
      <c r="JPT2" s="205"/>
      <c r="JPU2" s="205"/>
      <c r="JPV2" s="205" t="s">
        <v>48</v>
      </c>
      <c r="JPW2" s="205"/>
      <c r="JPX2" s="205"/>
      <c r="JPY2" s="205"/>
      <c r="JPZ2" s="205" t="s">
        <v>48</v>
      </c>
      <c r="JQA2" s="205"/>
      <c r="JQB2" s="205"/>
      <c r="JQC2" s="205"/>
      <c r="JQD2" s="205" t="s">
        <v>48</v>
      </c>
      <c r="JQE2" s="205"/>
      <c r="JQF2" s="205"/>
      <c r="JQG2" s="205"/>
      <c r="JQH2" s="205" t="s">
        <v>48</v>
      </c>
      <c r="JQI2" s="205"/>
      <c r="JQJ2" s="205"/>
      <c r="JQK2" s="205"/>
      <c r="JQL2" s="205" t="s">
        <v>48</v>
      </c>
      <c r="JQM2" s="205"/>
      <c r="JQN2" s="205"/>
      <c r="JQO2" s="205"/>
      <c r="JQP2" s="205" t="s">
        <v>48</v>
      </c>
      <c r="JQQ2" s="205"/>
      <c r="JQR2" s="205"/>
      <c r="JQS2" s="205"/>
      <c r="JQT2" s="205" t="s">
        <v>48</v>
      </c>
      <c r="JQU2" s="205"/>
      <c r="JQV2" s="205"/>
      <c r="JQW2" s="205"/>
      <c r="JQX2" s="205" t="s">
        <v>48</v>
      </c>
      <c r="JQY2" s="205"/>
      <c r="JQZ2" s="205"/>
      <c r="JRA2" s="205"/>
      <c r="JRB2" s="205" t="s">
        <v>48</v>
      </c>
      <c r="JRC2" s="205"/>
      <c r="JRD2" s="205"/>
      <c r="JRE2" s="205"/>
      <c r="JRF2" s="205" t="s">
        <v>48</v>
      </c>
      <c r="JRG2" s="205"/>
      <c r="JRH2" s="205"/>
      <c r="JRI2" s="205"/>
      <c r="JRJ2" s="205" t="s">
        <v>48</v>
      </c>
      <c r="JRK2" s="205"/>
      <c r="JRL2" s="205"/>
      <c r="JRM2" s="205"/>
      <c r="JRN2" s="205" t="s">
        <v>48</v>
      </c>
      <c r="JRO2" s="205"/>
      <c r="JRP2" s="205"/>
      <c r="JRQ2" s="205"/>
      <c r="JRR2" s="205" t="s">
        <v>48</v>
      </c>
      <c r="JRS2" s="205"/>
      <c r="JRT2" s="205"/>
      <c r="JRU2" s="205"/>
      <c r="JRV2" s="205" t="s">
        <v>48</v>
      </c>
      <c r="JRW2" s="205"/>
      <c r="JRX2" s="205"/>
      <c r="JRY2" s="205"/>
      <c r="JRZ2" s="205" t="s">
        <v>48</v>
      </c>
      <c r="JSA2" s="205"/>
      <c r="JSB2" s="205"/>
      <c r="JSC2" s="205"/>
      <c r="JSD2" s="205" t="s">
        <v>48</v>
      </c>
      <c r="JSE2" s="205"/>
      <c r="JSF2" s="205"/>
      <c r="JSG2" s="205"/>
      <c r="JSH2" s="205" t="s">
        <v>48</v>
      </c>
      <c r="JSI2" s="205"/>
      <c r="JSJ2" s="205"/>
      <c r="JSK2" s="205"/>
      <c r="JSL2" s="205" t="s">
        <v>48</v>
      </c>
      <c r="JSM2" s="205"/>
      <c r="JSN2" s="205"/>
      <c r="JSO2" s="205"/>
      <c r="JSP2" s="205" t="s">
        <v>48</v>
      </c>
      <c r="JSQ2" s="205"/>
      <c r="JSR2" s="205"/>
      <c r="JSS2" s="205"/>
      <c r="JST2" s="205" t="s">
        <v>48</v>
      </c>
      <c r="JSU2" s="205"/>
      <c r="JSV2" s="205"/>
      <c r="JSW2" s="205"/>
      <c r="JSX2" s="205" t="s">
        <v>48</v>
      </c>
      <c r="JSY2" s="205"/>
      <c r="JSZ2" s="205"/>
      <c r="JTA2" s="205"/>
      <c r="JTB2" s="205" t="s">
        <v>48</v>
      </c>
      <c r="JTC2" s="205"/>
      <c r="JTD2" s="205"/>
      <c r="JTE2" s="205"/>
      <c r="JTF2" s="205" t="s">
        <v>48</v>
      </c>
      <c r="JTG2" s="205"/>
      <c r="JTH2" s="205"/>
      <c r="JTI2" s="205"/>
      <c r="JTJ2" s="205" t="s">
        <v>48</v>
      </c>
      <c r="JTK2" s="205"/>
      <c r="JTL2" s="205"/>
      <c r="JTM2" s="205"/>
      <c r="JTN2" s="205" t="s">
        <v>48</v>
      </c>
      <c r="JTO2" s="205"/>
      <c r="JTP2" s="205"/>
      <c r="JTQ2" s="205"/>
      <c r="JTR2" s="205" t="s">
        <v>48</v>
      </c>
      <c r="JTS2" s="205"/>
      <c r="JTT2" s="205"/>
      <c r="JTU2" s="205"/>
      <c r="JTV2" s="205" t="s">
        <v>48</v>
      </c>
      <c r="JTW2" s="205"/>
      <c r="JTX2" s="205"/>
      <c r="JTY2" s="205"/>
      <c r="JTZ2" s="205" t="s">
        <v>48</v>
      </c>
      <c r="JUA2" s="205"/>
      <c r="JUB2" s="205"/>
      <c r="JUC2" s="205"/>
      <c r="JUD2" s="205" t="s">
        <v>48</v>
      </c>
      <c r="JUE2" s="205"/>
      <c r="JUF2" s="205"/>
      <c r="JUG2" s="205"/>
      <c r="JUH2" s="205" t="s">
        <v>48</v>
      </c>
      <c r="JUI2" s="205"/>
      <c r="JUJ2" s="205"/>
      <c r="JUK2" s="205"/>
      <c r="JUL2" s="205" t="s">
        <v>48</v>
      </c>
      <c r="JUM2" s="205"/>
      <c r="JUN2" s="205"/>
      <c r="JUO2" s="205"/>
      <c r="JUP2" s="205" t="s">
        <v>48</v>
      </c>
      <c r="JUQ2" s="205"/>
      <c r="JUR2" s="205"/>
      <c r="JUS2" s="205"/>
      <c r="JUT2" s="205" t="s">
        <v>48</v>
      </c>
      <c r="JUU2" s="205"/>
      <c r="JUV2" s="205"/>
      <c r="JUW2" s="205"/>
      <c r="JUX2" s="205" t="s">
        <v>48</v>
      </c>
      <c r="JUY2" s="205"/>
      <c r="JUZ2" s="205"/>
      <c r="JVA2" s="205"/>
      <c r="JVB2" s="205" t="s">
        <v>48</v>
      </c>
      <c r="JVC2" s="205"/>
      <c r="JVD2" s="205"/>
      <c r="JVE2" s="205"/>
      <c r="JVF2" s="205" t="s">
        <v>48</v>
      </c>
      <c r="JVG2" s="205"/>
      <c r="JVH2" s="205"/>
      <c r="JVI2" s="205"/>
      <c r="JVJ2" s="205" t="s">
        <v>48</v>
      </c>
      <c r="JVK2" s="205"/>
      <c r="JVL2" s="205"/>
      <c r="JVM2" s="205"/>
      <c r="JVN2" s="205" t="s">
        <v>48</v>
      </c>
      <c r="JVO2" s="205"/>
      <c r="JVP2" s="205"/>
      <c r="JVQ2" s="205"/>
      <c r="JVR2" s="205" t="s">
        <v>48</v>
      </c>
      <c r="JVS2" s="205"/>
      <c r="JVT2" s="205"/>
      <c r="JVU2" s="205"/>
      <c r="JVV2" s="205" t="s">
        <v>48</v>
      </c>
      <c r="JVW2" s="205"/>
      <c r="JVX2" s="205"/>
      <c r="JVY2" s="205"/>
      <c r="JVZ2" s="205" t="s">
        <v>48</v>
      </c>
      <c r="JWA2" s="205"/>
      <c r="JWB2" s="205"/>
      <c r="JWC2" s="205"/>
      <c r="JWD2" s="205" t="s">
        <v>48</v>
      </c>
      <c r="JWE2" s="205"/>
      <c r="JWF2" s="205"/>
      <c r="JWG2" s="205"/>
      <c r="JWH2" s="205" t="s">
        <v>48</v>
      </c>
      <c r="JWI2" s="205"/>
      <c r="JWJ2" s="205"/>
      <c r="JWK2" s="205"/>
      <c r="JWL2" s="205" t="s">
        <v>48</v>
      </c>
      <c r="JWM2" s="205"/>
      <c r="JWN2" s="205"/>
      <c r="JWO2" s="205"/>
      <c r="JWP2" s="205" t="s">
        <v>48</v>
      </c>
      <c r="JWQ2" s="205"/>
      <c r="JWR2" s="205"/>
      <c r="JWS2" s="205"/>
      <c r="JWT2" s="205" t="s">
        <v>48</v>
      </c>
      <c r="JWU2" s="205"/>
      <c r="JWV2" s="205"/>
      <c r="JWW2" s="205"/>
      <c r="JWX2" s="205" t="s">
        <v>48</v>
      </c>
      <c r="JWY2" s="205"/>
      <c r="JWZ2" s="205"/>
      <c r="JXA2" s="205"/>
      <c r="JXB2" s="205" t="s">
        <v>48</v>
      </c>
      <c r="JXC2" s="205"/>
      <c r="JXD2" s="205"/>
      <c r="JXE2" s="205"/>
      <c r="JXF2" s="205" t="s">
        <v>48</v>
      </c>
      <c r="JXG2" s="205"/>
      <c r="JXH2" s="205"/>
      <c r="JXI2" s="205"/>
      <c r="JXJ2" s="205" t="s">
        <v>48</v>
      </c>
      <c r="JXK2" s="205"/>
      <c r="JXL2" s="205"/>
      <c r="JXM2" s="205"/>
      <c r="JXN2" s="205" t="s">
        <v>48</v>
      </c>
      <c r="JXO2" s="205"/>
      <c r="JXP2" s="205"/>
      <c r="JXQ2" s="205"/>
      <c r="JXR2" s="205" t="s">
        <v>48</v>
      </c>
      <c r="JXS2" s="205"/>
      <c r="JXT2" s="205"/>
      <c r="JXU2" s="205"/>
      <c r="JXV2" s="205" t="s">
        <v>48</v>
      </c>
      <c r="JXW2" s="205"/>
      <c r="JXX2" s="205"/>
      <c r="JXY2" s="205"/>
      <c r="JXZ2" s="205" t="s">
        <v>48</v>
      </c>
      <c r="JYA2" s="205"/>
      <c r="JYB2" s="205"/>
      <c r="JYC2" s="205"/>
      <c r="JYD2" s="205" t="s">
        <v>48</v>
      </c>
      <c r="JYE2" s="205"/>
      <c r="JYF2" s="205"/>
      <c r="JYG2" s="205"/>
      <c r="JYH2" s="205" t="s">
        <v>48</v>
      </c>
      <c r="JYI2" s="205"/>
      <c r="JYJ2" s="205"/>
      <c r="JYK2" s="205"/>
      <c r="JYL2" s="205" t="s">
        <v>48</v>
      </c>
      <c r="JYM2" s="205"/>
      <c r="JYN2" s="205"/>
      <c r="JYO2" s="205"/>
      <c r="JYP2" s="205" t="s">
        <v>48</v>
      </c>
      <c r="JYQ2" s="205"/>
      <c r="JYR2" s="205"/>
      <c r="JYS2" s="205"/>
      <c r="JYT2" s="205" t="s">
        <v>48</v>
      </c>
      <c r="JYU2" s="205"/>
      <c r="JYV2" s="205"/>
      <c r="JYW2" s="205"/>
      <c r="JYX2" s="205" t="s">
        <v>48</v>
      </c>
      <c r="JYY2" s="205"/>
      <c r="JYZ2" s="205"/>
      <c r="JZA2" s="205"/>
      <c r="JZB2" s="205" t="s">
        <v>48</v>
      </c>
      <c r="JZC2" s="205"/>
      <c r="JZD2" s="205"/>
      <c r="JZE2" s="205"/>
      <c r="JZF2" s="205" t="s">
        <v>48</v>
      </c>
      <c r="JZG2" s="205"/>
      <c r="JZH2" s="205"/>
      <c r="JZI2" s="205"/>
      <c r="JZJ2" s="205" t="s">
        <v>48</v>
      </c>
      <c r="JZK2" s="205"/>
      <c r="JZL2" s="205"/>
      <c r="JZM2" s="205"/>
      <c r="JZN2" s="205" t="s">
        <v>48</v>
      </c>
      <c r="JZO2" s="205"/>
      <c r="JZP2" s="205"/>
      <c r="JZQ2" s="205"/>
      <c r="JZR2" s="205" t="s">
        <v>48</v>
      </c>
      <c r="JZS2" s="205"/>
      <c r="JZT2" s="205"/>
      <c r="JZU2" s="205"/>
      <c r="JZV2" s="205" t="s">
        <v>48</v>
      </c>
      <c r="JZW2" s="205"/>
      <c r="JZX2" s="205"/>
      <c r="JZY2" s="205"/>
      <c r="JZZ2" s="205" t="s">
        <v>48</v>
      </c>
      <c r="KAA2" s="205"/>
      <c r="KAB2" s="205"/>
      <c r="KAC2" s="205"/>
      <c r="KAD2" s="205" t="s">
        <v>48</v>
      </c>
      <c r="KAE2" s="205"/>
      <c r="KAF2" s="205"/>
      <c r="KAG2" s="205"/>
      <c r="KAH2" s="205" t="s">
        <v>48</v>
      </c>
      <c r="KAI2" s="205"/>
      <c r="KAJ2" s="205"/>
      <c r="KAK2" s="205"/>
      <c r="KAL2" s="205" t="s">
        <v>48</v>
      </c>
      <c r="KAM2" s="205"/>
      <c r="KAN2" s="205"/>
      <c r="KAO2" s="205"/>
      <c r="KAP2" s="205" t="s">
        <v>48</v>
      </c>
      <c r="KAQ2" s="205"/>
      <c r="KAR2" s="205"/>
      <c r="KAS2" s="205"/>
      <c r="KAT2" s="205" t="s">
        <v>48</v>
      </c>
      <c r="KAU2" s="205"/>
      <c r="KAV2" s="205"/>
      <c r="KAW2" s="205"/>
      <c r="KAX2" s="205" t="s">
        <v>48</v>
      </c>
      <c r="KAY2" s="205"/>
      <c r="KAZ2" s="205"/>
      <c r="KBA2" s="205"/>
      <c r="KBB2" s="205" t="s">
        <v>48</v>
      </c>
      <c r="KBC2" s="205"/>
      <c r="KBD2" s="205"/>
      <c r="KBE2" s="205"/>
      <c r="KBF2" s="205" t="s">
        <v>48</v>
      </c>
      <c r="KBG2" s="205"/>
      <c r="KBH2" s="205"/>
      <c r="KBI2" s="205"/>
      <c r="KBJ2" s="205" t="s">
        <v>48</v>
      </c>
      <c r="KBK2" s="205"/>
      <c r="KBL2" s="205"/>
      <c r="KBM2" s="205"/>
      <c r="KBN2" s="205" t="s">
        <v>48</v>
      </c>
      <c r="KBO2" s="205"/>
      <c r="KBP2" s="205"/>
      <c r="KBQ2" s="205"/>
      <c r="KBR2" s="205" t="s">
        <v>48</v>
      </c>
      <c r="KBS2" s="205"/>
      <c r="KBT2" s="205"/>
      <c r="KBU2" s="205"/>
      <c r="KBV2" s="205" t="s">
        <v>48</v>
      </c>
      <c r="KBW2" s="205"/>
      <c r="KBX2" s="205"/>
      <c r="KBY2" s="205"/>
      <c r="KBZ2" s="205" t="s">
        <v>48</v>
      </c>
      <c r="KCA2" s="205"/>
      <c r="KCB2" s="205"/>
      <c r="KCC2" s="205"/>
      <c r="KCD2" s="205" t="s">
        <v>48</v>
      </c>
      <c r="KCE2" s="205"/>
      <c r="KCF2" s="205"/>
      <c r="KCG2" s="205"/>
      <c r="KCH2" s="205" t="s">
        <v>48</v>
      </c>
      <c r="KCI2" s="205"/>
      <c r="KCJ2" s="205"/>
      <c r="KCK2" s="205"/>
      <c r="KCL2" s="205" t="s">
        <v>48</v>
      </c>
      <c r="KCM2" s="205"/>
      <c r="KCN2" s="205"/>
      <c r="KCO2" s="205"/>
      <c r="KCP2" s="205" t="s">
        <v>48</v>
      </c>
      <c r="KCQ2" s="205"/>
      <c r="KCR2" s="205"/>
      <c r="KCS2" s="205"/>
      <c r="KCT2" s="205" t="s">
        <v>48</v>
      </c>
      <c r="KCU2" s="205"/>
      <c r="KCV2" s="205"/>
      <c r="KCW2" s="205"/>
      <c r="KCX2" s="205" t="s">
        <v>48</v>
      </c>
      <c r="KCY2" s="205"/>
      <c r="KCZ2" s="205"/>
      <c r="KDA2" s="205"/>
      <c r="KDB2" s="205" t="s">
        <v>48</v>
      </c>
      <c r="KDC2" s="205"/>
      <c r="KDD2" s="205"/>
      <c r="KDE2" s="205"/>
      <c r="KDF2" s="205" t="s">
        <v>48</v>
      </c>
      <c r="KDG2" s="205"/>
      <c r="KDH2" s="205"/>
      <c r="KDI2" s="205"/>
      <c r="KDJ2" s="205" t="s">
        <v>48</v>
      </c>
      <c r="KDK2" s="205"/>
      <c r="KDL2" s="205"/>
      <c r="KDM2" s="205"/>
      <c r="KDN2" s="205" t="s">
        <v>48</v>
      </c>
      <c r="KDO2" s="205"/>
      <c r="KDP2" s="205"/>
      <c r="KDQ2" s="205"/>
      <c r="KDR2" s="205" t="s">
        <v>48</v>
      </c>
      <c r="KDS2" s="205"/>
      <c r="KDT2" s="205"/>
      <c r="KDU2" s="205"/>
      <c r="KDV2" s="205" t="s">
        <v>48</v>
      </c>
      <c r="KDW2" s="205"/>
      <c r="KDX2" s="205"/>
      <c r="KDY2" s="205"/>
      <c r="KDZ2" s="205" t="s">
        <v>48</v>
      </c>
      <c r="KEA2" s="205"/>
      <c r="KEB2" s="205"/>
      <c r="KEC2" s="205"/>
      <c r="KED2" s="205" t="s">
        <v>48</v>
      </c>
      <c r="KEE2" s="205"/>
      <c r="KEF2" s="205"/>
      <c r="KEG2" s="205"/>
      <c r="KEH2" s="205" t="s">
        <v>48</v>
      </c>
      <c r="KEI2" s="205"/>
      <c r="KEJ2" s="205"/>
      <c r="KEK2" s="205"/>
      <c r="KEL2" s="205" t="s">
        <v>48</v>
      </c>
      <c r="KEM2" s="205"/>
      <c r="KEN2" s="205"/>
      <c r="KEO2" s="205"/>
      <c r="KEP2" s="205" t="s">
        <v>48</v>
      </c>
      <c r="KEQ2" s="205"/>
      <c r="KER2" s="205"/>
      <c r="KES2" s="205"/>
      <c r="KET2" s="205" t="s">
        <v>48</v>
      </c>
      <c r="KEU2" s="205"/>
      <c r="KEV2" s="205"/>
      <c r="KEW2" s="205"/>
      <c r="KEX2" s="205" t="s">
        <v>48</v>
      </c>
      <c r="KEY2" s="205"/>
      <c r="KEZ2" s="205"/>
      <c r="KFA2" s="205"/>
      <c r="KFB2" s="205" t="s">
        <v>48</v>
      </c>
      <c r="KFC2" s="205"/>
      <c r="KFD2" s="205"/>
      <c r="KFE2" s="205"/>
      <c r="KFF2" s="205" t="s">
        <v>48</v>
      </c>
      <c r="KFG2" s="205"/>
      <c r="KFH2" s="205"/>
      <c r="KFI2" s="205"/>
      <c r="KFJ2" s="205" t="s">
        <v>48</v>
      </c>
      <c r="KFK2" s="205"/>
      <c r="KFL2" s="205"/>
      <c r="KFM2" s="205"/>
      <c r="KFN2" s="205" t="s">
        <v>48</v>
      </c>
      <c r="KFO2" s="205"/>
      <c r="KFP2" s="205"/>
      <c r="KFQ2" s="205"/>
      <c r="KFR2" s="205" t="s">
        <v>48</v>
      </c>
      <c r="KFS2" s="205"/>
      <c r="KFT2" s="205"/>
      <c r="KFU2" s="205"/>
      <c r="KFV2" s="205" t="s">
        <v>48</v>
      </c>
      <c r="KFW2" s="205"/>
      <c r="KFX2" s="205"/>
      <c r="KFY2" s="205"/>
      <c r="KFZ2" s="205" t="s">
        <v>48</v>
      </c>
      <c r="KGA2" s="205"/>
      <c r="KGB2" s="205"/>
      <c r="KGC2" s="205"/>
      <c r="KGD2" s="205" t="s">
        <v>48</v>
      </c>
      <c r="KGE2" s="205"/>
      <c r="KGF2" s="205"/>
      <c r="KGG2" s="205"/>
      <c r="KGH2" s="205" t="s">
        <v>48</v>
      </c>
      <c r="KGI2" s="205"/>
      <c r="KGJ2" s="205"/>
      <c r="KGK2" s="205"/>
      <c r="KGL2" s="205" t="s">
        <v>48</v>
      </c>
      <c r="KGM2" s="205"/>
      <c r="KGN2" s="205"/>
      <c r="KGO2" s="205"/>
      <c r="KGP2" s="205" t="s">
        <v>48</v>
      </c>
      <c r="KGQ2" s="205"/>
      <c r="KGR2" s="205"/>
      <c r="KGS2" s="205"/>
      <c r="KGT2" s="205" t="s">
        <v>48</v>
      </c>
      <c r="KGU2" s="205"/>
      <c r="KGV2" s="205"/>
      <c r="KGW2" s="205"/>
      <c r="KGX2" s="205" t="s">
        <v>48</v>
      </c>
      <c r="KGY2" s="205"/>
      <c r="KGZ2" s="205"/>
      <c r="KHA2" s="205"/>
      <c r="KHB2" s="205" t="s">
        <v>48</v>
      </c>
      <c r="KHC2" s="205"/>
      <c r="KHD2" s="205"/>
      <c r="KHE2" s="205"/>
      <c r="KHF2" s="205" t="s">
        <v>48</v>
      </c>
      <c r="KHG2" s="205"/>
      <c r="KHH2" s="205"/>
      <c r="KHI2" s="205"/>
      <c r="KHJ2" s="205" t="s">
        <v>48</v>
      </c>
      <c r="KHK2" s="205"/>
      <c r="KHL2" s="205"/>
      <c r="KHM2" s="205"/>
      <c r="KHN2" s="205" t="s">
        <v>48</v>
      </c>
      <c r="KHO2" s="205"/>
      <c r="KHP2" s="205"/>
      <c r="KHQ2" s="205"/>
      <c r="KHR2" s="205" t="s">
        <v>48</v>
      </c>
      <c r="KHS2" s="205"/>
      <c r="KHT2" s="205"/>
      <c r="KHU2" s="205"/>
      <c r="KHV2" s="205" t="s">
        <v>48</v>
      </c>
      <c r="KHW2" s="205"/>
      <c r="KHX2" s="205"/>
      <c r="KHY2" s="205"/>
      <c r="KHZ2" s="205" t="s">
        <v>48</v>
      </c>
      <c r="KIA2" s="205"/>
      <c r="KIB2" s="205"/>
      <c r="KIC2" s="205"/>
      <c r="KID2" s="205" t="s">
        <v>48</v>
      </c>
      <c r="KIE2" s="205"/>
      <c r="KIF2" s="205"/>
      <c r="KIG2" s="205"/>
      <c r="KIH2" s="205" t="s">
        <v>48</v>
      </c>
      <c r="KII2" s="205"/>
      <c r="KIJ2" s="205"/>
      <c r="KIK2" s="205"/>
      <c r="KIL2" s="205" t="s">
        <v>48</v>
      </c>
      <c r="KIM2" s="205"/>
      <c r="KIN2" s="205"/>
      <c r="KIO2" s="205"/>
      <c r="KIP2" s="205" t="s">
        <v>48</v>
      </c>
      <c r="KIQ2" s="205"/>
      <c r="KIR2" s="205"/>
      <c r="KIS2" s="205"/>
      <c r="KIT2" s="205" t="s">
        <v>48</v>
      </c>
      <c r="KIU2" s="205"/>
      <c r="KIV2" s="205"/>
      <c r="KIW2" s="205"/>
      <c r="KIX2" s="205" t="s">
        <v>48</v>
      </c>
      <c r="KIY2" s="205"/>
      <c r="KIZ2" s="205"/>
      <c r="KJA2" s="205"/>
      <c r="KJB2" s="205" t="s">
        <v>48</v>
      </c>
      <c r="KJC2" s="205"/>
      <c r="KJD2" s="205"/>
      <c r="KJE2" s="205"/>
      <c r="KJF2" s="205" t="s">
        <v>48</v>
      </c>
      <c r="KJG2" s="205"/>
      <c r="KJH2" s="205"/>
      <c r="KJI2" s="205"/>
      <c r="KJJ2" s="205" t="s">
        <v>48</v>
      </c>
      <c r="KJK2" s="205"/>
      <c r="KJL2" s="205"/>
      <c r="KJM2" s="205"/>
      <c r="KJN2" s="205" t="s">
        <v>48</v>
      </c>
      <c r="KJO2" s="205"/>
      <c r="KJP2" s="205"/>
      <c r="KJQ2" s="205"/>
      <c r="KJR2" s="205" t="s">
        <v>48</v>
      </c>
      <c r="KJS2" s="205"/>
      <c r="KJT2" s="205"/>
      <c r="KJU2" s="205"/>
      <c r="KJV2" s="205" t="s">
        <v>48</v>
      </c>
      <c r="KJW2" s="205"/>
      <c r="KJX2" s="205"/>
      <c r="KJY2" s="205"/>
      <c r="KJZ2" s="205" t="s">
        <v>48</v>
      </c>
      <c r="KKA2" s="205"/>
      <c r="KKB2" s="205"/>
      <c r="KKC2" s="205"/>
      <c r="KKD2" s="205" t="s">
        <v>48</v>
      </c>
      <c r="KKE2" s="205"/>
      <c r="KKF2" s="205"/>
      <c r="KKG2" s="205"/>
      <c r="KKH2" s="205" t="s">
        <v>48</v>
      </c>
      <c r="KKI2" s="205"/>
      <c r="KKJ2" s="205"/>
      <c r="KKK2" s="205"/>
      <c r="KKL2" s="205" t="s">
        <v>48</v>
      </c>
      <c r="KKM2" s="205"/>
      <c r="KKN2" s="205"/>
      <c r="KKO2" s="205"/>
      <c r="KKP2" s="205" t="s">
        <v>48</v>
      </c>
      <c r="KKQ2" s="205"/>
      <c r="KKR2" s="205"/>
      <c r="KKS2" s="205"/>
      <c r="KKT2" s="205" t="s">
        <v>48</v>
      </c>
      <c r="KKU2" s="205"/>
      <c r="KKV2" s="205"/>
      <c r="KKW2" s="205"/>
      <c r="KKX2" s="205" t="s">
        <v>48</v>
      </c>
      <c r="KKY2" s="205"/>
      <c r="KKZ2" s="205"/>
      <c r="KLA2" s="205"/>
      <c r="KLB2" s="205" t="s">
        <v>48</v>
      </c>
      <c r="KLC2" s="205"/>
      <c r="KLD2" s="205"/>
      <c r="KLE2" s="205"/>
      <c r="KLF2" s="205" t="s">
        <v>48</v>
      </c>
      <c r="KLG2" s="205"/>
      <c r="KLH2" s="205"/>
      <c r="KLI2" s="205"/>
      <c r="KLJ2" s="205" t="s">
        <v>48</v>
      </c>
      <c r="KLK2" s="205"/>
      <c r="KLL2" s="205"/>
      <c r="KLM2" s="205"/>
      <c r="KLN2" s="205" t="s">
        <v>48</v>
      </c>
      <c r="KLO2" s="205"/>
      <c r="KLP2" s="205"/>
      <c r="KLQ2" s="205"/>
      <c r="KLR2" s="205" t="s">
        <v>48</v>
      </c>
      <c r="KLS2" s="205"/>
      <c r="KLT2" s="205"/>
      <c r="KLU2" s="205"/>
      <c r="KLV2" s="205" t="s">
        <v>48</v>
      </c>
      <c r="KLW2" s="205"/>
      <c r="KLX2" s="205"/>
      <c r="KLY2" s="205"/>
      <c r="KLZ2" s="205" t="s">
        <v>48</v>
      </c>
      <c r="KMA2" s="205"/>
      <c r="KMB2" s="205"/>
      <c r="KMC2" s="205"/>
      <c r="KMD2" s="205" t="s">
        <v>48</v>
      </c>
      <c r="KME2" s="205"/>
      <c r="KMF2" s="205"/>
      <c r="KMG2" s="205"/>
      <c r="KMH2" s="205" t="s">
        <v>48</v>
      </c>
      <c r="KMI2" s="205"/>
      <c r="KMJ2" s="205"/>
      <c r="KMK2" s="205"/>
      <c r="KML2" s="205" t="s">
        <v>48</v>
      </c>
      <c r="KMM2" s="205"/>
      <c r="KMN2" s="205"/>
      <c r="KMO2" s="205"/>
      <c r="KMP2" s="205" t="s">
        <v>48</v>
      </c>
      <c r="KMQ2" s="205"/>
      <c r="KMR2" s="205"/>
      <c r="KMS2" s="205"/>
      <c r="KMT2" s="205" t="s">
        <v>48</v>
      </c>
      <c r="KMU2" s="205"/>
      <c r="KMV2" s="205"/>
      <c r="KMW2" s="205"/>
      <c r="KMX2" s="205" t="s">
        <v>48</v>
      </c>
      <c r="KMY2" s="205"/>
      <c r="KMZ2" s="205"/>
      <c r="KNA2" s="205"/>
      <c r="KNB2" s="205" t="s">
        <v>48</v>
      </c>
      <c r="KNC2" s="205"/>
      <c r="KND2" s="205"/>
      <c r="KNE2" s="205"/>
      <c r="KNF2" s="205" t="s">
        <v>48</v>
      </c>
      <c r="KNG2" s="205"/>
      <c r="KNH2" s="205"/>
      <c r="KNI2" s="205"/>
      <c r="KNJ2" s="205" t="s">
        <v>48</v>
      </c>
      <c r="KNK2" s="205"/>
      <c r="KNL2" s="205"/>
      <c r="KNM2" s="205"/>
      <c r="KNN2" s="205" t="s">
        <v>48</v>
      </c>
      <c r="KNO2" s="205"/>
      <c r="KNP2" s="205"/>
      <c r="KNQ2" s="205"/>
      <c r="KNR2" s="205" t="s">
        <v>48</v>
      </c>
      <c r="KNS2" s="205"/>
      <c r="KNT2" s="205"/>
      <c r="KNU2" s="205"/>
      <c r="KNV2" s="205" t="s">
        <v>48</v>
      </c>
      <c r="KNW2" s="205"/>
      <c r="KNX2" s="205"/>
      <c r="KNY2" s="205"/>
      <c r="KNZ2" s="205" t="s">
        <v>48</v>
      </c>
      <c r="KOA2" s="205"/>
      <c r="KOB2" s="205"/>
      <c r="KOC2" s="205"/>
      <c r="KOD2" s="205" t="s">
        <v>48</v>
      </c>
      <c r="KOE2" s="205"/>
      <c r="KOF2" s="205"/>
      <c r="KOG2" s="205"/>
      <c r="KOH2" s="205" t="s">
        <v>48</v>
      </c>
      <c r="KOI2" s="205"/>
      <c r="KOJ2" s="205"/>
      <c r="KOK2" s="205"/>
      <c r="KOL2" s="205" t="s">
        <v>48</v>
      </c>
      <c r="KOM2" s="205"/>
      <c r="KON2" s="205"/>
      <c r="KOO2" s="205"/>
      <c r="KOP2" s="205" t="s">
        <v>48</v>
      </c>
      <c r="KOQ2" s="205"/>
      <c r="KOR2" s="205"/>
      <c r="KOS2" s="205"/>
      <c r="KOT2" s="205" t="s">
        <v>48</v>
      </c>
      <c r="KOU2" s="205"/>
      <c r="KOV2" s="205"/>
      <c r="KOW2" s="205"/>
      <c r="KOX2" s="205" t="s">
        <v>48</v>
      </c>
      <c r="KOY2" s="205"/>
      <c r="KOZ2" s="205"/>
      <c r="KPA2" s="205"/>
      <c r="KPB2" s="205" t="s">
        <v>48</v>
      </c>
      <c r="KPC2" s="205"/>
      <c r="KPD2" s="205"/>
      <c r="KPE2" s="205"/>
      <c r="KPF2" s="205" t="s">
        <v>48</v>
      </c>
      <c r="KPG2" s="205"/>
      <c r="KPH2" s="205"/>
      <c r="KPI2" s="205"/>
      <c r="KPJ2" s="205" t="s">
        <v>48</v>
      </c>
      <c r="KPK2" s="205"/>
      <c r="KPL2" s="205"/>
      <c r="KPM2" s="205"/>
      <c r="KPN2" s="205" t="s">
        <v>48</v>
      </c>
      <c r="KPO2" s="205"/>
      <c r="KPP2" s="205"/>
      <c r="KPQ2" s="205"/>
      <c r="KPR2" s="205" t="s">
        <v>48</v>
      </c>
      <c r="KPS2" s="205"/>
      <c r="KPT2" s="205"/>
      <c r="KPU2" s="205"/>
      <c r="KPV2" s="205" t="s">
        <v>48</v>
      </c>
      <c r="KPW2" s="205"/>
      <c r="KPX2" s="205"/>
      <c r="KPY2" s="205"/>
      <c r="KPZ2" s="205" t="s">
        <v>48</v>
      </c>
      <c r="KQA2" s="205"/>
      <c r="KQB2" s="205"/>
      <c r="KQC2" s="205"/>
      <c r="KQD2" s="205" t="s">
        <v>48</v>
      </c>
      <c r="KQE2" s="205"/>
      <c r="KQF2" s="205"/>
      <c r="KQG2" s="205"/>
      <c r="KQH2" s="205" t="s">
        <v>48</v>
      </c>
      <c r="KQI2" s="205"/>
      <c r="KQJ2" s="205"/>
      <c r="KQK2" s="205"/>
      <c r="KQL2" s="205" t="s">
        <v>48</v>
      </c>
      <c r="KQM2" s="205"/>
      <c r="KQN2" s="205"/>
      <c r="KQO2" s="205"/>
      <c r="KQP2" s="205" t="s">
        <v>48</v>
      </c>
      <c r="KQQ2" s="205"/>
      <c r="KQR2" s="205"/>
      <c r="KQS2" s="205"/>
      <c r="KQT2" s="205" t="s">
        <v>48</v>
      </c>
      <c r="KQU2" s="205"/>
      <c r="KQV2" s="205"/>
      <c r="KQW2" s="205"/>
      <c r="KQX2" s="205" t="s">
        <v>48</v>
      </c>
      <c r="KQY2" s="205"/>
      <c r="KQZ2" s="205"/>
      <c r="KRA2" s="205"/>
      <c r="KRB2" s="205" t="s">
        <v>48</v>
      </c>
      <c r="KRC2" s="205"/>
      <c r="KRD2" s="205"/>
      <c r="KRE2" s="205"/>
      <c r="KRF2" s="205" t="s">
        <v>48</v>
      </c>
      <c r="KRG2" s="205"/>
      <c r="KRH2" s="205"/>
      <c r="KRI2" s="205"/>
      <c r="KRJ2" s="205" t="s">
        <v>48</v>
      </c>
      <c r="KRK2" s="205"/>
      <c r="KRL2" s="205"/>
      <c r="KRM2" s="205"/>
      <c r="KRN2" s="205" t="s">
        <v>48</v>
      </c>
      <c r="KRO2" s="205"/>
      <c r="KRP2" s="205"/>
      <c r="KRQ2" s="205"/>
      <c r="KRR2" s="205" t="s">
        <v>48</v>
      </c>
      <c r="KRS2" s="205"/>
      <c r="KRT2" s="205"/>
      <c r="KRU2" s="205"/>
      <c r="KRV2" s="205" t="s">
        <v>48</v>
      </c>
      <c r="KRW2" s="205"/>
      <c r="KRX2" s="205"/>
      <c r="KRY2" s="205"/>
      <c r="KRZ2" s="205" t="s">
        <v>48</v>
      </c>
      <c r="KSA2" s="205"/>
      <c r="KSB2" s="205"/>
      <c r="KSC2" s="205"/>
      <c r="KSD2" s="205" t="s">
        <v>48</v>
      </c>
      <c r="KSE2" s="205"/>
      <c r="KSF2" s="205"/>
      <c r="KSG2" s="205"/>
      <c r="KSH2" s="205" t="s">
        <v>48</v>
      </c>
      <c r="KSI2" s="205"/>
      <c r="KSJ2" s="205"/>
      <c r="KSK2" s="205"/>
      <c r="KSL2" s="205" t="s">
        <v>48</v>
      </c>
      <c r="KSM2" s="205"/>
      <c r="KSN2" s="205"/>
      <c r="KSO2" s="205"/>
      <c r="KSP2" s="205" t="s">
        <v>48</v>
      </c>
      <c r="KSQ2" s="205"/>
      <c r="KSR2" s="205"/>
      <c r="KSS2" s="205"/>
      <c r="KST2" s="205" t="s">
        <v>48</v>
      </c>
      <c r="KSU2" s="205"/>
      <c r="KSV2" s="205"/>
      <c r="KSW2" s="205"/>
      <c r="KSX2" s="205" t="s">
        <v>48</v>
      </c>
      <c r="KSY2" s="205"/>
      <c r="KSZ2" s="205"/>
      <c r="KTA2" s="205"/>
      <c r="KTB2" s="205" t="s">
        <v>48</v>
      </c>
      <c r="KTC2" s="205"/>
      <c r="KTD2" s="205"/>
      <c r="KTE2" s="205"/>
      <c r="KTF2" s="205" t="s">
        <v>48</v>
      </c>
      <c r="KTG2" s="205"/>
      <c r="KTH2" s="205"/>
      <c r="KTI2" s="205"/>
      <c r="KTJ2" s="205" t="s">
        <v>48</v>
      </c>
      <c r="KTK2" s="205"/>
      <c r="KTL2" s="205"/>
      <c r="KTM2" s="205"/>
      <c r="KTN2" s="205" t="s">
        <v>48</v>
      </c>
      <c r="KTO2" s="205"/>
      <c r="KTP2" s="205"/>
      <c r="KTQ2" s="205"/>
      <c r="KTR2" s="205" t="s">
        <v>48</v>
      </c>
      <c r="KTS2" s="205"/>
      <c r="KTT2" s="205"/>
      <c r="KTU2" s="205"/>
      <c r="KTV2" s="205" t="s">
        <v>48</v>
      </c>
      <c r="KTW2" s="205"/>
      <c r="KTX2" s="205"/>
      <c r="KTY2" s="205"/>
      <c r="KTZ2" s="205" t="s">
        <v>48</v>
      </c>
      <c r="KUA2" s="205"/>
      <c r="KUB2" s="205"/>
      <c r="KUC2" s="205"/>
      <c r="KUD2" s="205" t="s">
        <v>48</v>
      </c>
      <c r="KUE2" s="205"/>
      <c r="KUF2" s="205"/>
      <c r="KUG2" s="205"/>
      <c r="KUH2" s="205" t="s">
        <v>48</v>
      </c>
      <c r="KUI2" s="205"/>
      <c r="KUJ2" s="205"/>
      <c r="KUK2" s="205"/>
      <c r="KUL2" s="205" t="s">
        <v>48</v>
      </c>
      <c r="KUM2" s="205"/>
      <c r="KUN2" s="205"/>
      <c r="KUO2" s="205"/>
      <c r="KUP2" s="205" t="s">
        <v>48</v>
      </c>
      <c r="KUQ2" s="205"/>
      <c r="KUR2" s="205"/>
      <c r="KUS2" s="205"/>
      <c r="KUT2" s="205" t="s">
        <v>48</v>
      </c>
      <c r="KUU2" s="205"/>
      <c r="KUV2" s="205"/>
      <c r="KUW2" s="205"/>
      <c r="KUX2" s="205" t="s">
        <v>48</v>
      </c>
      <c r="KUY2" s="205"/>
      <c r="KUZ2" s="205"/>
      <c r="KVA2" s="205"/>
      <c r="KVB2" s="205" t="s">
        <v>48</v>
      </c>
      <c r="KVC2" s="205"/>
      <c r="KVD2" s="205"/>
      <c r="KVE2" s="205"/>
      <c r="KVF2" s="205" t="s">
        <v>48</v>
      </c>
      <c r="KVG2" s="205"/>
      <c r="KVH2" s="205"/>
      <c r="KVI2" s="205"/>
      <c r="KVJ2" s="205" t="s">
        <v>48</v>
      </c>
      <c r="KVK2" s="205"/>
      <c r="KVL2" s="205"/>
      <c r="KVM2" s="205"/>
      <c r="KVN2" s="205" t="s">
        <v>48</v>
      </c>
      <c r="KVO2" s="205"/>
      <c r="KVP2" s="205"/>
      <c r="KVQ2" s="205"/>
      <c r="KVR2" s="205" t="s">
        <v>48</v>
      </c>
      <c r="KVS2" s="205"/>
      <c r="KVT2" s="205"/>
      <c r="KVU2" s="205"/>
      <c r="KVV2" s="205" t="s">
        <v>48</v>
      </c>
      <c r="KVW2" s="205"/>
      <c r="KVX2" s="205"/>
      <c r="KVY2" s="205"/>
      <c r="KVZ2" s="205" t="s">
        <v>48</v>
      </c>
      <c r="KWA2" s="205"/>
      <c r="KWB2" s="205"/>
      <c r="KWC2" s="205"/>
      <c r="KWD2" s="205" t="s">
        <v>48</v>
      </c>
      <c r="KWE2" s="205"/>
      <c r="KWF2" s="205"/>
      <c r="KWG2" s="205"/>
      <c r="KWH2" s="205" t="s">
        <v>48</v>
      </c>
      <c r="KWI2" s="205"/>
      <c r="KWJ2" s="205"/>
      <c r="KWK2" s="205"/>
      <c r="KWL2" s="205" t="s">
        <v>48</v>
      </c>
      <c r="KWM2" s="205"/>
      <c r="KWN2" s="205"/>
      <c r="KWO2" s="205"/>
      <c r="KWP2" s="205" t="s">
        <v>48</v>
      </c>
      <c r="KWQ2" s="205"/>
      <c r="KWR2" s="205"/>
      <c r="KWS2" s="205"/>
      <c r="KWT2" s="205" t="s">
        <v>48</v>
      </c>
      <c r="KWU2" s="205"/>
      <c r="KWV2" s="205"/>
      <c r="KWW2" s="205"/>
      <c r="KWX2" s="205" t="s">
        <v>48</v>
      </c>
      <c r="KWY2" s="205"/>
      <c r="KWZ2" s="205"/>
      <c r="KXA2" s="205"/>
      <c r="KXB2" s="205" t="s">
        <v>48</v>
      </c>
      <c r="KXC2" s="205"/>
      <c r="KXD2" s="205"/>
      <c r="KXE2" s="205"/>
      <c r="KXF2" s="205" t="s">
        <v>48</v>
      </c>
      <c r="KXG2" s="205"/>
      <c r="KXH2" s="205"/>
      <c r="KXI2" s="205"/>
      <c r="KXJ2" s="205" t="s">
        <v>48</v>
      </c>
      <c r="KXK2" s="205"/>
      <c r="KXL2" s="205"/>
      <c r="KXM2" s="205"/>
      <c r="KXN2" s="205" t="s">
        <v>48</v>
      </c>
      <c r="KXO2" s="205"/>
      <c r="KXP2" s="205"/>
      <c r="KXQ2" s="205"/>
      <c r="KXR2" s="205" t="s">
        <v>48</v>
      </c>
      <c r="KXS2" s="205"/>
      <c r="KXT2" s="205"/>
      <c r="KXU2" s="205"/>
      <c r="KXV2" s="205" t="s">
        <v>48</v>
      </c>
      <c r="KXW2" s="205"/>
      <c r="KXX2" s="205"/>
      <c r="KXY2" s="205"/>
      <c r="KXZ2" s="205" t="s">
        <v>48</v>
      </c>
      <c r="KYA2" s="205"/>
      <c r="KYB2" s="205"/>
      <c r="KYC2" s="205"/>
      <c r="KYD2" s="205" t="s">
        <v>48</v>
      </c>
      <c r="KYE2" s="205"/>
      <c r="KYF2" s="205"/>
      <c r="KYG2" s="205"/>
      <c r="KYH2" s="205" t="s">
        <v>48</v>
      </c>
      <c r="KYI2" s="205"/>
      <c r="KYJ2" s="205"/>
      <c r="KYK2" s="205"/>
      <c r="KYL2" s="205" t="s">
        <v>48</v>
      </c>
      <c r="KYM2" s="205"/>
      <c r="KYN2" s="205"/>
      <c r="KYO2" s="205"/>
      <c r="KYP2" s="205" t="s">
        <v>48</v>
      </c>
      <c r="KYQ2" s="205"/>
      <c r="KYR2" s="205"/>
      <c r="KYS2" s="205"/>
      <c r="KYT2" s="205" t="s">
        <v>48</v>
      </c>
      <c r="KYU2" s="205"/>
      <c r="KYV2" s="205"/>
      <c r="KYW2" s="205"/>
      <c r="KYX2" s="205" t="s">
        <v>48</v>
      </c>
      <c r="KYY2" s="205"/>
      <c r="KYZ2" s="205"/>
      <c r="KZA2" s="205"/>
      <c r="KZB2" s="205" t="s">
        <v>48</v>
      </c>
      <c r="KZC2" s="205"/>
      <c r="KZD2" s="205"/>
      <c r="KZE2" s="205"/>
      <c r="KZF2" s="205" t="s">
        <v>48</v>
      </c>
      <c r="KZG2" s="205"/>
      <c r="KZH2" s="205"/>
      <c r="KZI2" s="205"/>
      <c r="KZJ2" s="205" t="s">
        <v>48</v>
      </c>
      <c r="KZK2" s="205"/>
      <c r="KZL2" s="205"/>
      <c r="KZM2" s="205"/>
      <c r="KZN2" s="205" t="s">
        <v>48</v>
      </c>
      <c r="KZO2" s="205"/>
      <c r="KZP2" s="205"/>
      <c r="KZQ2" s="205"/>
      <c r="KZR2" s="205" t="s">
        <v>48</v>
      </c>
      <c r="KZS2" s="205"/>
      <c r="KZT2" s="205"/>
      <c r="KZU2" s="205"/>
      <c r="KZV2" s="205" t="s">
        <v>48</v>
      </c>
      <c r="KZW2" s="205"/>
      <c r="KZX2" s="205"/>
      <c r="KZY2" s="205"/>
      <c r="KZZ2" s="205" t="s">
        <v>48</v>
      </c>
      <c r="LAA2" s="205"/>
      <c r="LAB2" s="205"/>
      <c r="LAC2" s="205"/>
      <c r="LAD2" s="205" t="s">
        <v>48</v>
      </c>
      <c r="LAE2" s="205"/>
      <c r="LAF2" s="205"/>
      <c r="LAG2" s="205"/>
      <c r="LAH2" s="205" t="s">
        <v>48</v>
      </c>
      <c r="LAI2" s="205"/>
      <c r="LAJ2" s="205"/>
      <c r="LAK2" s="205"/>
      <c r="LAL2" s="205" t="s">
        <v>48</v>
      </c>
      <c r="LAM2" s="205"/>
      <c r="LAN2" s="205"/>
      <c r="LAO2" s="205"/>
      <c r="LAP2" s="205" t="s">
        <v>48</v>
      </c>
      <c r="LAQ2" s="205"/>
      <c r="LAR2" s="205"/>
      <c r="LAS2" s="205"/>
      <c r="LAT2" s="205" t="s">
        <v>48</v>
      </c>
      <c r="LAU2" s="205"/>
      <c r="LAV2" s="205"/>
      <c r="LAW2" s="205"/>
      <c r="LAX2" s="205" t="s">
        <v>48</v>
      </c>
      <c r="LAY2" s="205"/>
      <c r="LAZ2" s="205"/>
      <c r="LBA2" s="205"/>
      <c r="LBB2" s="205" t="s">
        <v>48</v>
      </c>
      <c r="LBC2" s="205"/>
      <c r="LBD2" s="205"/>
      <c r="LBE2" s="205"/>
      <c r="LBF2" s="205" t="s">
        <v>48</v>
      </c>
      <c r="LBG2" s="205"/>
      <c r="LBH2" s="205"/>
      <c r="LBI2" s="205"/>
      <c r="LBJ2" s="205" t="s">
        <v>48</v>
      </c>
      <c r="LBK2" s="205"/>
      <c r="LBL2" s="205"/>
      <c r="LBM2" s="205"/>
      <c r="LBN2" s="205" t="s">
        <v>48</v>
      </c>
      <c r="LBO2" s="205"/>
      <c r="LBP2" s="205"/>
      <c r="LBQ2" s="205"/>
      <c r="LBR2" s="205" t="s">
        <v>48</v>
      </c>
      <c r="LBS2" s="205"/>
      <c r="LBT2" s="205"/>
      <c r="LBU2" s="205"/>
      <c r="LBV2" s="205" t="s">
        <v>48</v>
      </c>
      <c r="LBW2" s="205"/>
      <c r="LBX2" s="205"/>
      <c r="LBY2" s="205"/>
      <c r="LBZ2" s="205" t="s">
        <v>48</v>
      </c>
      <c r="LCA2" s="205"/>
      <c r="LCB2" s="205"/>
      <c r="LCC2" s="205"/>
      <c r="LCD2" s="205" t="s">
        <v>48</v>
      </c>
      <c r="LCE2" s="205"/>
      <c r="LCF2" s="205"/>
      <c r="LCG2" s="205"/>
      <c r="LCH2" s="205" t="s">
        <v>48</v>
      </c>
      <c r="LCI2" s="205"/>
      <c r="LCJ2" s="205"/>
      <c r="LCK2" s="205"/>
      <c r="LCL2" s="205" t="s">
        <v>48</v>
      </c>
      <c r="LCM2" s="205"/>
      <c r="LCN2" s="205"/>
      <c r="LCO2" s="205"/>
      <c r="LCP2" s="205" t="s">
        <v>48</v>
      </c>
      <c r="LCQ2" s="205"/>
      <c r="LCR2" s="205"/>
      <c r="LCS2" s="205"/>
      <c r="LCT2" s="205" t="s">
        <v>48</v>
      </c>
      <c r="LCU2" s="205"/>
      <c r="LCV2" s="205"/>
      <c r="LCW2" s="205"/>
      <c r="LCX2" s="205" t="s">
        <v>48</v>
      </c>
      <c r="LCY2" s="205"/>
      <c r="LCZ2" s="205"/>
      <c r="LDA2" s="205"/>
      <c r="LDB2" s="205" t="s">
        <v>48</v>
      </c>
      <c r="LDC2" s="205"/>
      <c r="LDD2" s="205"/>
      <c r="LDE2" s="205"/>
      <c r="LDF2" s="205" t="s">
        <v>48</v>
      </c>
      <c r="LDG2" s="205"/>
      <c r="LDH2" s="205"/>
      <c r="LDI2" s="205"/>
      <c r="LDJ2" s="205" t="s">
        <v>48</v>
      </c>
      <c r="LDK2" s="205"/>
      <c r="LDL2" s="205"/>
      <c r="LDM2" s="205"/>
      <c r="LDN2" s="205" t="s">
        <v>48</v>
      </c>
      <c r="LDO2" s="205"/>
      <c r="LDP2" s="205"/>
      <c r="LDQ2" s="205"/>
      <c r="LDR2" s="205" t="s">
        <v>48</v>
      </c>
      <c r="LDS2" s="205"/>
      <c r="LDT2" s="205"/>
      <c r="LDU2" s="205"/>
      <c r="LDV2" s="205" t="s">
        <v>48</v>
      </c>
      <c r="LDW2" s="205"/>
      <c r="LDX2" s="205"/>
      <c r="LDY2" s="205"/>
      <c r="LDZ2" s="205" t="s">
        <v>48</v>
      </c>
      <c r="LEA2" s="205"/>
      <c r="LEB2" s="205"/>
      <c r="LEC2" s="205"/>
      <c r="LED2" s="205" t="s">
        <v>48</v>
      </c>
      <c r="LEE2" s="205"/>
      <c r="LEF2" s="205"/>
      <c r="LEG2" s="205"/>
      <c r="LEH2" s="205" t="s">
        <v>48</v>
      </c>
      <c r="LEI2" s="205"/>
      <c r="LEJ2" s="205"/>
      <c r="LEK2" s="205"/>
      <c r="LEL2" s="205" t="s">
        <v>48</v>
      </c>
      <c r="LEM2" s="205"/>
      <c r="LEN2" s="205"/>
      <c r="LEO2" s="205"/>
      <c r="LEP2" s="205" t="s">
        <v>48</v>
      </c>
      <c r="LEQ2" s="205"/>
      <c r="LER2" s="205"/>
      <c r="LES2" s="205"/>
      <c r="LET2" s="205" t="s">
        <v>48</v>
      </c>
      <c r="LEU2" s="205"/>
      <c r="LEV2" s="205"/>
      <c r="LEW2" s="205"/>
      <c r="LEX2" s="205" t="s">
        <v>48</v>
      </c>
      <c r="LEY2" s="205"/>
      <c r="LEZ2" s="205"/>
      <c r="LFA2" s="205"/>
      <c r="LFB2" s="205" t="s">
        <v>48</v>
      </c>
      <c r="LFC2" s="205"/>
      <c r="LFD2" s="205"/>
      <c r="LFE2" s="205"/>
      <c r="LFF2" s="205" t="s">
        <v>48</v>
      </c>
      <c r="LFG2" s="205"/>
      <c r="LFH2" s="205"/>
      <c r="LFI2" s="205"/>
      <c r="LFJ2" s="205" t="s">
        <v>48</v>
      </c>
      <c r="LFK2" s="205"/>
      <c r="LFL2" s="205"/>
      <c r="LFM2" s="205"/>
      <c r="LFN2" s="205" t="s">
        <v>48</v>
      </c>
      <c r="LFO2" s="205"/>
      <c r="LFP2" s="205"/>
      <c r="LFQ2" s="205"/>
      <c r="LFR2" s="205" t="s">
        <v>48</v>
      </c>
      <c r="LFS2" s="205"/>
      <c r="LFT2" s="205"/>
      <c r="LFU2" s="205"/>
      <c r="LFV2" s="205" t="s">
        <v>48</v>
      </c>
      <c r="LFW2" s="205"/>
      <c r="LFX2" s="205"/>
      <c r="LFY2" s="205"/>
      <c r="LFZ2" s="205" t="s">
        <v>48</v>
      </c>
      <c r="LGA2" s="205"/>
      <c r="LGB2" s="205"/>
      <c r="LGC2" s="205"/>
      <c r="LGD2" s="205" t="s">
        <v>48</v>
      </c>
      <c r="LGE2" s="205"/>
      <c r="LGF2" s="205"/>
      <c r="LGG2" s="205"/>
      <c r="LGH2" s="205" t="s">
        <v>48</v>
      </c>
      <c r="LGI2" s="205"/>
      <c r="LGJ2" s="205"/>
      <c r="LGK2" s="205"/>
      <c r="LGL2" s="205" t="s">
        <v>48</v>
      </c>
      <c r="LGM2" s="205"/>
      <c r="LGN2" s="205"/>
      <c r="LGO2" s="205"/>
      <c r="LGP2" s="205" t="s">
        <v>48</v>
      </c>
      <c r="LGQ2" s="205"/>
      <c r="LGR2" s="205"/>
      <c r="LGS2" s="205"/>
      <c r="LGT2" s="205" t="s">
        <v>48</v>
      </c>
      <c r="LGU2" s="205"/>
      <c r="LGV2" s="205"/>
      <c r="LGW2" s="205"/>
      <c r="LGX2" s="205" t="s">
        <v>48</v>
      </c>
      <c r="LGY2" s="205"/>
      <c r="LGZ2" s="205"/>
      <c r="LHA2" s="205"/>
      <c r="LHB2" s="205" t="s">
        <v>48</v>
      </c>
      <c r="LHC2" s="205"/>
      <c r="LHD2" s="205"/>
      <c r="LHE2" s="205"/>
      <c r="LHF2" s="205" t="s">
        <v>48</v>
      </c>
      <c r="LHG2" s="205"/>
      <c r="LHH2" s="205"/>
      <c r="LHI2" s="205"/>
      <c r="LHJ2" s="205" t="s">
        <v>48</v>
      </c>
      <c r="LHK2" s="205"/>
      <c r="LHL2" s="205"/>
      <c r="LHM2" s="205"/>
      <c r="LHN2" s="205" t="s">
        <v>48</v>
      </c>
      <c r="LHO2" s="205"/>
      <c r="LHP2" s="205"/>
      <c r="LHQ2" s="205"/>
      <c r="LHR2" s="205" t="s">
        <v>48</v>
      </c>
      <c r="LHS2" s="205"/>
      <c r="LHT2" s="205"/>
      <c r="LHU2" s="205"/>
      <c r="LHV2" s="205" t="s">
        <v>48</v>
      </c>
      <c r="LHW2" s="205"/>
      <c r="LHX2" s="205"/>
      <c r="LHY2" s="205"/>
      <c r="LHZ2" s="205" t="s">
        <v>48</v>
      </c>
      <c r="LIA2" s="205"/>
      <c r="LIB2" s="205"/>
      <c r="LIC2" s="205"/>
      <c r="LID2" s="205" t="s">
        <v>48</v>
      </c>
      <c r="LIE2" s="205"/>
      <c r="LIF2" s="205"/>
      <c r="LIG2" s="205"/>
      <c r="LIH2" s="205" t="s">
        <v>48</v>
      </c>
      <c r="LII2" s="205"/>
      <c r="LIJ2" s="205"/>
      <c r="LIK2" s="205"/>
      <c r="LIL2" s="205" t="s">
        <v>48</v>
      </c>
      <c r="LIM2" s="205"/>
      <c r="LIN2" s="205"/>
      <c r="LIO2" s="205"/>
      <c r="LIP2" s="205" t="s">
        <v>48</v>
      </c>
      <c r="LIQ2" s="205"/>
      <c r="LIR2" s="205"/>
      <c r="LIS2" s="205"/>
      <c r="LIT2" s="205" t="s">
        <v>48</v>
      </c>
      <c r="LIU2" s="205"/>
      <c r="LIV2" s="205"/>
      <c r="LIW2" s="205"/>
      <c r="LIX2" s="205" t="s">
        <v>48</v>
      </c>
      <c r="LIY2" s="205"/>
      <c r="LIZ2" s="205"/>
      <c r="LJA2" s="205"/>
      <c r="LJB2" s="205" t="s">
        <v>48</v>
      </c>
      <c r="LJC2" s="205"/>
      <c r="LJD2" s="205"/>
      <c r="LJE2" s="205"/>
      <c r="LJF2" s="205" t="s">
        <v>48</v>
      </c>
      <c r="LJG2" s="205"/>
      <c r="LJH2" s="205"/>
      <c r="LJI2" s="205"/>
      <c r="LJJ2" s="205" t="s">
        <v>48</v>
      </c>
      <c r="LJK2" s="205"/>
      <c r="LJL2" s="205"/>
      <c r="LJM2" s="205"/>
      <c r="LJN2" s="205" t="s">
        <v>48</v>
      </c>
      <c r="LJO2" s="205"/>
      <c r="LJP2" s="205"/>
      <c r="LJQ2" s="205"/>
      <c r="LJR2" s="205" t="s">
        <v>48</v>
      </c>
      <c r="LJS2" s="205"/>
      <c r="LJT2" s="205"/>
      <c r="LJU2" s="205"/>
      <c r="LJV2" s="205" t="s">
        <v>48</v>
      </c>
      <c r="LJW2" s="205"/>
      <c r="LJX2" s="205"/>
      <c r="LJY2" s="205"/>
      <c r="LJZ2" s="205" t="s">
        <v>48</v>
      </c>
      <c r="LKA2" s="205"/>
      <c r="LKB2" s="205"/>
      <c r="LKC2" s="205"/>
      <c r="LKD2" s="205" t="s">
        <v>48</v>
      </c>
      <c r="LKE2" s="205"/>
      <c r="LKF2" s="205"/>
      <c r="LKG2" s="205"/>
      <c r="LKH2" s="205" t="s">
        <v>48</v>
      </c>
      <c r="LKI2" s="205"/>
      <c r="LKJ2" s="205"/>
      <c r="LKK2" s="205"/>
      <c r="LKL2" s="205" t="s">
        <v>48</v>
      </c>
      <c r="LKM2" s="205"/>
      <c r="LKN2" s="205"/>
      <c r="LKO2" s="205"/>
      <c r="LKP2" s="205" t="s">
        <v>48</v>
      </c>
      <c r="LKQ2" s="205"/>
      <c r="LKR2" s="205"/>
      <c r="LKS2" s="205"/>
      <c r="LKT2" s="205" t="s">
        <v>48</v>
      </c>
      <c r="LKU2" s="205"/>
      <c r="LKV2" s="205"/>
      <c r="LKW2" s="205"/>
      <c r="LKX2" s="205" t="s">
        <v>48</v>
      </c>
      <c r="LKY2" s="205"/>
      <c r="LKZ2" s="205"/>
      <c r="LLA2" s="205"/>
      <c r="LLB2" s="205" t="s">
        <v>48</v>
      </c>
      <c r="LLC2" s="205"/>
      <c r="LLD2" s="205"/>
      <c r="LLE2" s="205"/>
      <c r="LLF2" s="205" t="s">
        <v>48</v>
      </c>
      <c r="LLG2" s="205"/>
      <c r="LLH2" s="205"/>
      <c r="LLI2" s="205"/>
      <c r="LLJ2" s="205" t="s">
        <v>48</v>
      </c>
      <c r="LLK2" s="205"/>
      <c r="LLL2" s="205"/>
      <c r="LLM2" s="205"/>
      <c r="LLN2" s="205" t="s">
        <v>48</v>
      </c>
      <c r="LLO2" s="205"/>
      <c r="LLP2" s="205"/>
      <c r="LLQ2" s="205"/>
      <c r="LLR2" s="205" t="s">
        <v>48</v>
      </c>
      <c r="LLS2" s="205"/>
      <c r="LLT2" s="205"/>
      <c r="LLU2" s="205"/>
      <c r="LLV2" s="205" t="s">
        <v>48</v>
      </c>
      <c r="LLW2" s="205"/>
      <c r="LLX2" s="205"/>
      <c r="LLY2" s="205"/>
      <c r="LLZ2" s="205" t="s">
        <v>48</v>
      </c>
      <c r="LMA2" s="205"/>
      <c r="LMB2" s="205"/>
      <c r="LMC2" s="205"/>
      <c r="LMD2" s="205" t="s">
        <v>48</v>
      </c>
      <c r="LME2" s="205"/>
      <c r="LMF2" s="205"/>
      <c r="LMG2" s="205"/>
      <c r="LMH2" s="205" t="s">
        <v>48</v>
      </c>
      <c r="LMI2" s="205"/>
      <c r="LMJ2" s="205"/>
      <c r="LMK2" s="205"/>
      <c r="LML2" s="205" t="s">
        <v>48</v>
      </c>
      <c r="LMM2" s="205"/>
      <c r="LMN2" s="205"/>
      <c r="LMO2" s="205"/>
      <c r="LMP2" s="205" t="s">
        <v>48</v>
      </c>
      <c r="LMQ2" s="205"/>
      <c r="LMR2" s="205"/>
      <c r="LMS2" s="205"/>
      <c r="LMT2" s="205" t="s">
        <v>48</v>
      </c>
      <c r="LMU2" s="205"/>
      <c r="LMV2" s="205"/>
      <c r="LMW2" s="205"/>
      <c r="LMX2" s="205" t="s">
        <v>48</v>
      </c>
      <c r="LMY2" s="205"/>
      <c r="LMZ2" s="205"/>
      <c r="LNA2" s="205"/>
      <c r="LNB2" s="205" t="s">
        <v>48</v>
      </c>
      <c r="LNC2" s="205"/>
      <c r="LND2" s="205"/>
      <c r="LNE2" s="205"/>
      <c r="LNF2" s="205" t="s">
        <v>48</v>
      </c>
      <c r="LNG2" s="205"/>
      <c r="LNH2" s="205"/>
      <c r="LNI2" s="205"/>
      <c r="LNJ2" s="205" t="s">
        <v>48</v>
      </c>
      <c r="LNK2" s="205"/>
      <c r="LNL2" s="205"/>
      <c r="LNM2" s="205"/>
      <c r="LNN2" s="205" t="s">
        <v>48</v>
      </c>
      <c r="LNO2" s="205"/>
      <c r="LNP2" s="205"/>
      <c r="LNQ2" s="205"/>
      <c r="LNR2" s="205" t="s">
        <v>48</v>
      </c>
      <c r="LNS2" s="205"/>
      <c r="LNT2" s="205"/>
      <c r="LNU2" s="205"/>
      <c r="LNV2" s="205" t="s">
        <v>48</v>
      </c>
      <c r="LNW2" s="205"/>
      <c r="LNX2" s="205"/>
      <c r="LNY2" s="205"/>
      <c r="LNZ2" s="205" t="s">
        <v>48</v>
      </c>
      <c r="LOA2" s="205"/>
      <c r="LOB2" s="205"/>
      <c r="LOC2" s="205"/>
      <c r="LOD2" s="205" t="s">
        <v>48</v>
      </c>
      <c r="LOE2" s="205"/>
      <c r="LOF2" s="205"/>
      <c r="LOG2" s="205"/>
      <c r="LOH2" s="205" t="s">
        <v>48</v>
      </c>
      <c r="LOI2" s="205"/>
      <c r="LOJ2" s="205"/>
      <c r="LOK2" s="205"/>
      <c r="LOL2" s="205" t="s">
        <v>48</v>
      </c>
      <c r="LOM2" s="205"/>
      <c r="LON2" s="205"/>
      <c r="LOO2" s="205"/>
      <c r="LOP2" s="205" t="s">
        <v>48</v>
      </c>
      <c r="LOQ2" s="205"/>
      <c r="LOR2" s="205"/>
      <c r="LOS2" s="205"/>
      <c r="LOT2" s="205" t="s">
        <v>48</v>
      </c>
      <c r="LOU2" s="205"/>
      <c r="LOV2" s="205"/>
      <c r="LOW2" s="205"/>
      <c r="LOX2" s="205" t="s">
        <v>48</v>
      </c>
      <c r="LOY2" s="205"/>
      <c r="LOZ2" s="205"/>
      <c r="LPA2" s="205"/>
      <c r="LPB2" s="205" t="s">
        <v>48</v>
      </c>
      <c r="LPC2" s="205"/>
      <c r="LPD2" s="205"/>
      <c r="LPE2" s="205"/>
      <c r="LPF2" s="205" t="s">
        <v>48</v>
      </c>
      <c r="LPG2" s="205"/>
      <c r="LPH2" s="205"/>
      <c r="LPI2" s="205"/>
      <c r="LPJ2" s="205" t="s">
        <v>48</v>
      </c>
      <c r="LPK2" s="205"/>
      <c r="LPL2" s="205"/>
      <c r="LPM2" s="205"/>
      <c r="LPN2" s="205" t="s">
        <v>48</v>
      </c>
      <c r="LPO2" s="205"/>
      <c r="LPP2" s="205"/>
      <c r="LPQ2" s="205"/>
      <c r="LPR2" s="205" t="s">
        <v>48</v>
      </c>
      <c r="LPS2" s="205"/>
      <c r="LPT2" s="205"/>
      <c r="LPU2" s="205"/>
      <c r="LPV2" s="205" t="s">
        <v>48</v>
      </c>
      <c r="LPW2" s="205"/>
      <c r="LPX2" s="205"/>
      <c r="LPY2" s="205"/>
      <c r="LPZ2" s="205" t="s">
        <v>48</v>
      </c>
      <c r="LQA2" s="205"/>
      <c r="LQB2" s="205"/>
      <c r="LQC2" s="205"/>
      <c r="LQD2" s="205" t="s">
        <v>48</v>
      </c>
      <c r="LQE2" s="205"/>
      <c r="LQF2" s="205"/>
      <c r="LQG2" s="205"/>
      <c r="LQH2" s="205" t="s">
        <v>48</v>
      </c>
      <c r="LQI2" s="205"/>
      <c r="LQJ2" s="205"/>
      <c r="LQK2" s="205"/>
      <c r="LQL2" s="205" t="s">
        <v>48</v>
      </c>
      <c r="LQM2" s="205"/>
      <c r="LQN2" s="205"/>
      <c r="LQO2" s="205"/>
      <c r="LQP2" s="205" t="s">
        <v>48</v>
      </c>
      <c r="LQQ2" s="205"/>
      <c r="LQR2" s="205"/>
      <c r="LQS2" s="205"/>
      <c r="LQT2" s="205" t="s">
        <v>48</v>
      </c>
      <c r="LQU2" s="205"/>
      <c r="LQV2" s="205"/>
      <c r="LQW2" s="205"/>
      <c r="LQX2" s="205" t="s">
        <v>48</v>
      </c>
      <c r="LQY2" s="205"/>
      <c r="LQZ2" s="205"/>
      <c r="LRA2" s="205"/>
      <c r="LRB2" s="205" t="s">
        <v>48</v>
      </c>
      <c r="LRC2" s="205"/>
      <c r="LRD2" s="205"/>
      <c r="LRE2" s="205"/>
      <c r="LRF2" s="205" t="s">
        <v>48</v>
      </c>
      <c r="LRG2" s="205"/>
      <c r="LRH2" s="205"/>
      <c r="LRI2" s="205"/>
      <c r="LRJ2" s="205" t="s">
        <v>48</v>
      </c>
      <c r="LRK2" s="205"/>
      <c r="LRL2" s="205"/>
      <c r="LRM2" s="205"/>
      <c r="LRN2" s="205" t="s">
        <v>48</v>
      </c>
      <c r="LRO2" s="205"/>
      <c r="LRP2" s="205"/>
      <c r="LRQ2" s="205"/>
      <c r="LRR2" s="205" t="s">
        <v>48</v>
      </c>
      <c r="LRS2" s="205"/>
      <c r="LRT2" s="205"/>
      <c r="LRU2" s="205"/>
      <c r="LRV2" s="205" t="s">
        <v>48</v>
      </c>
      <c r="LRW2" s="205"/>
      <c r="LRX2" s="205"/>
      <c r="LRY2" s="205"/>
      <c r="LRZ2" s="205" t="s">
        <v>48</v>
      </c>
      <c r="LSA2" s="205"/>
      <c r="LSB2" s="205"/>
      <c r="LSC2" s="205"/>
      <c r="LSD2" s="205" t="s">
        <v>48</v>
      </c>
      <c r="LSE2" s="205"/>
      <c r="LSF2" s="205"/>
      <c r="LSG2" s="205"/>
      <c r="LSH2" s="205" t="s">
        <v>48</v>
      </c>
      <c r="LSI2" s="205"/>
      <c r="LSJ2" s="205"/>
      <c r="LSK2" s="205"/>
      <c r="LSL2" s="205" t="s">
        <v>48</v>
      </c>
      <c r="LSM2" s="205"/>
      <c r="LSN2" s="205"/>
      <c r="LSO2" s="205"/>
      <c r="LSP2" s="205" t="s">
        <v>48</v>
      </c>
      <c r="LSQ2" s="205"/>
      <c r="LSR2" s="205"/>
      <c r="LSS2" s="205"/>
      <c r="LST2" s="205" t="s">
        <v>48</v>
      </c>
      <c r="LSU2" s="205"/>
      <c r="LSV2" s="205"/>
      <c r="LSW2" s="205"/>
      <c r="LSX2" s="205" t="s">
        <v>48</v>
      </c>
      <c r="LSY2" s="205"/>
      <c r="LSZ2" s="205"/>
      <c r="LTA2" s="205"/>
      <c r="LTB2" s="205" t="s">
        <v>48</v>
      </c>
      <c r="LTC2" s="205"/>
      <c r="LTD2" s="205"/>
      <c r="LTE2" s="205"/>
      <c r="LTF2" s="205" t="s">
        <v>48</v>
      </c>
      <c r="LTG2" s="205"/>
      <c r="LTH2" s="205"/>
      <c r="LTI2" s="205"/>
      <c r="LTJ2" s="205" t="s">
        <v>48</v>
      </c>
      <c r="LTK2" s="205"/>
      <c r="LTL2" s="205"/>
      <c r="LTM2" s="205"/>
      <c r="LTN2" s="205" t="s">
        <v>48</v>
      </c>
      <c r="LTO2" s="205"/>
      <c r="LTP2" s="205"/>
      <c r="LTQ2" s="205"/>
      <c r="LTR2" s="205" t="s">
        <v>48</v>
      </c>
      <c r="LTS2" s="205"/>
      <c r="LTT2" s="205"/>
      <c r="LTU2" s="205"/>
      <c r="LTV2" s="205" t="s">
        <v>48</v>
      </c>
      <c r="LTW2" s="205"/>
      <c r="LTX2" s="205"/>
      <c r="LTY2" s="205"/>
      <c r="LTZ2" s="205" t="s">
        <v>48</v>
      </c>
      <c r="LUA2" s="205"/>
      <c r="LUB2" s="205"/>
      <c r="LUC2" s="205"/>
      <c r="LUD2" s="205" t="s">
        <v>48</v>
      </c>
      <c r="LUE2" s="205"/>
      <c r="LUF2" s="205"/>
      <c r="LUG2" s="205"/>
      <c r="LUH2" s="205" t="s">
        <v>48</v>
      </c>
      <c r="LUI2" s="205"/>
      <c r="LUJ2" s="205"/>
      <c r="LUK2" s="205"/>
      <c r="LUL2" s="205" t="s">
        <v>48</v>
      </c>
      <c r="LUM2" s="205"/>
      <c r="LUN2" s="205"/>
      <c r="LUO2" s="205"/>
      <c r="LUP2" s="205" t="s">
        <v>48</v>
      </c>
      <c r="LUQ2" s="205"/>
      <c r="LUR2" s="205"/>
      <c r="LUS2" s="205"/>
      <c r="LUT2" s="205" t="s">
        <v>48</v>
      </c>
      <c r="LUU2" s="205"/>
      <c r="LUV2" s="205"/>
      <c r="LUW2" s="205"/>
      <c r="LUX2" s="205" t="s">
        <v>48</v>
      </c>
      <c r="LUY2" s="205"/>
      <c r="LUZ2" s="205"/>
      <c r="LVA2" s="205"/>
      <c r="LVB2" s="205" t="s">
        <v>48</v>
      </c>
      <c r="LVC2" s="205"/>
      <c r="LVD2" s="205"/>
      <c r="LVE2" s="205"/>
      <c r="LVF2" s="205" t="s">
        <v>48</v>
      </c>
      <c r="LVG2" s="205"/>
      <c r="LVH2" s="205"/>
      <c r="LVI2" s="205"/>
      <c r="LVJ2" s="205" t="s">
        <v>48</v>
      </c>
      <c r="LVK2" s="205"/>
      <c r="LVL2" s="205"/>
      <c r="LVM2" s="205"/>
      <c r="LVN2" s="205" t="s">
        <v>48</v>
      </c>
      <c r="LVO2" s="205"/>
      <c r="LVP2" s="205"/>
      <c r="LVQ2" s="205"/>
      <c r="LVR2" s="205" t="s">
        <v>48</v>
      </c>
      <c r="LVS2" s="205"/>
      <c r="LVT2" s="205"/>
      <c r="LVU2" s="205"/>
      <c r="LVV2" s="205" t="s">
        <v>48</v>
      </c>
      <c r="LVW2" s="205"/>
      <c r="LVX2" s="205"/>
      <c r="LVY2" s="205"/>
      <c r="LVZ2" s="205" t="s">
        <v>48</v>
      </c>
      <c r="LWA2" s="205"/>
      <c r="LWB2" s="205"/>
      <c r="LWC2" s="205"/>
      <c r="LWD2" s="205" t="s">
        <v>48</v>
      </c>
      <c r="LWE2" s="205"/>
      <c r="LWF2" s="205"/>
      <c r="LWG2" s="205"/>
      <c r="LWH2" s="205" t="s">
        <v>48</v>
      </c>
      <c r="LWI2" s="205"/>
      <c r="LWJ2" s="205"/>
      <c r="LWK2" s="205"/>
      <c r="LWL2" s="205" t="s">
        <v>48</v>
      </c>
      <c r="LWM2" s="205"/>
      <c r="LWN2" s="205"/>
      <c r="LWO2" s="205"/>
      <c r="LWP2" s="205" t="s">
        <v>48</v>
      </c>
      <c r="LWQ2" s="205"/>
      <c r="LWR2" s="205"/>
      <c r="LWS2" s="205"/>
      <c r="LWT2" s="205" t="s">
        <v>48</v>
      </c>
      <c r="LWU2" s="205"/>
      <c r="LWV2" s="205"/>
      <c r="LWW2" s="205"/>
      <c r="LWX2" s="205" t="s">
        <v>48</v>
      </c>
      <c r="LWY2" s="205"/>
      <c r="LWZ2" s="205"/>
      <c r="LXA2" s="205"/>
      <c r="LXB2" s="205" t="s">
        <v>48</v>
      </c>
      <c r="LXC2" s="205"/>
      <c r="LXD2" s="205"/>
      <c r="LXE2" s="205"/>
      <c r="LXF2" s="205" t="s">
        <v>48</v>
      </c>
      <c r="LXG2" s="205"/>
      <c r="LXH2" s="205"/>
      <c r="LXI2" s="205"/>
      <c r="LXJ2" s="205" t="s">
        <v>48</v>
      </c>
      <c r="LXK2" s="205"/>
      <c r="LXL2" s="205"/>
      <c r="LXM2" s="205"/>
      <c r="LXN2" s="205" t="s">
        <v>48</v>
      </c>
      <c r="LXO2" s="205"/>
      <c r="LXP2" s="205"/>
      <c r="LXQ2" s="205"/>
      <c r="LXR2" s="205" t="s">
        <v>48</v>
      </c>
      <c r="LXS2" s="205"/>
      <c r="LXT2" s="205"/>
      <c r="LXU2" s="205"/>
      <c r="LXV2" s="205" t="s">
        <v>48</v>
      </c>
      <c r="LXW2" s="205"/>
      <c r="LXX2" s="205"/>
      <c r="LXY2" s="205"/>
      <c r="LXZ2" s="205" t="s">
        <v>48</v>
      </c>
      <c r="LYA2" s="205"/>
      <c r="LYB2" s="205"/>
      <c r="LYC2" s="205"/>
      <c r="LYD2" s="205" t="s">
        <v>48</v>
      </c>
      <c r="LYE2" s="205"/>
      <c r="LYF2" s="205"/>
      <c r="LYG2" s="205"/>
      <c r="LYH2" s="205" t="s">
        <v>48</v>
      </c>
      <c r="LYI2" s="205"/>
      <c r="LYJ2" s="205"/>
      <c r="LYK2" s="205"/>
      <c r="LYL2" s="205" t="s">
        <v>48</v>
      </c>
      <c r="LYM2" s="205"/>
      <c r="LYN2" s="205"/>
      <c r="LYO2" s="205"/>
      <c r="LYP2" s="205" t="s">
        <v>48</v>
      </c>
      <c r="LYQ2" s="205"/>
      <c r="LYR2" s="205"/>
      <c r="LYS2" s="205"/>
      <c r="LYT2" s="205" t="s">
        <v>48</v>
      </c>
      <c r="LYU2" s="205"/>
      <c r="LYV2" s="205"/>
      <c r="LYW2" s="205"/>
      <c r="LYX2" s="205" t="s">
        <v>48</v>
      </c>
      <c r="LYY2" s="205"/>
      <c r="LYZ2" s="205"/>
      <c r="LZA2" s="205"/>
      <c r="LZB2" s="205" t="s">
        <v>48</v>
      </c>
      <c r="LZC2" s="205"/>
      <c r="LZD2" s="205"/>
      <c r="LZE2" s="205"/>
      <c r="LZF2" s="205" t="s">
        <v>48</v>
      </c>
      <c r="LZG2" s="205"/>
      <c r="LZH2" s="205"/>
      <c r="LZI2" s="205"/>
      <c r="LZJ2" s="205" t="s">
        <v>48</v>
      </c>
      <c r="LZK2" s="205"/>
      <c r="LZL2" s="205"/>
      <c r="LZM2" s="205"/>
      <c r="LZN2" s="205" t="s">
        <v>48</v>
      </c>
      <c r="LZO2" s="205"/>
      <c r="LZP2" s="205"/>
      <c r="LZQ2" s="205"/>
      <c r="LZR2" s="205" t="s">
        <v>48</v>
      </c>
      <c r="LZS2" s="205"/>
      <c r="LZT2" s="205"/>
      <c r="LZU2" s="205"/>
      <c r="LZV2" s="205" t="s">
        <v>48</v>
      </c>
      <c r="LZW2" s="205"/>
      <c r="LZX2" s="205"/>
      <c r="LZY2" s="205"/>
      <c r="LZZ2" s="205" t="s">
        <v>48</v>
      </c>
      <c r="MAA2" s="205"/>
      <c r="MAB2" s="205"/>
      <c r="MAC2" s="205"/>
      <c r="MAD2" s="205" t="s">
        <v>48</v>
      </c>
      <c r="MAE2" s="205"/>
      <c r="MAF2" s="205"/>
      <c r="MAG2" s="205"/>
      <c r="MAH2" s="205" t="s">
        <v>48</v>
      </c>
      <c r="MAI2" s="205"/>
      <c r="MAJ2" s="205"/>
      <c r="MAK2" s="205"/>
      <c r="MAL2" s="205" t="s">
        <v>48</v>
      </c>
      <c r="MAM2" s="205"/>
      <c r="MAN2" s="205"/>
      <c r="MAO2" s="205"/>
      <c r="MAP2" s="205" t="s">
        <v>48</v>
      </c>
      <c r="MAQ2" s="205"/>
      <c r="MAR2" s="205"/>
      <c r="MAS2" s="205"/>
      <c r="MAT2" s="205" t="s">
        <v>48</v>
      </c>
      <c r="MAU2" s="205"/>
      <c r="MAV2" s="205"/>
      <c r="MAW2" s="205"/>
      <c r="MAX2" s="205" t="s">
        <v>48</v>
      </c>
      <c r="MAY2" s="205"/>
      <c r="MAZ2" s="205"/>
      <c r="MBA2" s="205"/>
      <c r="MBB2" s="205" t="s">
        <v>48</v>
      </c>
      <c r="MBC2" s="205"/>
      <c r="MBD2" s="205"/>
      <c r="MBE2" s="205"/>
      <c r="MBF2" s="205" t="s">
        <v>48</v>
      </c>
      <c r="MBG2" s="205"/>
      <c r="MBH2" s="205"/>
      <c r="MBI2" s="205"/>
      <c r="MBJ2" s="205" t="s">
        <v>48</v>
      </c>
      <c r="MBK2" s="205"/>
      <c r="MBL2" s="205"/>
      <c r="MBM2" s="205"/>
      <c r="MBN2" s="205" t="s">
        <v>48</v>
      </c>
      <c r="MBO2" s="205"/>
      <c r="MBP2" s="205"/>
      <c r="MBQ2" s="205"/>
      <c r="MBR2" s="205" t="s">
        <v>48</v>
      </c>
      <c r="MBS2" s="205"/>
      <c r="MBT2" s="205"/>
      <c r="MBU2" s="205"/>
      <c r="MBV2" s="205" t="s">
        <v>48</v>
      </c>
      <c r="MBW2" s="205"/>
      <c r="MBX2" s="205"/>
      <c r="MBY2" s="205"/>
      <c r="MBZ2" s="205" t="s">
        <v>48</v>
      </c>
      <c r="MCA2" s="205"/>
      <c r="MCB2" s="205"/>
      <c r="MCC2" s="205"/>
      <c r="MCD2" s="205" t="s">
        <v>48</v>
      </c>
      <c r="MCE2" s="205"/>
      <c r="MCF2" s="205"/>
      <c r="MCG2" s="205"/>
      <c r="MCH2" s="205" t="s">
        <v>48</v>
      </c>
      <c r="MCI2" s="205"/>
      <c r="MCJ2" s="205"/>
      <c r="MCK2" s="205"/>
      <c r="MCL2" s="205" t="s">
        <v>48</v>
      </c>
      <c r="MCM2" s="205"/>
      <c r="MCN2" s="205"/>
      <c r="MCO2" s="205"/>
      <c r="MCP2" s="205" t="s">
        <v>48</v>
      </c>
      <c r="MCQ2" s="205"/>
      <c r="MCR2" s="205"/>
      <c r="MCS2" s="205"/>
      <c r="MCT2" s="205" t="s">
        <v>48</v>
      </c>
      <c r="MCU2" s="205"/>
      <c r="MCV2" s="205"/>
      <c r="MCW2" s="205"/>
      <c r="MCX2" s="205" t="s">
        <v>48</v>
      </c>
      <c r="MCY2" s="205"/>
      <c r="MCZ2" s="205"/>
      <c r="MDA2" s="205"/>
      <c r="MDB2" s="205" t="s">
        <v>48</v>
      </c>
      <c r="MDC2" s="205"/>
      <c r="MDD2" s="205"/>
      <c r="MDE2" s="205"/>
      <c r="MDF2" s="205" t="s">
        <v>48</v>
      </c>
      <c r="MDG2" s="205"/>
      <c r="MDH2" s="205"/>
      <c r="MDI2" s="205"/>
      <c r="MDJ2" s="205" t="s">
        <v>48</v>
      </c>
      <c r="MDK2" s="205"/>
      <c r="MDL2" s="205"/>
      <c r="MDM2" s="205"/>
      <c r="MDN2" s="205" t="s">
        <v>48</v>
      </c>
      <c r="MDO2" s="205"/>
      <c r="MDP2" s="205"/>
      <c r="MDQ2" s="205"/>
      <c r="MDR2" s="205" t="s">
        <v>48</v>
      </c>
      <c r="MDS2" s="205"/>
      <c r="MDT2" s="205"/>
      <c r="MDU2" s="205"/>
      <c r="MDV2" s="205" t="s">
        <v>48</v>
      </c>
      <c r="MDW2" s="205"/>
      <c r="MDX2" s="205"/>
      <c r="MDY2" s="205"/>
      <c r="MDZ2" s="205" t="s">
        <v>48</v>
      </c>
      <c r="MEA2" s="205"/>
      <c r="MEB2" s="205"/>
      <c r="MEC2" s="205"/>
      <c r="MED2" s="205" t="s">
        <v>48</v>
      </c>
      <c r="MEE2" s="205"/>
      <c r="MEF2" s="205"/>
      <c r="MEG2" s="205"/>
      <c r="MEH2" s="205" t="s">
        <v>48</v>
      </c>
      <c r="MEI2" s="205"/>
      <c r="MEJ2" s="205"/>
      <c r="MEK2" s="205"/>
      <c r="MEL2" s="205" t="s">
        <v>48</v>
      </c>
      <c r="MEM2" s="205"/>
      <c r="MEN2" s="205"/>
      <c r="MEO2" s="205"/>
      <c r="MEP2" s="205" t="s">
        <v>48</v>
      </c>
      <c r="MEQ2" s="205"/>
      <c r="MER2" s="205"/>
      <c r="MES2" s="205"/>
      <c r="MET2" s="205" t="s">
        <v>48</v>
      </c>
      <c r="MEU2" s="205"/>
      <c r="MEV2" s="205"/>
      <c r="MEW2" s="205"/>
      <c r="MEX2" s="205" t="s">
        <v>48</v>
      </c>
      <c r="MEY2" s="205"/>
      <c r="MEZ2" s="205"/>
      <c r="MFA2" s="205"/>
      <c r="MFB2" s="205" t="s">
        <v>48</v>
      </c>
      <c r="MFC2" s="205"/>
      <c r="MFD2" s="205"/>
      <c r="MFE2" s="205"/>
      <c r="MFF2" s="205" t="s">
        <v>48</v>
      </c>
      <c r="MFG2" s="205"/>
      <c r="MFH2" s="205"/>
      <c r="MFI2" s="205"/>
      <c r="MFJ2" s="205" t="s">
        <v>48</v>
      </c>
      <c r="MFK2" s="205"/>
      <c r="MFL2" s="205"/>
      <c r="MFM2" s="205"/>
      <c r="MFN2" s="205" t="s">
        <v>48</v>
      </c>
      <c r="MFO2" s="205"/>
      <c r="MFP2" s="205"/>
      <c r="MFQ2" s="205"/>
      <c r="MFR2" s="205" t="s">
        <v>48</v>
      </c>
      <c r="MFS2" s="205"/>
      <c r="MFT2" s="205"/>
      <c r="MFU2" s="205"/>
      <c r="MFV2" s="205" t="s">
        <v>48</v>
      </c>
      <c r="MFW2" s="205"/>
      <c r="MFX2" s="205"/>
      <c r="MFY2" s="205"/>
      <c r="MFZ2" s="205" t="s">
        <v>48</v>
      </c>
      <c r="MGA2" s="205"/>
      <c r="MGB2" s="205"/>
      <c r="MGC2" s="205"/>
      <c r="MGD2" s="205" t="s">
        <v>48</v>
      </c>
      <c r="MGE2" s="205"/>
      <c r="MGF2" s="205"/>
      <c r="MGG2" s="205"/>
      <c r="MGH2" s="205" t="s">
        <v>48</v>
      </c>
      <c r="MGI2" s="205"/>
      <c r="MGJ2" s="205"/>
      <c r="MGK2" s="205"/>
      <c r="MGL2" s="205" t="s">
        <v>48</v>
      </c>
      <c r="MGM2" s="205"/>
      <c r="MGN2" s="205"/>
      <c r="MGO2" s="205"/>
      <c r="MGP2" s="205" t="s">
        <v>48</v>
      </c>
      <c r="MGQ2" s="205"/>
      <c r="MGR2" s="205"/>
      <c r="MGS2" s="205"/>
      <c r="MGT2" s="205" t="s">
        <v>48</v>
      </c>
      <c r="MGU2" s="205"/>
      <c r="MGV2" s="205"/>
      <c r="MGW2" s="205"/>
      <c r="MGX2" s="205" t="s">
        <v>48</v>
      </c>
      <c r="MGY2" s="205"/>
      <c r="MGZ2" s="205"/>
      <c r="MHA2" s="205"/>
      <c r="MHB2" s="205" t="s">
        <v>48</v>
      </c>
      <c r="MHC2" s="205"/>
      <c r="MHD2" s="205"/>
      <c r="MHE2" s="205"/>
      <c r="MHF2" s="205" t="s">
        <v>48</v>
      </c>
      <c r="MHG2" s="205"/>
      <c r="MHH2" s="205"/>
      <c r="MHI2" s="205"/>
      <c r="MHJ2" s="205" t="s">
        <v>48</v>
      </c>
      <c r="MHK2" s="205"/>
      <c r="MHL2" s="205"/>
      <c r="MHM2" s="205"/>
      <c r="MHN2" s="205" t="s">
        <v>48</v>
      </c>
      <c r="MHO2" s="205"/>
      <c r="MHP2" s="205"/>
      <c r="MHQ2" s="205"/>
      <c r="MHR2" s="205" t="s">
        <v>48</v>
      </c>
      <c r="MHS2" s="205"/>
      <c r="MHT2" s="205"/>
      <c r="MHU2" s="205"/>
      <c r="MHV2" s="205" t="s">
        <v>48</v>
      </c>
      <c r="MHW2" s="205"/>
      <c r="MHX2" s="205"/>
      <c r="MHY2" s="205"/>
      <c r="MHZ2" s="205" t="s">
        <v>48</v>
      </c>
      <c r="MIA2" s="205"/>
      <c r="MIB2" s="205"/>
      <c r="MIC2" s="205"/>
      <c r="MID2" s="205" t="s">
        <v>48</v>
      </c>
      <c r="MIE2" s="205"/>
      <c r="MIF2" s="205"/>
      <c r="MIG2" s="205"/>
      <c r="MIH2" s="205" t="s">
        <v>48</v>
      </c>
      <c r="MII2" s="205"/>
      <c r="MIJ2" s="205"/>
      <c r="MIK2" s="205"/>
      <c r="MIL2" s="205" t="s">
        <v>48</v>
      </c>
      <c r="MIM2" s="205"/>
      <c r="MIN2" s="205"/>
      <c r="MIO2" s="205"/>
      <c r="MIP2" s="205" t="s">
        <v>48</v>
      </c>
      <c r="MIQ2" s="205"/>
      <c r="MIR2" s="205"/>
      <c r="MIS2" s="205"/>
      <c r="MIT2" s="205" t="s">
        <v>48</v>
      </c>
      <c r="MIU2" s="205"/>
      <c r="MIV2" s="205"/>
      <c r="MIW2" s="205"/>
      <c r="MIX2" s="205" t="s">
        <v>48</v>
      </c>
      <c r="MIY2" s="205"/>
      <c r="MIZ2" s="205"/>
      <c r="MJA2" s="205"/>
      <c r="MJB2" s="205" t="s">
        <v>48</v>
      </c>
      <c r="MJC2" s="205"/>
      <c r="MJD2" s="205"/>
      <c r="MJE2" s="205"/>
      <c r="MJF2" s="205" t="s">
        <v>48</v>
      </c>
      <c r="MJG2" s="205"/>
      <c r="MJH2" s="205"/>
      <c r="MJI2" s="205"/>
      <c r="MJJ2" s="205" t="s">
        <v>48</v>
      </c>
      <c r="MJK2" s="205"/>
      <c r="MJL2" s="205"/>
      <c r="MJM2" s="205"/>
      <c r="MJN2" s="205" t="s">
        <v>48</v>
      </c>
      <c r="MJO2" s="205"/>
      <c r="MJP2" s="205"/>
      <c r="MJQ2" s="205"/>
      <c r="MJR2" s="205" t="s">
        <v>48</v>
      </c>
      <c r="MJS2" s="205"/>
      <c r="MJT2" s="205"/>
      <c r="MJU2" s="205"/>
      <c r="MJV2" s="205" t="s">
        <v>48</v>
      </c>
      <c r="MJW2" s="205"/>
      <c r="MJX2" s="205"/>
      <c r="MJY2" s="205"/>
      <c r="MJZ2" s="205" t="s">
        <v>48</v>
      </c>
      <c r="MKA2" s="205"/>
      <c r="MKB2" s="205"/>
      <c r="MKC2" s="205"/>
      <c r="MKD2" s="205" t="s">
        <v>48</v>
      </c>
      <c r="MKE2" s="205"/>
      <c r="MKF2" s="205"/>
      <c r="MKG2" s="205"/>
      <c r="MKH2" s="205" t="s">
        <v>48</v>
      </c>
      <c r="MKI2" s="205"/>
      <c r="MKJ2" s="205"/>
      <c r="MKK2" s="205"/>
      <c r="MKL2" s="205" t="s">
        <v>48</v>
      </c>
      <c r="MKM2" s="205"/>
      <c r="MKN2" s="205"/>
      <c r="MKO2" s="205"/>
      <c r="MKP2" s="205" t="s">
        <v>48</v>
      </c>
      <c r="MKQ2" s="205"/>
      <c r="MKR2" s="205"/>
      <c r="MKS2" s="205"/>
      <c r="MKT2" s="205" t="s">
        <v>48</v>
      </c>
      <c r="MKU2" s="205"/>
      <c r="MKV2" s="205"/>
      <c r="MKW2" s="205"/>
      <c r="MKX2" s="205" t="s">
        <v>48</v>
      </c>
      <c r="MKY2" s="205"/>
      <c r="MKZ2" s="205"/>
      <c r="MLA2" s="205"/>
      <c r="MLB2" s="205" t="s">
        <v>48</v>
      </c>
      <c r="MLC2" s="205"/>
      <c r="MLD2" s="205"/>
      <c r="MLE2" s="205"/>
      <c r="MLF2" s="205" t="s">
        <v>48</v>
      </c>
      <c r="MLG2" s="205"/>
      <c r="MLH2" s="205"/>
      <c r="MLI2" s="205"/>
      <c r="MLJ2" s="205" t="s">
        <v>48</v>
      </c>
      <c r="MLK2" s="205"/>
      <c r="MLL2" s="205"/>
      <c r="MLM2" s="205"/>
      <c r="MLN2" s="205" t="s">
        <v>48</v>
      </c>
      <c r="MLO2" s="205"/>
      <c r="MLP2" s="205"/>
      <c r="MLQ2" s="205"/>
      <c r="MLR2" s="205" t="s">
        <v>48</v>
      </c>
      <c r="MLS2" s="205"/>
      <c r="MLT2" s="205"/>
      <c r="MLU2" s="205"/>
      <c r="MLV2" s="205" t="s">
        <v>48</v>
      </c>
      <c r="MLW2" s="205"/>
      <c r="MLX2" s="205"/>
      <c r="MLY2" s="205"/>
      <c r="MLZ2" s="205" t="s">
        <v>48</v>
      </c>
      <c r="MMA2" s="205"/>
      <c r="MMB2" s="205"/>
      <c r="MMC2" s="205"/>
      <c r="MMD2" s="205" t="s">
        <v>48</v>
      </c>
      <c r="MME2" s="205"/>
      <c r="MMF2" s="205"/>
      <c r="MMG2" s="205"/>
      <c r="MMH2" s="205" t="s">
        <v>48</v>
      </c>
      <c r="MMI2" s="205"/>
      <c r="MMJ2" s="205"/>
      <c r="MMK2" s="205"/>
      <c r="MML2" s="205" t="s">
        <v>48</v>
      </c>
      <c r="MMM2" s="205"/>
      <c r="MMN2" s="205"/>
      <c r="MMO2" s="205"/>
      <c r="MMP2" s="205" t="s">
        <v>48</v>
      </c>
      <c r="MMQ2" s="205"/>
      <c r="MMR2" s="205"/>
      <c r="MMS2" s="205"/>
      <c r="MMT2" s="205" t="s">
        <v>48</v>
      </c>
      <c r="MMU2" s="205"/>
      <c r="MMV2" s="205"/>
      <c r="MMW2" s="205"/>
      <c r="MMX2" s="205" t="s">
        <v>48</v>
      </c>
      <c r="MMY2" s="205"/>
      <c r="MMZ2" s="205"/>
      <c r="MNA2" s="205"/>
      <c r="MNB2" s="205" t="s">
        <v>48</v>
      </c>
      <c r="MNC2" s="205"/>
      <c r="MND2" s="205"/>
      <c r="MNE2" s="205"/>
      <c r="MNF2" s="205" t="s">
        <v>48</v>
      </c>
      <c r="MNG2" s="205"/>
      <c r="MNH2" s="205"/>
      <c r="MNI2" s="205"/>
      <c r="MNJ2" s="205" t="s">
        <v>48</v>
      </c>
      <c r="MNK2" s="205"/>
      <c r="MNL2" s="205"/>
      <c r="MNM2" s="205"/>
      <c r="MNN2" s="205" t="s">
        <v>48</v>
      </c>
      <c r="MNO2" s="205"/>
      <c r="MNP2" s="205"/>
      <c r="MNQ2" s="205"/>
      <c r="MNR2" s="205" t="s">
        <v>48</v>
      </c>
      <c r="MNS2" s="205"/>
      <c r="MNT2" s="205"/>
      <c r="MNU2" s="205"/>
      <c r="MNV2" s="205" t="s">
        <v>48</v>
      </c>
      <c r="MNW2" s="205"/>
      <c r="MNX2" s="205"/>
      <c r="MNY2" s="205"/>
      <c r="MNZ2" s="205" t="s">
        <v>48</v>
      </c>
      <c r="MOA2" s="205"/>
      <c r="MOB2" s="205"/>
      <c r="MOC2" s="205"/>
      <c r="MOD2" s="205" t="s">
        <v>48</v>
      </c>
      <c r="MOE2" s="205"/>
      <c r="MOF2" s="205"/>
      <c r="MOG2" s="205"/>
      <c r="MOH2" s="205" t="s">
        <v>48</v>
      </c>
      <c r="MOI2" s="205"/>
      <c r="MOJ2" s="205"/>
      <c r="MOK2" s="205"/>
      <c r="MOL2" s="205" t="s">
        <v>48</v>
      </c>
      <c r="MOM2" s="205"/>
      <c r="MON2" s="205"/>
      <c r="MOO2" s="205"/>
      <c r="MOP2" s="205" t="s">
        <v>48</v>
      </c>
      <c r="MOQ2" s="205"/>
      <c r="MOR2" s="205"/>
      <c r="MOS2" s="205"/>
      <c r="MOT2" s="205" t="s">
        <v>48</v>
      </c>
      <c r="MOU2" s="205"/>
      <c r="MOV2" s="205"/>
      <c r="MOW2" s="205"/>
      <c r="MOX2" s="205" t="s">
        <v>48</v>
      </c>
      <c r="MOY2" s="205"/>
      <c r="MOZ2" s="205"/>
      <c r="MPA2" s="205"/>
      <c r="MPB2" s="205" t="s">
        <v>48</v>
      </c>
      <c r="MPC2" s="205"/>
      <c r="MPD2" s="205"/>
      <c r="MPE2" s="205"/>
      <c r="MPF2" s="205" t="s">
        <v>48</v>
      </c>
      <c r="MPG2" s="205"/>
      <c r="MPH2" s="205"/>
      <c r="MPI2" s="205"/>
      <c r="MPJ2" s="205" t="s">
        <v>48</v>
      </c>
      <c r="MPK2" s="205"/>
      <c r="MPL2" s="205"/>
      <c r="MPM2" s="205"/>
      <c r="MPN2" s="205" t="s">
        <v>48</v>
      </c>
      <c r="MPO2" s="205"/>
      <c r="MPP2" s="205"/>
      <c r="MPQ2" s="205"/>
      <c r="MPR2" s="205" t="s">
        <v>48</v>
      </c>
      <c r="MPS2" s="205"/>
      <c r="MPT2" s="205"/>
      <c r="MPU2" s="205"/>
      <c r="MPV2" s="205" t="s">
        <v>48</v>
      </c>
      <c r="MPW2" s="205"/>
      <c r="MPX2" s="205"/>
      <c r="MPY2" s="205"/>
      <c r="MPZ2" s="205" t="s">
        <v>48</v>
      </c>
      <c r="MQA2" s="205"/>
      <c r="MQB2" s="205"/>
      <c r="MQC2" s="205"/>
      <c r="MQD2" s="205" t="s">
        <v>48</v>
      </c>
      <c r="MQE2" s="205"/>
      <c r="MQF2" s="205"/>
      <c r="MQG2" s="205"/>
      <c r="MQH2" s="205" t="s">
        <v>48</v>
      </c>
      <c r="MQI2" s="205"/>
      <c r="MQJ2" s="205"/>
      <c r="MQK2" s="205"/>
      <c r="MQL2" s="205" t="s">
        <v>48</v>
      </c>
      <c r="MQM2" s="205"/>
      <c r="MQN2" s="205"/>
      <c r="MQO2" s="205"/>
      <c r="MQP2" s="205" t="s">
        <v>48</v>
      </c>
      <c r="MQQ2" s="205"/>
      <c r="MQR2" s="205"/>
      <c r="MQS2" s="205"/>
      <c r="MQT2" s="205" t="s">
        <v>48</v>
      </c>
      <c r="MQU2" s="205"/>
      <c r="MQV2" s="205"/>
      <c r="MQW2" s="205"/>
      <c r="MQX2" s="205" t="s">
        <v>48</v>
      </c>
      <c r="MQY2" s="205"/>
      <c r="MQZ2" s="205"/>
      <c r="MRA2" s="205"/>
      <c r="MRB2" s="205" t="s">
        <v>48</v>
      </c>
      <c r="MRC2" s="205"/>
      <c r="MRD2" s="205"/>
      <c r="MRE2" s="205"/>
      <c r="MRF2" s="205" t="s">
        <v>48</v>
      </c>
      <c r="MRG2" s="205"/>
      <c r="MRH2" s="205"/>
      <c r="MRI2" s="205"/>
      <c r="MRJ2" s="205" t="s">
        <v>48</v>
      </c>
      <c r="MRK2" s="205"/>
      <c r="MRL2" s="205"/>
      <c r="MRM2" s="205"/>
      <c r="MRN2" s="205" t="s">
        <v>48</v>
      </c>
      <c r="MRO2" s="205"/>
      <c r="MRP2" s="205"/>
      <c r="MRQ2" s="205"/>
      <c r="MRR2" s="205" t="s">
        <v>48</v>
      </c>
      <c r="MRS2" s="205"/>
      <c r="MRT2" s="205"/>
      <c r="MRU2" s="205"/>
      <c r="MRV2" s="205" t="s">
        <v>48</v>
      </c>
      <c r="MRW2" s="205"/>
      <c r="MRX2" s="205"/>
      <c r="MRY2" s="205"/>
      <c r="MRZ2" s="205" t="s">
        <v>48</v>
      </c>
      <c r="MSA2" s="205"/>
      <c r="MSB2" s="205"/>
      <c r="MSC2" s="205"/>
      <c r="MSD2" s="205" t="s">
        <v>48</v>
      </c>
      <c r="MSE2" s="205"/>
      <c r="MSF2" s="205"/>
      <c r="MSG2" s="205"/>
      <c r="MSH2" s="205" t="s">
        <v>48</v>
      </c>
      <c r="MSI2" s="205"/>
      <c r="MSJ2" s="205"/>
      <c r="MSK2" s="205"/>
      <c r="MSL2" s="205" t="s">
        <v>48</v>
      </c>
      <c r="MSM2" s="205"/>
      <c r="MSN2" s="205"/>
      <c r="MSO2" s="205"/>
      <c r="MSP2" s="205" t="s">
        <v>48</v>
      </c>
      <c r="MSQ2" s="205"/>
      <c r="MSR2" s="205"/>
      <c r="MSS2" s="205"/>
      <c r="MST2" s="205" t="s">
        <v>48</v>
      </c>
      <c r="MSU2" s="205"/>
      <c r="MSV2" s="205"/>
      <c r="MSW2" s="205"/>
      <c r="MSX2" s="205" t="s">
        <v>48</v>
      </c>
      <c r="MSY2" s="205"/>
      <c r="MSZ2" s="205"/>
      <c r="MTA2" s="205"/>
      <c r="MTB2" s="205" t="s">
        <v>48</v>
      </c>
      <c r="MTC2" s="205"/>
      <c r="MTD2" s="205"/>
      <c r="MTE2" s="205"/>
      <c r="MTF2" s="205" t="s">
        <v>48</v>
      </c>
      <c r="MTG2" s="205"/>
      <c r="MTH2" s="205"/>
      <c r="MTI2" s="205"/>
      <c r="MTJ2" s="205" t="s">
        <v>48</v>
      </c>
      <c r="MTK2" s="205"/>
      <c r="MTL2" s="205"/>
      <c r="MTM2" s="205"/>
      <c r="MTN2" s="205" t="s">
        <v>48</v>
      </c>
      <c r="MTO2" s="205"/>
      <c r="MTP2" s="205"/>
      <c r="MTQ2" s="205"/>
      <c r="MTR2" s="205" t="s">
        <v>48</v>
      </c>
      <c r="MTS2" s="205"/>
      <c r="MTT2" s="205"/>
      <c r="MTU2" s="205"/>
      <c r="MTV2" s="205" t="s">
        <v>48</v>
      </c>
      <c r="MTW2" s="205"/>
      <c r="MTX2" s="205"/>
      <c r="MTY2" s="205"/>
      <c r="MTZ2" s="205" t="s">
        <v>48</v>
      </c>
      <c r="MUA2" s="205"/>
      <c r="MUB2" s="205"/>
      <c r="MUC2" s="205"/>
      <c r="MUD2" s="205" t="s">
        <v>48</v>
      </c>
      <c r="MUE2" s="205"/>
      <c r="MUF2" s="205"/>
      <c r="MUG2" s="205"/>
      <c r="MUH2" s="205" t="s">
        <v>48</v>
      </c>
      <c r="MUI2" s="205"/>
      <c r="MUJ2" s="205"/>
      <c r="MUK2" s="205"/>
      <c r="MUL2" s="205" t="s">
        <v>48</v>
      </c>
      <c r="MUM2" s="205"/>
      <c r="MUN2" s="205"/>
      <c r="MUO2" s="205"/>
      <c r="MUP2" s="205" t="s">
        <v>48</v>
      </c>
      <c r="MUQ2" s="205"/>
      <c r="MUR2" s="205"/>
      <c r="MUS2" s="205"/>
      <c r="MUT2" s="205" t="s">
        <v>48</v>
      </c>
      <c r="MUU2" s="205"/>
      <c r="MUV2" s="205"/>
      <c r="MUW2" s="205"/>
      <c r="MUX2" s="205" t="s">
        <v>48</v>
      </c>
      <c r="MUY2" s="205"/>
      <c r="MUZ2" s="205"/>
      <c r="MVA2" s="205"/>
      <c r="MVB2" s="205" t="s">
        <v>48</v>
      </c>
      <c r="MVC2" s="205"/>
      <c r="MVD2" s="205"/>
      <c r="MVE2" s="205"/>
      <c r="MVF2" s="205" t="s">
        <v>48</v>
      </c>
      <c r="MVG2" s="205"/>
      <c r="MVH2" s="205"/>
      <c r="MVI2" s="205"/>
      <c r="MVJ2" s="205" t="s">
        <v>48</v>
      </c>
      <c r="MVK2" s="205"/>
      <c r="MVL2" s="205"/>
      <c r="MVM2" s="205"/>
      <c r="MVN2" s="205" t="s">
        <v>48</v>
      </c>
      <c r="MVO2" s="205"/>
      <c r="MVP2" s="205"/>
      <c r="MVQ2" s="205"/>
      <c r="MVR2" s="205" t="s">
        <v>48</v>
      </c>
      <c r="MVS2" s="205"/>
      <c r="MVT2" s="205"/>
      <c r="MVU2" s="205"/>
      <c r="MVV2" s="205" t="s">
        <v>48</v>
      </c>
      <c r="MVW2" s="205"/>
      <c r="MVX2" s="205"/>
      <c r="MVY2" s="205"/>
      <c r="MVZ2" s="205" t="s">
        <v>48</v>
      </c>
      <c r="MWA2" s="205"/>
      <c r="MWB2" s="205"/>
      <c r="MWC2" s="205"/>
      <c r="MWD2" s="205" t="s">
        <v>48</v>
      </c>
      <c r="MWE2" s="205"/>
      <c r="MWF2" s="205"/>
      <c r="MWG2" s="205"/>
      <c r="MWH2" s="205" t="s">
        <v>48</v>
      </c>
      <c r="MWI2" s="205"/>
      <c r="MWJ2" s="205"/>
      <c r="MWK2" s="205"/>
      <c r="MWL2" s="205" t="s">
        <v>48</v>
      </c>
      <c r="MWM2" s="205"/>
      <c r="MWN2" s="205"/>
      <c r="MWO2" s="205"/>
      <c r="MWP2" s="205" t="s">
        <v>48</v>
      </c>
      <c r="MWQ2" s="205"/>
      <c r="MWR2" s="205"/>
      <c r="MWS2" s="205"/>
      <c r="MWT2" s="205" t="s">
        <v>48</v>
      </c>
      <c r="MWU2" s="205"/>
      <c r="MWV2" s="205"/>
      <c r="MWW2" s="205"/>
      <c r="MWX2" s="205" t="s">
        <v>48</v>
      </c>
      <c r="MWY2" s="205"/>
      <c r="MWZ2" s="205"/>
      <c r="MXA2" s="205"/>
      <c r="MXB2" s="205" t="s">
        <v>48</v>
      </c>
      <c r="MXC2" s="205"/>
      <c r="MXD2" s="205"/>
      <c r="MXE2" s="205"/>
      <c r="MXF2" s="205" t="s">
        <v>48</v>
      </c>
      <c r="MXG2" s="205"/>
      <c r="MXH2" s="205"/>
      <c r="MXI2" s="205"/>
      <c r="MXJ2" s="205" t="s">
        <v>48</v>
      </c>
      <c r="MXK2" s="205"/>
      <c r="MXL2" s="205"/>
      <c r="MXM2" s="205"/>
      <c r="MXN2" s="205" t="s">
        <v>48</v>
      </c>
      <c r="MXO2" s="205"/>
      <c r="MXP2" s="205"/>
      <c r="MXQ2" s="205"/>
      <c r="MXR2" s="205" t="s">
        <v>48</v>
      </c>
      <c r="MXS2" s="205"/>
      <c r="MXT2" s="205"/>
      <c r="MXU2" s="205"/>
      <c r="MXV2" s="205" t="s">
        <v>48</v>
      </c>
      <c r="MXW2" s="205"/>
      <c r="MXX2" s="205"/>
      <c r="MXY2" s="205"/>
      <c r="MXZ2" s="205" t="s">
        <v>48</v>
      </c>
      <c r="MYA2" s="205"/>
      <c r="MYB2" s="205"/>
      <c r="MYC2" s="205"/>
      <c r="MYD2" s="205" t="s">
        <v>48</v>
      </c>
      <c r="MYE2" s="205"/>
      <c r="MYF2" s="205"/>
      <c r="MYG2" s="205"/>
      <c r="MYH2" s="205" t="s">
        <v>48</v>
      </c>
      <c r="MYI2" s="205"/>
      <c r="MYJ2" s="205"/>
      <c r="MYK2" s="205"/>
      <c r="MYL2" s="205" t="s">
        <v>48</v>
      </c>
      <c r="MYM2" s="205"/>
      <c r="MYN2" s="205"/>
      <c r="MYO2" s="205"/>
      <c r="MYP2" s="205" t="s">
        <v>48</v>
      </c>
      <c r="MYQ2" s="205"/>
      <c r="MYR2" s="205"/>
      <c r="MYS2" s="205"/>
      <c r="MYT2" s="205" t="s">
        <v>48</v>
      </c>
      <c r="MYU2" s="205"/>
      <c r="MYV2" s="205"/>
      <c r="MYW2" s="205"/>
      <c r="MYX2" s="205" t="s">
        <v>48</v>
      </c>
      <c r="MYY2" s="205"/>
      <c r="MYZ2" s="205"/>
      <c r="MZA2" s="205"/>
      <c r="MZB2" s="205" t="s">
        <v>48</v>
      </c>
      <c r="MZC2" s="205"/>
      <c r="MZD2" s="205"/>
      <c r="MZE2" s="205"/>
      <c r="MZF2" s="205" t="s">
        <v>48</v>
      </c>
      <c r="MZG2" s="205"/>
      <c r="MZH2" s="205"/>
      <c r="MZI2" s="205"/>
      <c r="MZJ2" s="205" t="s">
        <v>48</v>
      </c>
      <c r="MZK2" s="205"/>
      <c r="MZL2" s="205"/>
      <c r="MZM2" s="205"/>
      <c r="MZN2" s="205" t="s">
        <v>48</v>
      </c>
      <c r="MZO2" s="205"/>
      <c r="MZP2" s="205"/>
      <c r="MZQ2" s="205"/>
      <c r="MZR2" s="205" t="s">
        <v>48</v>
      </c>
      <c r="MZS2" s="205"/>
      <c r="MZT2" s="205"/>
      <c r="MZU2" s="205"/>
      <c r="MZV2" s="205" t="s">
        <v>48</v>
      </c>
      <c r="MZW2" s="205"/>
      <c r="MZX2" s="205"/>
      <c r="MZY2" s="205"/>
      <c r="MZZ2" s="205" t="s">
        <v>48</v>
      </c>
      <c r="NAA2" s="205"/>
      <c r="NAB2" s="205"/>
      <c r="NAC2" s="205"/>
      <c r="NAD2" s="205" t="s">
        <v>48</v>
      </c>
      <c r="NAE2" s="205"/>
      <c r="NAF2" s="205"/>
      <c r="NAG2" s="205"/>
      <c r="NAH2" s="205" t="s">
        <v>48</v>
      </c>
      <c r="NAI2" s="205"/>
      <c r="NAJ2" s="205"/>
      <c r="NAK2" s="205"/>
      <c r="NAL2" s="205" t="s">
        <v>48</v>
      </c>
      <c r="NAM2" s="205"/>
      <c r="NAN2" s="205"/>
      <c r="NAO2" s="205"/>
      <c r="NAP2" s="205" t="s">
        <v>48</v>
      </c>
      <c r="NAQ2" s="205"/>
      <c r="NAR2" s="205"/>
      <c r="NAS2" s="205"/>
      <c r="NAT2" s="205" t="s">
        <v>48</v>
      </c>
      <c r="NAU2" s="205"/>
      <c r="NAV2" s="205"/>
      <c r="NAW2" s="205"/>
      <c r="NAX2" s="205" t="s">
        <v>48</v>
      </c>
      <c r="NAY2" s="205"/>
      <c r="NAZ2" s="205"/>
      <c r="NBA2" s="205"/>
      <c r="NBB2" s="205" t="s">
        <v>48</v>
      </c>
      <c r="NBC2" s="205"/>
      <c r="NBD2" s="205"/>
      <c r="NBE2" s="205"/>
      <c r="NBF2" s="205" t="s">
        <v>48</v>
      </c>
      <c r="NBG2" s="205"/>
      <c r="NBH2" s="205"/>
      <c r="NBI2" s="205"/>
      <c r="NBJ2" s="205" t="s">
        <v>48</v>
      </c>
      <c r="NBK2" s="205"/>
      <c r="NBL2" s="205"/>
      <c r="NBM2" s="205"/>
      <c r="NBN2" s="205" t="s">
        <v>48</v>
      </c>
      <c r="NBO2" s="205"/>
      <c r="NBP2" s="205"/>
      <c r="NBQ2" s="205"/>
      <c r="NBR2" s="205" t="s">
        <v>48</v>
      </c>
      <c r="NBS2" s="205"/>
      <c r="NBT2" s="205"/>
      <c r="NBU2" s="205"/>
      <c r="NBV2" s="205" t="s">
        <v>48</v>
      </c>
      <c r="NBW2" s="205"/>
      <c r="NBX2" s="205"/>
      <c r="NBY2" s="205"/>
      <c r="NBZ2" s="205" t="s">
        <v>48</v>
      </c>
      <c r="NCA2" s="205"/>
      <c r="NCB2" s="205"/>
      <c r="NCC2" s="205"/>
      <c r="NCD2" s="205" t="s">
        <v>48</v>
      </c>
      <c r="NCE2" s="205"/>
      <c r="NCF2" s="205"/>
      <c r="NCG2" s="205"/>
      <c r="NCH2" s="205" t="s">
        <v>48</v>
      </c>
      <c r="NCI2" s="205"/>
      <c r="NCJ2" s="205"/>
      <c r="NCK2" s="205"/>
      <c r="NCL2" s="205" t="s">
        <v>48</v>
      </c>
      <c r="NCM2" s="205"/>
      <c r="NCN2" s="205"/>
      <c r="NCO2" s="205"/>
      <c r="NCP2" s="205" t="s">
        <v>48</v>
      </c>
      <c r="NCQ2" s="205"/>
      <c r="NCR2" s="205"/>
      <c r="NCS2" s="205"/>
      <c r="NCT2" s="205" t="s">
        <v>48</v>
      </c>
      <c r="NCU2" s="205"/>
      <c r="NCV2" s="205"/>
      <c r="NCW2" s="205"/>
      <c r="NCX2" s="205" t="s">
        <v>48</v>
      </c>
      <c r="NCY2" s="205"/>
      <c r="NCZ2" s="205"/>
      <c r="NDA2" s="205"/>
      <c r="NDB2" s="205" t="s">
        <v>48</v>
      </c>
      <c r="NDC2" s="205"/>
      <c r="NDD2" s="205"/>
      <c r="NDE2" s="205"/>
      <c r="NDF2" s="205" t="s">
        <v>48</v>
      </c>
      <c r="NDG2" s="205"/>
      <c r="NDH2" s="205"/>
      <c r="NDI2" s="205"/>
      <c r="NDJ2" s="205" t="s">
        <v>48</v>
      </c>
      <c r="NDK2" s="205"/>
      <c r="NDL2" s="205"/>
      <c r="NDM2" s="205"/>
      <c r="NDN2" s="205" t="s">
        <v>48</v>
      </c>
      <c r="NDO2" s="205"/>
      <c r="NDP2" s="205"/>
      <c r="NDQ2" s="205"/>
      <c r="NDR2" s="205" t="s">
        <v>48</v>
      </c>
      <c r="NDS2" s="205"/>
      <c r="NDT2" s="205"/>
      <c r="NDU2" s="205"/>
      <c r="NDV2" s="205" t="s">
        <v>48</v>
      </c>
      <c r="NDW2" s="205"/>
      <c r="NDX2" s="205"/>
      <c r="NDY2" s="205"/>
      <c r="NDZ2" s="205" t="s">
        <v>48</v>
      </c>
      <c r="NEA2" s="205"/>
      <c r="NEB2" s="205"/>
      <c r="NEC2" s="205"/>
      <c r="NED2" s="205" t="s">
        <v>48</v>
      </c>
      <c r="NEE2" s="205"/>
      <c r="NEF2" s="205"/>
      <c r="NEG2" s="205"/>
      <c r="NEH2" s="205" t="s">
        <v>48</v>
      </c>
      <c r="NEI2" s="205"/>
      <c r="NEJ2" s="205"/>
      <c r="NEK2" s="205"/>
      <c r="NEL2" s="205" t="s">
        <v>48</v>
      </c>
      <c r="NEM2" s="205"/>
      <c r="NEN2" s="205"/>
      <c r="NEO2" s="205"/>
      <c r="NEP2" s="205" t="s">
        <v>48</v>
      </c>
      <c r="NEQ2" s="205"/>
      <c r="NER2" s="205"/>
      <c r="NES2" s="205"/>
      <c r="NET2" s="205" t="s">
        <v>48</v>
      </c>
      <c r="NEU2" s="205"/>
      <c r="NEV2" s="205"/>
      <c r="NEW2" s="205"/>
      <c r="NEX2" s="205" t="s">
        <v>48</v>
      </c>
      <c r="NEY2" s="205"/>
      <c r="NEZ2" s="205"/>
      <c r="NFA2" s="205"/>
      <c r="NFB2" s="205" t="s">
        <v>48</v>
      </c>
      <c r="NFC2" s="205"/>
      <c r="NFD2" s="205"/>
      <c r="NFE2" s="205"/>
      <c r="NFF2" s="205" t="s">
        <v>48</v>
      </c>
      <c r="NFG2" s="205"/>
      <c r="NFH2" s="205"/>
      <c r="NFI2" s="205"/>
      <c r="NFJ2" s="205" t="s">
        <v>48</v>
      </c>
      <c r="NFK2" s="205"/>
      <c r="NFL2" s="205"/>
      <c r="NFM2" s="205"/>
      <c r="NFN2" s="205" t="s">
        <v>48</v>
      </c>
      <c r="NFO2" s="205"/>
      <c r="NFP2" s="205"/>
      <c r="NFQ2" s="205"/>
      <c r="NFR2" s="205" t="s">
        <v>48</v>
      </c>
      <c r="NFS2" s="205"/>
      <c r="NFT2" s="205"/>
      <c r="NFU2" s="205"/>
      <c r="NFV2" s="205" t="s">
        <v>48</v>
      </c>
      <c r="NFW2" s="205"/>
      <c r="NFX2" s="205"/>
      <c r="NFY2" s="205"/>
      <c r="NFZ2" s="205" t="s">
        <v>48</v>
      </c>
      <c r="NGA2" s="205"/>
      <c r="NGB2" s="205"/>
      <c r="NGC2" s="205"/>
      <c r="NGD2" s="205" t="s">
        <v>48</v>
      </c>
      <c r="NGE2" s="205"/>
      <c r="NGF2" s="205"/>
      <c r="NGG2" s="205"/>
      <c r="NGH2" s="205" t="s">
        <v>48</v>
      </c>
      <c r="NGI2" s="205"/>
      <c r="NGJ2" s="205"/>
      <c r="NGK2" s="205"/>
      <c r="NGL2" s="205" t="s">
        <v>48</v>
      </c>
      <c r="NGM2" s="205"/>
      <c r="NGN2" s="205"/>
      <c r="NGO2" s="205"/>
      <c r="NGP2" s="205" t="s">
        <v>48</v>
      </c>
      <c r="NGQ2" s="205"/>
      <c r="NGR2" s="205"/>
      <c r="NGS2" s="205"/>
      <c r="NGT2" s="205" t="s">
        <v>48</v>
      </c>
      <c r="NGU2" s="205"/>
      <c r="NGV2" s="205"/>
      <c r="NGW2" s="205"/>
      <c r="NGX2" s="205" t="s">
        <v>48</v>
      </c>
      <c r="NGY2" s="205"/>
      <c r="NGZ2" s="205"/>
      <c r="NHA2" s="205"/>
      <c r="NHB2" s="205" t="s">
        <v>48</v>
      </c>
      <c r="NHC2" s="205"/>
      <c r="NHD2" s="205"/>
      <c r="NHE2" s="205"/>
      <c r="NHF2" s="205" t="s">
        <v>48</v>
      </c>
      <c r="NHG2" s="205"/>
      <c r="NHH2" s="205"/>
      <c r="NHI2" s="205"/>
      <c r="NHJ2" s="205" t="s">
        <v>48</v>
      </c>
      <c r="NHK2" s="205"/>
      <c r="NHL2" s="205"/>
      <c r="NHM2" s="205"/>
      <c r="NHN2" s="205" t="s">
        <v>48</v>
      </c>
      <c r="NHO2" s="205"/>
      <c r="NHP2" s="205"/>
      <c r="NHQ2" s="205"/>
      <c r="NHR2" s="205" t="s">
        <v>48</v>
      </c>
      <c r="NHS2" s="205"/>
      <c r="NHT2" s="205"/>
      <c r="NHU2" s="205"/>
      <c r="NHV2" s="205" t="s">
        <v>48</v>
      </c>
      <c r="NHW2" s="205"/>
      <c r="NHX2" s="205"/>
      <c r="NHY2" s="205"/>
      <c r="NHZ2" s="205" t="s">
        <v>48</v>
      </c>
      <c r="NIA2" s="205"/>
      <c r="NIB2" s="205"/>
      <c r="NIC2" s="205"/>
      <c r="NID2" s="205" t="s">
        <v>48</v>
      </c>
      <c r="NIE2" s="205"/>
      <c r="NIF2" s="205"/>
      <c r="NIG2" s="205"/>
      <c r="NIH2" s="205" t="s">
        <v>48</v>
      </c>
      <c r="NII2" s="205"/>
      <c r="NIJ2" s="205"/>
      <c r="NIK2" s="205"/>
      <c r="NIL2" s="205" t="s">
        <v>48</v>
      </c>
      <c r="NIM2" s="205"/>
      <c r="NIN2" s="205"/>
      <c r="NIO2" s="205"/>
      <c r="NIP2" s="205" t="s">
        <v>48</v>
      </c>
      <c r="NIQ2" s="205"/>
      <c r="NIR2" s="205"/>
      <c r="NIS2" s="205"/>
      <c r="NIT2" s="205" t="s">
        <v>48</v>
      </c>
      <c r="NIU2" s="205"/>
      <c r="NIV2" s="205"/>
      <c r="NIW2" s="205"/>
      <c r="NIX2" s="205" t="s">
        <v>48</v>
      </c>
      <c r="NIY2" s="205"/>
      <c r="NIZ2" s="205"/>
      <c r="NJA2" s="205"/>
      <c r="NJB2" s="205" t="s">
        <v>48</v>
      </c>
      <c r="NJC2" s="205"/>
      <c r="NJD2" s="205"/>
      <c r="NJE2" s="205"/>
      <c r="NJF2" s="205" t="s">
        <v>48</v>
      </c>
      <c r="NJG2" s="205"/>
      <c r="NJH2" s="205"/>
      <c r="NJI2" s="205"/>
      <c r="NJJ2" s="205" t="s">
        <v>48</v>
      </c>
      <c r="NJK2" s="205"/>
      <c r="NJL2" s="205"/>
      <c r="NJM2" s="205"/>
      <c r="NJN2" s="205" t="s">
        <v>48</v>
      </c>
      <c r="NJO2" s="205"/>
      <c r="NJP2" s="205"/>
      <c r="NJQ2" s="205"/>
      <c r="NJR2" s="205" t="s">
        <v>48</v>
      </c>
      <c r="NJS2" s="205"/>
      <c r="NJT2" s="205"/>
      <c r="NJU2" s="205"/>
      <c r="NJV2" s="205" t="s">
        <v>48</v>
      </c>
      <c r="NJW2" s="205"/>
      <c r="NJX2" s="205"/>
      <c r="NJY2" s="205"/>
      <c r="NJZ2" s="205" t="s">
        <v>48</v>
      </c>
      <c r="NKA2" s="205"/>
      <c r="NKB2" s="205"/>
      <c r="NKC2" s="205"/>
      <c r="NKD2" s="205" t="s">
        <v>48</v>
      </c>
      <c r="NKE2" s="205"/>
      <c r="NKF2" s="205"/>
      <c r="NKG2" s="205"/>
      <c r="NKH2" s="205" t="s">
        <v>48</v>
      </c>
      <c r="NKI2" s="205"/>
      <c r="NKJ2" s="205"/>
      <c r="NKK2" s="205"/>
      <c r="NKL2" s="205" t="s">
        <v>48</v>
      </c>
      <c r="NKM2" s="205"/>
      <c r="NKN2" s="205"/>
      <c r="NKO2" s="205"/>
      <c r="NKP2" s="205" t="s">
        <v>48</v>
      </c>
      <c r="NKQ2" s="205"/>
      <c r="NKR2" s="205"/>
      <c r="NKS2" s="205"/>
      <c r="NKT2" s="205" t="s">
        <v>48</v>
      </c>
      <c r="NKU2" s="205"/>
      <c r="NKV2" s="205"/>
      <c r="NKW2" s="205"/>
      <c r="NKX2" s="205" t="s">
        <v>48</v>
      </c>
      <c r="NKY2" s="205"/>
      <c r="NKZ2" s="205"/>
      <c r="NLA2" s="205"/>
      <c r="NLB2" s="205" t="s">
        <v>48</v>
      </c>
      <c r="NLC2" s="205"/>
      <c r="NLD2" s="205"/>
      <c r="NLE2" s="205"/>
      <c r="NLF2" s="205" t="s">
        <v>48</v>
      </c>
      <c r="NLG2" s="205"/>
      <c r="NLH2" s="205"/>
      <c r="NLI2" s="205"/>
      <c r="NLJ2" s="205" t="s">
        <v>48</v>
      </c>
      <c r="NLK2" s="205"/>
      <c r="NLL2" s="205"/>
      <c r="NLM2" s="205"/>
      <c r="NLN2" s="205" t="s">
        <v>48</v>
      </c>
      <c r="NLO2" s="205"/>
      <c r="NLP2" s="205"/>
      <c r="NLQ2" s="205"/>
      <c r="NLR2" s="205" t="s">
        <v>48</v>
      </c>
      <c r="NLS2" s="205"/>
      <c r="NLT2" s="205"/>
      <c r="NLU2" s="205"/>
      <c r="NLV2" s="205" t="s">
        <v>48</v>
      </c>
      <c r="NLW2" s="205"/>
      <c r="NLX2" s="205"/>
      <c r="NLY2" s="205"/>
      <c r="NLZ2" s="205" t="s">
        <v>48</v>
      </c>
      <c r="NMA2" s="205"/>
      <c r="NMB2" s="205"/>
      <c r="NMC2" s="205"/>
      <c r="NMD2" s="205" t="s">
        <v>48</v>
      </c>
      <c r="NME2" s="205"/>
      <c r="NMF2" s="205"/>
      <c r="NMG2" s="205"/>
      <c r="NMH2" s="205" t="s">
        <v>48</v>
      </c>
      <c r="NMI2" s="205"/>
      <c r="NMJ2" s="205"/>
      <c r="NMK2" s="205"/>
      <c r="NML2" s="205" t="s">
        <v>48</v>
      </c>
      <c r="NMM2" s="205"/>
      <c r="NMN2" s="205"/>
      <c r="NMO2" s="205"/>
      <c r="NMP2" s="205" t="s">
        <v>48</v>
      </c>
      <c r="NMQ2" s="205"/>
      <c r="NMR2" s="205"/>
      <c r="NMS2" s="205"/>
      <c r="NMT2" s="205" t="s">
        <v>48</v>
      </c>
      <c r="NMU2" s="205"/>
      <c r="NMV2" s="205"/>
      <c r="NMW2" s="205"/>
      <c r="NMX2" s="205" t="s">
        <v>48</v>
      </c>
      <c r="NMY2" s="205"/>
      <c r="NMZ2" s="205"/>
      <c r="NNA2" s="205"/>
      <c r="NNB2" s="205" t="s">
        <v>48</v>
      </c>
      <c r="NNC2" s="205"/>
      <c r="NND2" s="205"/>
      <c r="NNE2" s="205"/>
      <c r="NNF2" s="205" t="s">
        <v>48</v>
      </c>
      <c r="NNG2" s="205"/>
      <c r="NNH2" s="205"/>
      <c r="NNI2" s="205"/>
      <c r="NNJ2" s="205" t="s">
        <v>48</v>
      </c>
      <c r="NNK2" s="205"/>
      <c r="NNL2" s="205"/>
      <c r="NNM2" s="205"/>
      <c r="NNN2" s="205" t="s">
        <v>48</v>
      </c>
      <c r="NNO2" s="205"/>
      <c r="NNP2" s="205"/>
      <c r="NNQ2" s="205"/>
      <c r="NNR2" s="205" t="s">
        <v>48</v>
      </c>
      <c r="NNS2" s="205"/>
      <c r="NNT2" s="205"/>
      <c r="NNU2" s="205"/>
      <c r="NNV2" s="205" t="s">
        <v>48</v>
      </c>
      <c r="NNW2" s="205"/>
      <c r="NNX2" s="205"/>
      <c r="NNY2" s="205"/>
      <c r="NNZ2" s="205" t="s">
        <v>48</v>
      </c>
      <c r="NOA2" s="205"/>
      <c r="NOB2" s="205"/>
      <c r="NOC2" s="205"/>
      <c r="NOD2" s="205" t="s">
        <v>48</v>
      </c>
      <c r="NOE2" s="205"/>
      <c r="NOF2" s="205"/>
      <c r="NOG2" s="205"/>
      <c r="NOH2" s="205" t="s">
        <v>48</v>
      </c>
      <c r="NOI2" s="205"/>
      <c r="NOJ2" s="205"/>
      <c r="NOK2" s="205"/>
      <c r="NOL2" s="205" t="s">
        <v>48</v>
      </c>
      <c r="NOM2" s="205"/>
      <c r="NON2" s="205"/>
      <c r="NOO2" s="205"/>
      <c r="NOP2" s="205" t="s">
        <v>48</v>
      </c>
      <c r="NOQ2" s="205"/>
      <c r="NOR2" s="205"/>
      <c r="NOS2" s="205"/>
      <c r="NOT2" s="205" t="s">
        <v>48</v>
      </c>
      <c r="NOU2" s="205"/>
      <c r="NOV2" s="205"/>
      <c r="NOW2" s="205"/>
      <c r="NOX2" s="205" t="s">
        <v>48</v>
      </c>
      <c r="NOY2" s="205"/>
      <c r="NOZ2" s="205"/>
      <c r="NPA2" s="205"/>
      <c r="NPB2" s="205" t="s">
        <v>48</v>
      </c>
      <c r="NPC2" s="205"/>
      <c r="NPD2" s="205"/>
      <c r="NPE2" s="205"/>
      <c r="NPF2" s="205" t="s">
        <v>48</v>
      </c>
      <c r="NPG2" s="205"/>
      <c r="NPH2" s="205"/>
      <c r="NPI2" s="205"/>
      <c r="NPJ2" s="205" t="s">
        <v>48</v>
      </c>
      <c r="NPK2" s="205"/>
      <c r="NPL2" s="205"/>
      <c r="NPM2" s="205"/>
      <c r="NPN2" s="205" t="s">
        <v>48</v>
      </c>
      <c r="NPO2" s="205"/>
      <c r="NPP2" s="205"/>
      <c r="NPQ2" s="205"/>
      <c r="NPR2" s="205" t="s">
        <v>48</v>
      </c>
      <c r="NPS2" s="205"/>
      <c r="NPT2" s="205"/>
      <c r="NPU2" s="205"/>
      <c r="NPV2" s="205" t="s">
        <v>48</v>
      </c>
      <c r="NPW2" s="205"/>
      <c r="NPX2" s="205"/>
      <c r="NPY2" s="205"/>
      <c r="NPZ2" s="205" t="s">
        <v>48</v>
      </c>
      <c r="NQA2" s="205"/>
      <c r="NQB2" s="205"/>
      <c r="NQC2" s="205"/>
      <c r="NQD2" s="205" t="s">
        <v>48</v>
      </c>
      <c r="NQE2" s="205"/>
      <c r="NQF2" s="205"/>
      <c r="NQG2" s="205"/>
      <c r="NQH2" s="205" t="s">
        <v>48</v>
      </c>
      <c r="NQI2" s="205"/>
      <c r="NQJ2" s="205"/>
      <c r="NQK2" s="205"/>
      <c r="NQL2" s="205" t="s">
        <v>48</v>
      </c>
      <c r="NQM2" s="205"/>
      <c r="NQN2" s="205"/>
      <c r="NQO2" s="205"/>
      <c r="NQP2" s="205" t="s">
        <v>48</v>
      </c>
      <c r="NQQ2" s="205"/>
      <c r="NQR2" s="205"/>
      <c r="NQS2" s="205"/>
      <c r="NQT2" s="205" t="s">
        <v>48</v>
      </c>
      <c r="NQU2" s="205"/>
      <c r="NQV2" s="205"/>
      <c r="NQW2" s="205"/>
      <c r="NQX2" s="205" t="s">
        <v>48</v>
      </c>
      <c r="NQY2" s="205"/>
      <c r="NQZ2" s="205"/>
      <c r="NRA2" s="205"/>
      <c r="NRB2" s="205" t="s">
        <v>48</v>
      </c>
      <c r="NRC2" s="205"/>
      <c r="NRD2" s="205"/>
      <c r="NRE2" s="205"/>
      <c r="NRF2" s="205" t="s">
        <v>48</v>
      </c>
      <c r="NRG2" s="205"/>
      <c r="NRH2" s="205"/>
      <c r="NRI2" s="205"/>
      <c r="NRJ2" s="205" t="s">
        <v>48</v>
      </c>
      <c r="NRK2" s="205"/>
      <c r="NRL2" s="205"/>
      <c r="NRM2" s="205"/>
      <c r="NRN2" s="205" t="s">
        <v>48</v>
      </c>
      <c r="NRO2" s="205"/>
      <c r="NRP2" s="205"/>
      <c r="NRQ2" s="205"/>
      <c r="NRR2" s="205" t="s">
        <v>48</v>
      </c>
      <c r="NRS2" s="205"/>
      <c r="NRT2" s="205"/>
      <c r="NRU2" s="205"/>
      <c r="NRV2" s="205" t="s">
        <v>48</v>
      </c>
      <c r="NRW2" s="205"/>
      <c r="NRX2" s="205"/>
      <c r="NRY2" s="205"/>
      <c r="NRZ2" s="205" t="s">
        <v>48</v>
      </c>
      <c r="NSA2" s="205"/>
      <c r="NSB2" s="205"/>
      <c r="NSC2" s="205"/>
      <c r="NSD2" s="205" t="s">
        <v>48</v>
      </c>
      <c r="NSE2" s="205"/>
      <c r="NSF2" s="205"/>
      <c r="NSG2" s="205"/>
      <c r="NSH2" s="205" t="s">
        <v>48</v>
      </c>
      <c r="NSI2" s="205"/>
      <c r="NSJ2" s="205"/>
      <c r="NSK2" s="205"/>
      <c r="NSL2" s="205" t="s">
        <v>48</v>
      </c>
      <c r="NSM2" s="205"/>
      <c r="NSN2" s="205"/>
      <c r="NSO2" s="205"/>
      <c r="NSP2" s="205" t="s">
        <v>48</v>
      </c>
      <c r="NSQ2" s="205"/>
      <c r="NSR2" s="205"/>
      <c r="NSS2" s="205"/>
      <c r="NST2" s="205" t="s">
        <v>48</v>
      </c>
      <c r="NSU2" s="205"/>
      <c r="NSV2" s="205"/>
      <c r="NSW2" s="205"/>
      <c r="NSX2" s="205" t="s">
        <v>48</v>
      </c>
      <c r="NSY2" s="205"/>
      <c r="NSZ2" s="205"/>
      <c r="NTA2" s="205"/>
      <c r="NTB2" s="205" t="s">
        <v>48</v>
      </c>
      <c r="NTC2" s="205"/>
      <c r="NTD2" s="205"/>
      <c r="NTE2" s="205"/>
      <c r="NTF2" s="205" t="s">
        <v>48</v>
      </c>
      <c r="NTG2" s="205"/>
      <c r="NTH2" s="205"/>
      <c r="NTI2" s="205"/>
      <c r="NTJ2" s="205" t="s">
        <v>48</v>
      </c>
      <c r="NTK2" s="205"/>
      <c r="NTL2" s="205"/>
      <c r="NTM2" s="205"/>
      <c r="NTN2" s="205" t="s">
        <v>48</v>
      </c>
      <c r="NTO2" s="205"/>
      <c r="NTP2" s="205"/>
      <c r="NTQ2" s="205"/>
      <c r="NTR2" s="205" t="s">
        <v>48</v>
      </c>
      <c r="NTS2" s="205"/>
      <c r="NTT2" s="205"/>
      <c r="NTU2" s="205"/>
      <c r="NTV2" s="205" t="s">
        <v>48</v>
      </c>
      <c r="NTW2" s="205"/>
      <c r="NTX2" s="205"/>
      <c r="NTY2" s="205"/>
      <c r="NTZ2" s="205" t="s">
        <v>48</v>
      </c>
      <c r="NUA2" s="205"/>
      <c r="NUB2" s="205"/>
      <c r="NUC2" s="205"/>
      <c r="NUD2" s="205" t="s">
        <v>48</v>
      </c>
      <c r="NUE2" s="205"/>
      <c r="NUF2" s="205"/>
      <c r="NUG2" s="205"/>
      <c r="NUH2" s="205" t="s">
        <v>48</v>
      </c>
      <c r="NUI2" s="205"/>
      <c r="NUJ2" s="205"/>
      <c r="NUK2" s="205"/>
      <c r="NUL2" s="205" t="s">
        <v>48</v>
      </c>
      <c r="NUM2" s="205"/>
      <c r="NUN2" s="205"/>
      <c r="NUO2" s="205"/>
      <c r="NUP2" s="205" t="s">
        <v>48</v>
      </c>
      <c r="NUQ2" s="205"/>
      <c r="NUR2" s="205"/>
      <c r="NUS2" s="205"/>
      <c r="NUT2" s="205" t="s">
        <v>48</v>
      </c>
      <c r="NUU2" s="205"/>
      <c r="NUV2" s="205"/>
      <c r="NUW2" s="205"/>
      <c r="NUX2" s="205" t="s">
        <v>48</v>
      </c>
      <c r="NUY2" s="205"/>
      <c r="NUZ2" s="205"/>
      <c r="NVA2" s="205"/>
      <c r="NVB2" s="205" t="s">
        <v>48</v>
      </c>
      <c r="NVC2" s="205"/>
      <c r="NVD2" s="205"/>
      <c r="NVE2" s="205"/>
      <c r="NVF2" s="205" t="s">
        <v>48</v>
      </c>
      <c r="NVG2" s="205"/>
      <c r="NVH2" s="205"/>
      <c r="NVI2" s="205"/>
      <c r="NVJ2" s="205" t="s">
        <v>48</v>
      </c>
      <c r="NVK2" s="205"/>
      <c r="NVL2" s="205"/>
      <c r="NVM2" s="205"/>
      <c r="NVN2" s="205" t="s">
        <v>48</v>
      </c>
      <c r="NVO2" s="205"/>
      <c r="NVP2" s="205"/>
      <c r="NVQ2" s="205"/>
      <c r="NVR2" s="205" t="s">
        <v>48</v>
      </c>
      <c r="NVS2" s="205"/>
      <c r="NVT2" s="205"/>
      <c r="NVU2" s="205"/>
      <c r="NVV2" s="205" t="s">
        <v>48</v>
      </c>
      <c r="NVW2" s="205"/>
      <c r="NVX2" s="205"/>
      <c r="NVY2" s="205"/>
      <c r="NVZ2" s="205" t="s">
        <v>48</v>
      </c>
      <c r="NWA2" s="205"/>
      <c r="NWB2" s="205"/>
      <c r="NWC2" s="205"/>
      <c r="NWD2" s="205" t="s">
        <v>48</v>
      </c>
      <c r="NWE2" s="205"/>
      <c r="NWF2" s="205"/>
      <c r="NWG2" s="205"/>
      <c r="NWH2" s="205" t="s">
        <v>48</v>
      </c>
      <c r="NWI2" s="205"/>
      <c r="NWJ2" s="205"/>
      <c r="NWK2" s="205"/>
      <c r="NWL2" s="205" t="s">
        <v>48</v>
      </c>
      <c r="NWM2" s="205"/>
      <c r="NWN2" s="205"/>
      <c r="NWO2" s="205"/>
      <c r="NWP2" s="205" t="s">
        <v>48</v>
      </c>
      <c r="NWQ2" s="205"/>
      <c r="NWR2" s="205"/>
      <c r="NWS2" s="205"/>
      <c r="NWT2" s="205" t="s">
        <v>48</v>
      </c>
      <c r="NWU2" s="205"/>
      <c r="NWV2" s="205"/>
      <c r="NWW2" s="205"/>
      <c r="NWX2" s="205" t="s">
        <v>48</v>
      </c>
      <c r="NWY2" s="205"/>
      <c r="NWZ2" s="205"/>
      <c r="NXA2" s="205"/>
      <c r="NXB2" s="205" t="s">
        <v>48</v>
      </c>
      <c r="NXC2" s="205"/>
      <c r="NXD2" s="205"/>
      <c r="NXE2" s="205"/>
      <c r="NXF2" s="205" t="s">
        <v>48</v>
      </c>
      <c r="NXG2" s="205"/>
      <c r="NXH2" s="205"/>
      <c r="NXI2" s="205"/>
      <c r="NXJ2" s="205" t="s">
        <v>48</v>
      </c>
      <c r="NXK2" s="205"/>
      <c r="NXL2" s="205"/>
      <c r="NXM2" s="205"/>
      <c r="NXN2" s="205" t="s">
        <v>48</v>
      </c>
      <c r="NXO2" s="205"/>
      <c r="NXP2" s="205"/>
      <c r="NXQ2" s="205"/>
      <c r="NXR2" s="205" t="s">
        <v>48</v>
      </c>
      <c r="NXS2" s="205"/>
      <c r="NXT2" s="205"/>
      <c r="NXU2" s="205"/>
      <c r="NXV2" s="205" t="s">
        <v>48</v>
      </c>
      <c r="NXW2" s="205"/>
      <c r="NXX2" s="205"/>
      <c r="NXY2" s="205"/>
      <c r="NXZ2" s="205" t="s">
        <v>48</v>
      </c>
      <c r="NYA2" s="205"/>
      <c r="NYB2" s="205"/>
      <c r="NYC2" s="205"/>
      <c r="NYD2" s="205" t="s">
        <v>48</v>
      </c>
      <c r="NYE2" s="205"/>
      <c r="NYF2" s="205"/>
      <c r="NYG2" s="205"/>
      <c r="NYH2" s="205" t="s">
        <v>48</v>
      </c>
      <c r="NYI2" s="205"/>
      <c r="NYJ2" s="205"/>
      <c r="NYK2" s="205"/>
      <c r="NYL2" s="205" t="s">
        <v>48</v>
      </c>
      <c r="NYM2" s="205"/>
      <c r="NYN2" s="205"/>
      <c r="NYO2" s="205"/>
      <c r="NYP2" s="205" t="s">
        <v>48</v>
      </c>
      <c r="NYQ2" s="205"/>
      <c r="NYR2" s="205"/>
      <c r="NYS2" s="205"/>
      <c r="NYT2" s="205" t="s">
        <v>48</v>
      </c>
      <c r="NYU2" s="205"/>
      <c r="NYV2" s="205"/>
      <c r="NYW2" s="205"/>
      <c r="NYX2" s="205" t="s">
        <v>48</v>
      </c>
      <c r="NYY2" s="205"/>
      <c r="NYZ2" s="205"/>
      <c r="NZA2" s="205"/>
      <c r="NZB2" s="205" t="s">
        <v>48</v>
      </c>
      <c r="NZC2" s="205"/>
      <c r="NZD2" s="205"/>
      <c r="NZE2" s="205"/>
      <c r="NZF2" s="205" t="s">
        <v>48</v>
      </c>
      <c r="NZG2" s="205"/>
      <c r="NZH2" s="205"/>
      <c r="NZI2" s="205"/>
      <c r="NZJ2" s="205" t="s">
        <v>48</v>
      </c>
      <c r="NZK2" s="205"/>
      <c r="NZL2" s="205"/>
      <c r="NZM2" s="205"/>
      <c r="NZN2" s="205" t="s">
        <v>48</v>
      </c>
      <c r="NZO2" s="205"/>
      <c r="NZP2" s="205"/>
      <c r="NZQ2" s="205"/>
      <c r="NZR2" s="205" t="s">
        <v>48</v>
      </c>
      <c r="NZS2" s="205"/>
      <c r="NZT2" s="205"/>
      <c r="NZU2" s="205"/>
      <c r="NZV2" s="205" t="s">
        <v>48</v>
      </c>
      <c r="NZW2" s="205"/>
      <c r="NZX2" s="205"/>
      <c r="NZY2" s="205"/>
      <c r="NZZ2" s="205" t="s">
        <v>48</v>
      </c>
      <c r="OAA2" s="205"/>
      <c r="OAB2" s="205"/>
      <c r="OAC2" s="205"/>
      <c r="OAD2" s="205" t="s">
        <v>48</v>
      </c>
      <c r="OAE2" s="205"/>
      <c r="OAF2" s="205"/>
      <c r="OAG2" s="205"/>
      <c r="OAH2" s="205" t="s">
        <v>48</v>
      </c>
      <c r="OAI2" s="205"/>
      <c r="OAJ2" s="205"/>
      <c r="OAK2" s="205"/>
      <c r="OAL2" s="205" t="s">
        <v>48</v>
      </c>
      <c r="OAM2" s="205"/>
      <c r="OAN2" s="205"/>
      <c r="OAO2" s="205"/>
      <c r="OAP2" s="205" t="s">
        <v>48</v>
      </c>
      <c r="OAQ2" s="205"/>
      <c r="OAR2" s="205"/>
      <c r="OAS2" s="205"/>
      <c r="OAT2" s="205" t="s">
        <v>48</v>
      </c>
      <c r="OAU2" s="205"/>
      <c r="OAV2" s="205"/>
      <c r="OAW2" s="205"/>
      <c r="OAX2" s="205" t="s">
        <v>48</v>
      </c>
      <c r="OAY2" s="205"/>
      <c r="OAZ2" s="205"/>
      <c r="OBA2" s="205"/>
      <c r="OBB2" s="205" t="s">
        <v>48</v>
      </c>
      <c r="OBC2" s="205"/>
      <c r="OBD2" s="205"/>
      <c r="OBE2" s="205"/>
      <c r="OBF2" s="205" t="s">
        <v>48</v>
      </c>
      <c r="OBG2" s="205"/>
      <c r="OBH2" s="205"/>
      <c r="OBI2" s="205"/>
      <c r="OBJ2" s="205" t="s">
        <v>48</v>
      </c>
      <c r="OBK2" s="205"/>
      <c r="OBL2" s="205"/>
      <c r="OBM2" s="205"/>
      <c r="OBN2" s="205" t="s">
        <v>48</v>
      </c>
      <c r="OBO2" s="205"/>
      <c r="OBP2" s="205"/>
      <c r="OBQ2" s="205"/>
      <c r="OBR2" s="205" t="s">
        <v>48</v>
      </c>
      <c r="OBS2" s="205"/>
      <c r="OBT2" s="205"/>
      <c r="OBU2" s="205"/>
      <c r="OBV2" s="205" t="s">
        <v>48</v>
      </c>
      <c r="OBW2" s="205"/>
      <c r="OBX2" s="205"/>
      <c r="OBY2" s="205"/>
      <c r="OBZ2" s="205" t="s">
        <v>48</v>
      </c>
      <c r="OCA2" s="205"/>
      <c r="OCB2" s="205"/>
      <c r="OCC2" s="205"/>
      <c r="OCD2" s="205" t="s">
        <v>48</v>
      </c>
      <c r="OCE2" s="205"/>
      <c r="OCF2" s="205"/>
      <c r="OCG2" s="205"/>
      <c r="OCH2" s="205" t="s">
        <v>48</v>
      </c>
      <c r="OCI2" s="205"/>
      <c r="OCJ2" s="205"/>
      <c r="OCK2" s="205"/>
      <c r="OCL2" s="205" t="s">
        <v>48</v>
      </c>
      <c r="OCM2" s="205"/>
      <c r="OCN2" s="205"/>
      <c r="OCO2" s="205"/>
      <c r="OCP2" s="205" t="s">
        <v>48</v>
      </c>
      <c r="OCQ2" s="205"/>
      <c r="OCR2" s="205"/>
      <c r="OCS2" s="205"/>
      <c r="OCT2" s="205" t="s">
        <v>48</v>
      </c>
      <c r="OCU2" s="205"/>
      <c r="OCV2" s="205"/>
      <c r="OCW2" s="205"/>
      <c r="OCX2" s="205" t="s">
        <v>48</v>
      </c>
      <c r="OCY2" s="205"/>
      <c r="OCZ2" s="205"/>
      <c r="ODA2" s="205"/>
      <c r="ODB2" s="205" t="s">
        <v>48</v>
      </c>
      <c r="ODC2" s="205"/>
      <c r="ODD2" s="205"/>
      <c r="ODE2" s="205"/>
      <c r="ODF2" s="205" t="s">
        <v>48</v>
      </c>
      <c r="ODG2" s="205"/>
      <c r="ODH2" s="205"/>
      <c r="ODI2" s="205"/>
      <c r="ODJ2" s="205" t="s">
        <v>48</v>
      </c>
      <c r="ODK2" s="205"/>
      <c r="ODL2" s="205"/>
      <c r="ODM2" s="205"/>
      <c r="ODN2" s="205" t="s">
        <v>48</v>
      </c>
      <c r="ODO2" s="205"/>
      <c r="ODP2" s="205"/>
      <c r="ODQ2" s="205"/>
      <c r="ODR2" s="205" t="s">
        <v>48</v>
      </c>
      <c r="ODS2" s="205"/>
      <c r="ODT2" s="205"/>
      <c r="ODU2" s="205"/>
      <c r="ODV2" s="205" t="s">
        <v>48</v>
      </c>
      <c r="ODW2" s="205"/>
      <c r="ODX2" s="205"/>
      <c r="ODY2" s="205"/>
      <c r="ODZ2" s="205" t="s">
        <v>48</v>
      </c>
      <c r="OEA2" s="205"/>
      <c r="OEB2" s="205"/>
      <c r="OEC2" s="205"/>
      <c r="OED2" s="205" t="s">
        <v>48</v>
      </c>
      <c r="OEE2" s="205"/>
      <c r="OEF2" s="205"/>
      <c r="OEG2" s="205"/>
      <c r="OEH2" s="205" t="s">
        <v>48</v>
      </c>
      <c r="OEI2" s="205"/>
      <c r="OEJ2" s="205"/>
      <c r="OEK2" s="205"/>
      <c r="OEL2" s="205" t="s">
        <v>48</v>
      </c>
      <c r="OEM2" s="205"/>
      <c r="OEN2" s="205"/>
      <c r="OEO2" s="205"/>
      <c r="OEP2" s="205" t="s">
        <v>48</v>
      </c>
      <c r="OEQ2" s="205"/>
      <c r="OER2" s="205"/>
      <c r="OES2" s="205"/>
      <c r="OET2" s="205" t="s">
        <v>48</v>
      </c>
      <c r="OEU2" s="205"/>
      <c r="OEV2" s="205"/>
      <c r="OEW2" s="205"/>
      <c r="OEX2" s="205" t="s">
        <v>48</v>
      </c>
      <c r="OEY2" s="205"/>
      <c r="OEZ2" s="205"/>
      <c r="OFA2" s="205"/>
      <c r="OFB2" s="205" t="s">
        <v>48</v>
      </c>
      <c r="OFC2" s="205"/>
      <c r="OFD2" s="205"/>
      <c r="OFE2" s="205"/>
      <c r="OFF2" s="205" t="s">
        <v>48</v>
      </c>
      <c r="OFG2" s="205"/>
      <c r="OFH2" s="205"/>
      <c r="OFI2" s="205"/>
      <c r="OFJ2" s="205" t="s">
        <v>48</v>
      </c>
      <c r="OFK2" s="205"/>
      <c r="OFL2" s="205"/>
      <c r="OFM2" s="205"/>
      <c r="OFN2" s="205" t="s">
        <v>48</v>
      </c>
      <c r="OFO2" s="205"/>
      <c r="OFP2" s="205"/>
      <c r="OFQ2" s="205"/>
      <c r="OFR2" s="205" t="s">
        <v>48</v>
      </c>
      <c r="OFS2" s="205"/>
      <c r="OFT2" s="205"/>
      <c r="OFU2" s="205"/>
      <c r="OFV2" s="205" t="s">
        <v>48</v>
      </c>
      <c r="OFW2" s="205"/>
      <c r="OFX2" s="205"/>
      <c r="OFY2" s="205"/>
      <c r="OFZ2" s="205" t="s">
        <v>48</v>
      </c>
      <c r="OGA2" s="205"/>
      <c r="OGB2" s="205"/>
      <c r="OGC2" s="205"/>
      <c r="OGD2" s="205" t="s">
        <v>48</v>
      </c>
      <c r="OGE2" s="205"/>
      <c r="OGF2" s="205"/>
      <c r="OGG2" s="205"/>
      <c r="OGH2" s="205" t="s">
        <v>48</v>
      </c>
      <c r="OGI2" s="205"/>
      <c r="OGJ2" s="205"/>
      <c r="OGK2" s="205"/>
      <c r="OGL2" s="205" t="s">
        <v>48</v>
      </c>
      <c r="OGM2" s="205"/>
      <c r="OGN2" s="205"/>
      <c r="OGO2" s="205"/>
      <c r="OGP2" s="205" t="s">
        <v>48</v>
      </c>
      <c r="OGQ2" s="205"/>
      <c r="OGR2" s="205"/>
      <c r="OGS2" s="205"/>
      <c r="OGT2" s="205" t="s">
        <v>48</v>
      </c>
      <c r="OGU2" s="205"/>
      <c r="OGV2" s="205"/>
      <c r="OGW2" s="205"/>
      <c r="OGX2" s="205" t="s">
        <v>48</v>
      </c>
      <c r="OGY2" s="205"/>
      <c r="OGZ2" s="205"/>
      <c r="OHA2" s="205"/>
      <c r="OHB2" s="205" t="s">
        <v>48</v>
      </c>
      <c r="OHC2" s="205"/>
      <c r="OHD2" s="205"/>
      <c r="OHE2" s="205"/>
      <c r="OHF2" s="205" t="s">
        <v>48</v>
      </c>
      <c r="OHG2" s="205"/>
      <c r="OHH2" s="205"/>
      <c r="OHI2" s="205"/>
      <c r="OHJ2" s="205" t="s">
        <v>48</v>
      </c>
      <c r="OHK2" s="205"/>
      <c r="OHL2" s="205"/>
      <c r="OHM2" s="205"/>
      <c r="OHN2" s="205" t="s">
        <v>48</v>
      </c>
      <c r="OHO2" s="205"/>
      <c r="OHP2" s="205"/>
      <c r="OHQ2" s="205"/>
      <c r="OHR2" s="205" t="s">
        <v>48</v>
      </c>
      <c r="OHS2" s="205"/>
      <c r="OHT2" s="205"/>
      <c r="OHU2" s="205"/>
      <c r="OHV2" s="205" t="s">
        <v>48</v>
      </c>
      <c r="OHW2" s="205"/>
      <c r="OHX2" s="205"/>
      <c r="OHY2" s="205"/>
      <c r="OHZ2" s="205" t="s">
        <v>48</v>
      </c>
      <c r="OIA2" s="205"/>
      <c r="OIB2" s="205"/>
      <c r="OIC2" s="205"/>
      <c r="OID2" s="205" t="s">
        <v>48</v>
      </c>
      <c r="OIE2" s="205"/>
      <c r="OIF2" s="205"/>
      <c r="OIG2" s="205"/>
      <c r="OIH2" s="205" t="s">
        <v>48</v>
      </c>
      <c r="OII2" s="205"/>
      <c r="OIJ2" s="205"/>
      <c r="OIK2" s="205"/>
      <c r="OIL2" s="205" t="s">
        <v>48</v>
      </c>
      <c r="OIM2" s="205"/>
      <c r="OIN2" s="205"/>
      <c r="OIO2" s="205"/>
      <c r="OIP2" s="205" t="s">
        <v>48</v>
      </c>
      <c r="OIQ2" s="205"/>
      <c r="OIR2" s="205"/>
      <c r="OIS2" s="205"/>
      <c r="OIT2" s="205" t="s">
        <v>48</v>
      </c>
      <c r="OIU2" s="205"/>
      <c r="OIV2" s="205"/>
      <c r="OIW2" s="205"/>
      <c r="OIX2" s="205" t="s">
        <v>48</v>
      </c>
      <c r="OIY2" s="205"/>
      <c r="OIZ2" s="205"/>
      <c r="OJA2" s="205"/>
      <c r="OJB2" s="205" t="s">
        <v>48</v>
      </c>
      <c r="OJC2" s="205"/>
      <c r="OJD2" s="205"/>
      <c r="OJE2" s="205"/>
      <c r="OJF2" s="205" t="s">
        <v>48</v>
      </c>
      <c r="OJG2" s="205"/>
      <c r="OJH2" s="205"/>
      <c r="OJI2" s="205"/>
      <c r="OJJ2" s="205" t="s">
        <v>48</v>
      </c>
      <c r="OJK2" s="205"/>
      <c r="OJL2" s="205"/>
      <c r="OJM2" s="205"/>
      <c r="OJN2" s="205" t="s">
        <v>48</v>
      </c>
      <c r="OJO2" s="205"/>
      <c r="OJP2" s="205"/>
      <c r="OJQ2" s="205"/>
      <c r="OJR2" s="205" t="s">
        <v>48</v>
      </c>
      <c r="OJS2" s="205"/>
      <c r="OJT2" s="205"/>
      <c r="OJU2" s="205"/>
      <c r="OJV2" s="205" t="s">
        <v>48</v>
      </c>
      <c r="OJW2" s="205"/>
      <c r="OJX2" s="205"/>
      <c r="OJY2" s="205"/>
      <c r="OJZ2" s="205" t="s">
        <v>48</v>
      </c>
      <c r="OKA2" s="205"/>
      <c r="OKB2" s="205"/>
      <c r="OKC2" s="205"/>
      <c r="OKD2" s="205" t="s">
        <v>48</v>
      </c>
      <c r="OKE2" s="205"/>
      <c r="OKF2" s="205"/>
      <c r="OKG2" s="205"/>
      <c r="OKH2" s="205" t="s">
        <v>48</v>
      </c>
      <c r="OKI2" s="205"/>
      <c r="OKJ2" s="205"/>
      <c r="OKK2" s="205"/>
      <c r="OKL2" s="205" t="s">
        <v>48</v>
      </c>
      <c r="OKM2" s="205"/>
      <c r="OKN2" s="205"/>
      <c r="OKO2" s="205"/>
      <c r="OKP2" s="205" t="s">
        <v>48</v>
      </c>
      <c r="OKQ2" s="205"/>
      <c r="OKR2" s="205"/>
      <c r="OKS2" s="205"/>
      <c r="OKT2" s="205" t="s">
        <v>48</v>
      </c>
      <c r="OKU2" s="205"/>
      <c r="OKV2" s="205"/>
      <c r="OKW2" s="205"/>
      <c r="OKX2" s="205" t="s">
        <v>48</v>
      </c>
      <c r="OKY2" s="205"/>
      <c r="OKZ2" s="205"/>
      <c r="OLA2" s="205"/>
      <c r="OLB2" s="205" t="s">
        <v>48</v>
      </c>
      <c r="OLC2" s="205"/>
      <c r="OLD2" s="205"/>
      <c r="OLE2" s="205"/>
      <c r="OLF2" s="205" t="s">
        <v>48</v>
      </c>
      <c r="OLG2" s="205"/>
      <c r="OLH2" s="205"/>
      <c r="OLI2" s="205"/>
      <c r="OLJ2" s="205" t="s">
        <v>48</v>
      </c>
      <c r="OLK2" s="205"/>
      <c r="OLL2" s="205"/>
      <c r="OLM2" s="205"/>
      <c r="OLN2" s="205" t="s">
        <v>48</v>
      </c>
      <c r="OLO2" s="205"/>
      <c r="OLP2" s="205"/>
      <c r="OLQ2" s="205"/>
      <c r="OLR2" s="205" t="s">
        <v>48</v>
      </c>
      <c r="OLS2" s="205"/>
      <c r="OLT2" s="205"/>
      <c r="OLU2" s="205"/>
      <c r="OLV2" s="205" t="s">
        <v>48</v>
      </c>
      <c r="OLW2" s="205"/>
      <c r="OLX2" s="205"/>
      <c r="OLY2" s="205"/>
      <c r="OLZ2" s="205" t="s">
        <v>48</v>
      </c>
      <c r="OMA2" s="205"/>
      <c r="OMB2" s="205"/>
      <c r="OMC2" s="205"/>
      <c r="OMD2" s="205" t="s">
        <v>48</v>
      </c>
      <c r="OME2" s="205"/>
      <c r="OMF2" s="205"/>
      <c r="OMG2" s="205"/>
      <c r="OMH2" s="205" t="s">
        <v>48</v>
      </c>
      <c r="OMI2" s="205"/>
      <c r="OMJ2" s="205"/>
      <c r="OMK2" s="205"/>
      <c r="OML2" s="205" t="s">
        <v>48</v>
      </c>
      <c r="OMM2" s="205"/>
      <c r="OMN2" s="205"/>
      <c r="OMO2" s="205"/>
      <c r="OMP2" s="205" t="s">
        <v>48</v>
      </c>
      <c r="OMQ2" s="205"/>
      <c r="OMR2" s="205"/>
      <c r="OMS2" s="205"/>
      <c r="OMT2" s="205" t="s">
        <v>48</v>
      </c>
      <c r="OMU2" s="205"/>
      <c r="OMV2" s="205"/>
      <c r="OMW2" s="205"/>
      <c r="OMX2" s="205" t="s">
        <v>48</v>
      </c>
      <c r="OMY2" s="205"/>
      <c r="OMZ2" s="205"/>
      <c r="ONA2" s="205"/>
      <c r="ONB2" s="205" t="s">
        <v>48</v>
      </c>
      <c r="ONC2" s="205"/>
      <c r="OND2" s="205"/>
      <c r="ONE2" s="205"/>
      <c r="ONF2" s="205" t="s">
        <v>48</v>
      </c>
      <c r="ONG2" s="205"/>
      <c r="ONH2" s="205"/>
      <c r="ONI2" s="205"/>
      <c r="ONJ2" s="205" t="s">
        <v>48</v>
      </c>
      <c r="ONK2" s="205"/>
      <c r="ONL2" s="205"/>
      <c r="ONM2" s="205"/>
      <c r="ONN2" s="205" t="s">
        <v>48</v>
      </c>
      <c r="ONO2" s="205"/>
      <c r="ONP2" s="205"/>
      <c r="ONQ2" s="205"/>
      <c r="ONR2" s="205" t="s">
        <v>48</v>
      </c>
      <c r="ONS2" s="205"/>
      <c r="ONT2" s="205"/>
      <c r="ONU2" s="205"/>
      <c r="ONV2" s="205" t="s">
        <v>48</v>
      </c>
      <c r="ONW2" s="205"/>
      <c r="ONX2" s="205"/>
      <c r="ONY2" s="205"/>
      <c r="ONZ2" s="205" t="s">
        <v>48</v>
      </c>
      <c r="OOA2" s="205"/>
      <c r="OOB2" s="205"/>
      <c r="OOC2" s="205"/>
      <c r="OOD2" s="205" t="s">
        <v>48</v>
      </c>
      <c r="OOE2" s="205"/>
      <c r="OOF2" s="205"/>
      <c r="OOG2" s="205"/>
      <c r="OOH2" s="205" t="s">
        <v>48</v>
      </c>
      <c r="OOI2" s="205"/>
      <c r="OOJ2" s="205"/>
      <c r="OOK2" s="205"/>
      <c r="OOL2" s="205" t="s">
        <v>48</v>
      </c>
      <c r="OOM2" s="205"/>
      <c r="OON2" s="205"/>
      <c r="OOO2" s="205"/>
      <c r="OOP2" s="205" t="s">
        <v>48</v>
      </c>
      <c r="OOQ2" s="205"/>
      <c r="OOR2" s="205"/>
      <c r="OOS2" s="205"/>
      <c r="OOT2" s="205" t="s">
        <v>48</v>
      </c>
      <c r="OOU2" s="205"/>
      <c r="OOV2" s="205"/>
      <c r="OOW2" s="205"/>
      <c r="OOX2" s="205" t="s">
        <v>48</v>
      </c>
      <c r="OOY2" s="205"/>
      <c r="OOZ2" s="205"/>
      <c r="OPA2" s="205"/>
      <c r="OPB2" s="205" t="s">
        <v>48</v>
      </c>
      <c r="OPC2" s="205"/>
      <c r="OPD2" s="205"/>
      <c r="OPE2" s="205"/>
      <c r="OPF2" s="205" t="s">
        <v>48</v>
      </c>
      <c r="OPG2" s="205"/>
      <c r="OPH2" s="205"/>
      <c r="OPI2" s="205"/>
      <c r="OPJ2" s="205" t="s">
        <v>48</v>
      </c>
      <c r="OPK2" s="205"/>
      <c r="OPL2" s="205"/>
      <c r="OPM2" s="205"/>
      <c r="OPN2" s="205" t="s">
        <v>48</v>
      </c>
      <c r="OPO2" s="205"/>
      <c r="OPP2" s="205"/>
      <c r="OPQ2" s="205"/>
      <c r="OPR2" s="205" t="s">
        <v>48</v>
      </c>
      <c r="OPS2" s="205"/>
      <c r="OPT2" s="205"/>
      <c r="OPU2" s="205"/>
      <c r="OPV2" s="205" t="s">
        <v>48</v>
      </c>
      <c r="OPW2" s="205"/>
      <c r="OPX2" s="205"/>
      <c r="OPY2" s="205"/>
      <c r="OPZ2" s="205" t="s">
        <v>48</v>
      </c>
      <c r="OQA2" s="205"/>
      <c r="OQB2" s="205"/>
      <c r="OQC2" s="205"/>
      <c r="OQD2" s="205" t="s">
        <v>48</v>
      </c>
      <c r="OQE2" s="205"/>
      <c r="OQF2" s="205"/>
      <c r="OQG2" s="205"/>
      <c r="OQH2" s="205" t="s">
        <v>48</v>
      </c>
      <c r="OQI2" s="205"/>
      <c r="OQJ2" s="205"/>
      <c r="OQK2" s="205"/>
      <c r="OQL2" s="205" t="s">
        <v>48</v>
      </c>
      <c r="OQM2" s="205"/>
      <c r="OQN2" s="205"/>
      <c r="OQO2" s="205"/>
      <c r="OQP2" s="205" t="s">
        <v>48</v>
      </c>
      <c r="OQQ2" s="205"/>
      <c r="OQR2" s="205"/>
      <c r="OQS2" s="205"/>
      <c r="OQT2" s="205" t="s">
        <v>48</v>
      </c>
      <c r="OQU2" s="205"/>
      <c r="OQV2" s="205"/>
      <c r="OQW2" s="205"/>
      <c r="OQX2" s="205" t="s">
        <v>48</v>
      </c>
      <c r="OQY2" s="205"/>
      <c r="OQZ2" s="205"/>
      <c r="ORA2" s="205"/>
      <c r="ORB2" s="205" t="s">
        <v>48</v>
      </c>
      <c r="ORC2" s="205"/>
      <c r="ORD2" s="205"/>
      <c r="ORE2" s="205"/>
      <c r="ORF2" s="205" t="s">
        <v>48</v>
      </c>
      <c r="ORG2" s="205"/>
      <c r="ORH2" s="205"/>
      <c r="ORI2" s="205"/>
      <c r="ORJ2" s="205" t="s">
        <v>48</v>
      </c>
      <c r="ORK2" s="205"/>
      <c r="ORL2" s="205"/>
      <c r="ORM2" s="205"/>
      <c r="ORN2" s="205" t="s">
        <v>48</v>
      </c>
      <c r="ORO2" s="205"/>
      <c r="ORP2" s="205"/>
      <c r="ORQ2" s="205"/>
      <c r="ORR2" s="205" t="s">
        <v>48</v>
      </c>
      <c r="ORS2" s="205"/>
      <c r="ORT2" s="205"/>
      <c r="ORU2" s="205"/>
      <c r="ORV2" s="205" t="s">
        <v>48</v>
      </c>
      <c r="ORW2" s="205"/>
      <c r="ORX2" s="205"/>
      <c r="ORY2" s="205"/>
      <c r="ORZ2" s="205" t="s">
        <v>48</v>
      </c>
      <c r="OSA2" s="205"/>
      <c r="OSB2" s="205"/>
      <c r="OSC2" s="205"/>
      <c r="OSD2" s="205" t="s">
        <v>48</v>
      </c>
      <c r="OSE2" s="205"/>
      <c r="OSF2" s="205"/>
      <c r="OSG2" s="205"/>
      <c r="OSH2" s="205" t="s">
        <v>48</v>
      </c>
      <c r="OSI2" s="205"/>
      <c r="OSJ2" s="205"/>
      <c r="OSK2" s="205"/>
      <c r="OSL2" s="205" t="s">
        <v>48</v>
      </c>
      <c r="OSM2" s="205"/>
      <c r="OSN2" s="205"/>
      <c r="OSO2" s="205"/>
      <c r="OSP2" s="205" t="s">
        <v>48</v>
      </c>
      <c r="OSQ2" s="205"/>
      <c r="OSR2" s="205"/>
      <c r="OSS2" s="205"/>
      <c r="OST2" s="205" t="s">
        <v>48</v>
      </c>
      <c r="OSU2" s="205"/>
      <c r="OSV2" s="205"/>
      <c r="OSW2" s="205"/>
      <c r="OSX2" s="205" t="s">
        <v>48</v>
      </c>
      <c r="OSY2" s="205"/>
      <c r="OSZ2" s="205"/>
      <c r="OTA2" s="205"/>
      <c r="OTB2" s="205" t="s">
        <v>48</v>
      </c>
      <c r="OTC2" s="205"/>
      <c r="OTD2" s="205"/>
      <c r="OTE2" s="205"/>
      <c r="OTF2" s="205" t="s">
        <v>48</v>
      </c>
      <c r="OTG2" s="205"/>
      <c r="OTH2" s="205"/>
      <c r="OTI2" s="205"/>
      <c r="OTJ2" s="205" t="s">
        <v>48</v>
      </c>
      <c r="OTK2" s="205"/>
      <c r="OTL2" s="205"/>
      <c r="OTM2" s="205"/>
      <c r="OTN2" s="205" t="s">
        <v>48</v>
      </c>
      <c r="OTO2" s="205"/>
      <c r="OTP2" s="205"/>
      <c r="OTQ2" s="205"/>
      <c r="OTR2" s="205" t="s">
        <v>48</v>
      </c>
      <c r="OTS2" s="205"/>
      <c r="OTT2" s="205"/>
      <c r="OTU2" s="205"/>
      <c r="OTV2" s="205" t="s">
        <v>48</v>
      </c>
      <c r="OTW2" s="205"/>
      <c r="OTX2" s="205"/>
      <c r="OTY2" s="205"/>
      <c r="OTZ2" s="205" t="s">
        <v>48</v>
      </c>
      <c r="OUA2" s="205"/>
      <c r="OUB2" s="205"/>
      <c r="OUC2" s="205"/>
      <c r="OUD2" s="205" t="s">
        <v>48</v>
      </c>
      <c r="OUE2" s="205"/>
      <c r="OUF2" s="205"/>
      <c r="OUG2" s="205"/>
      <c r="OUH2" s="205" t="s">
        <v>48</v>
      </c>
      <c r="OUI2" s="205"/>
      <c r="OUJ2" s="205"/>
      <c r="OUK2" s="205"/>
      <c r="OUL2" s="205" t="s">
        <v>48</v>
      </c>
      <c r="OUM2" s="205"/>
      <c r="OUN2" s="205"/>
      <c r="OUO2" s="205"/>
      <c r="OUP2" s="205" t="s">
        <v>48</v>
      </c>
      <c r="OUQ2" s="205"/>
      <c r="OUR2" s="205"/>
      <c r="OUS2" s="205"/>
      <c r="OUT2" s="205" t="s">
        <v>48</v>
      </c>
      <c r="OUU2" s="205"/>
      <c r="OUV2" s="205"/>
      <c r="OUW2" s="205"/>
      <c r="OUX2" s="205" t="s">
        <v>48</v>
      </c>
      <c r="OUY2" s="205"/>
      <c r="OUZ2" s="205"/>
      <c r="OVA2" s="205"/>
      <c r="OVB2" s="205" t="s">
        <v>48</v>
      </c>
      <c r="OVC2" s="205"/>
      <c r="OVD2" s="205"/>
      <c r="OVE2" s="205"/>
      <c r="OVF2" s="205" t="s">
        <v>48</v>
      </c>
      <c r="OVG2" s="205"/>
      <c r="OVH2" s="205"/>
      <c r="OVI2" s="205"/>
      <c r="OVJ2" s="205" t="s">
        <v>48</v>
      </c>
      <c r="OVK2" s="205"/>
      <c r="OVL2" s="205"/>
      <c r="OVM2" s="205"/>
      <c r="OVN2" s="205" t="s">
        <v>48</v>
      </c>
      <c r="OVO2" s="205"/>
      <c r="OVP2" s="205"/>
      <c r="OVQ2" s="205"/>
      <c r="OVR2" s="205" t="s">
        <v>48</v>
      </c>
      <c r="OVS2" s="205"/>
      <c r="OVT2" s="205"/>
      <c r="OVU2" s="205"/>
      <c r="OVV2" s="205" t="s">
        <v>48</v>
      </c>
      <c r="OVW2" s="205"/>
      <c r="OVX2" s="205"/>
      <c r="OVY2" s="205"/>
      <c r="OVZ2" s="205" t="s">
        <v>48</v>
      </c>
      <c r="OWA2" s="205"/>
      <c r="OWB2" s="205"/>
      <c r="OWC2" s="205"/>
      <c r="OWD2" s="205" t="s">
        <v>48</v>
      </c>
      <c r="OWE2" s="205"/>
      <c r="OWF2" s="205"/>
      <c r="OWG2" s="205"/>
      <c r="OWH2" s="205" t="s">
        <v>48</v>
      </c>
      <c r="OWI2" s="205"/>
      <c r="OWJ2" s="205"/>
      <c r="OWK2" s="205"/>
      <c r="OWL2" s="205" t="s">
        <v>48</v>
      </c>
      <c r="OWM2" s="205"/>
      <c r="OWN2" s="205"/>
      <c r="OWO2" s="205"/>
      <c r="OWP2" s="205" t="s">
        <v>48</v>
      </c>
      <c r="OWQ2" s="205"/>
      <c r="OWR2" s="205"/>
      <c r="OWS2" s="205"/>
      <c r="OWT2" s="205" t="s">
        <v>48</v>
      </c>
      <c r="OWU2" s="205"/>
      <c r="OWV2" s="205"/>
      <c r="OWW2" s="205"/>
      <c r="OWX2" s="205" t="s">
        <v>48</v>
      </c>
      <c r="OWY2" s="205"/>
      <c r="OWZ2" s="205"/>
      <c r="OXA2" s="205"/>
      <c r="OXB2" s="205" t="s">
        <v>48</v>
      </c>
      <c r="OXC2" s="205"/>
      <c r="OXD2" s="205"/>
      <c r="OXE2" s="205"/>
      <c r="OXF2" s="205" t="s">
        <v>48</v>
      </c>
      <c r="OXG2" s="205"/>
      <c r="OXH2" s="205"/>
      <c r="OXI2" s="205"/>
      <c r="OXJ2" s="205" t="s">
        <v>48</v>
      </c>
      <c r="OXK2" s="205"/>
      <c r="OXL2" s="205"/>
      <c r="OXM2" s="205"/>
      <c r="OXN2" s="205" t="s">
        <v>48</v>
      </c>
      <c r="OXO2" s="205"/>
      <c r="OXP2" s="205"/>
      <c r="OXQ2" s="205"/>
      <c r="OXR2" s="205" t="s">
        <v>48</v>
      </c>
      <c r="OXS2" s="205"/>
      <c r="OXT2" s="205"/>
      <c r="OXU2" s="205"/>
      <c r="OXV2" s="205" t="s">
        <v>48</v>
      </c>
      <c r="OXW2" s="205"/>
      <c r="OXX2" s="205"/>
      <c r="OXY2" s="205"/>
      <c r="OXZ2" s="205" t="s">
        <v>48</v>
      </c>
      <c r="OYA2" s="205"/>
      <c r="OYB2" s="205"/>
      <c r="OYC2" s="205"/>
      <c r="OYD2" s="205" t="s">
        <v>48</v>
      </c>
      <c r="OYE2" s="205"/>
      <c r="OYF2" s="205"/>
      <c r="OYG2" s="205"/>
      <c r="OYH2" s="205" t="s">
        <v>48</v>
      </c>
      <c r="OYI2" s="205"/>
      <c r="OYJ2" s="205"/>
      <c r="OYK2" s="205"/>
      <c r="OYL2" s="205" t="s">
        <v>48</v>
      </c>
      <c r="OYM2" s="205"/>
      <c r="OYN2" s="205"/>
      <c r="OYO2" s="205"/>
      <c r="OYP2" s="205" t="s">
        <v>48</v>
      </c>
      <c r="OYQ2" s="205"/>
      <c r="OYR2" s="205"/>
      <c r="OYS2" s="205"/>
      <c r="OYT2" s="205" t="s">
        <v>48</v>
      </c>
      <c r="OYU2" s="205"/>
      <c r="OYV2" s="205"/>
      <c r="OYW2" s="205"/>
      <c r="OYX2" s="205" t="s">
        <v>48</v>
      </c>
      <c r="OYY2" s="205"/>
      <c r="OYZ2" s="205"/>
      <c r="OZA2" s="205"/>
      <c r="OZB2" s="205" t="s">
        <v>48</v>
      </c>
      <c r="OZC2" s="205"/>
      <c r="OZD2" s="205"/>
      <c r="OZE2" s="205"/>
      <c r="OZF2" s="205" t="s">
        <v>48</v>
      </c>
      <c r="OZG2" s="205"/>
      <c r="OZH2" s="205"/>
      <c r="OZI2" s="205"/>
      <c r="OZJ2" s="205" t="s">
        <v>48</v>
      </c>
      <c r="OZK2" s="205"/>
      <c r="OZL2" s="205"/>
      <c r="OZM2" s="205"/>
      <c r="OZN2" s="205" t="s">
        <v>48</v>
      </c>
      <c r="OZO2" s="205"/>
      <c r="OZP2" s="205"/>
      <c r="OZQ2" s="205"/>
      <c r="OZR2" s="205" t="s">
        <v>48</v>
      </c>
      <c r="OZS2" s="205"/>
      <c r="OZT2" s="205"/>
      <c r="OZU2" s="205"/>
      <c r="OZV2" s="205" t="s">
        <v>48</v>
      </c>
      <c r="OZW2" s="205"/>
      <c r="OZX2" s="205"/>
      <c r="OZY2" s="205"/>
      <c r="OZZ2" s="205" t="s">
        <v>48</v>
      </c>
      <c r="PAA2" s="205"/>
      <c r="PAB2" s="205"/>
      <c r="PAC2" s="205"/>
      <c r="PAD2" s="205" t="s">
        <v>48</v>
      </c>
      <c r="PAE2" s="205"/>
      <c r="PAF2" s="205"/>
      <c r="PAG2" s="205"/>
      <c r="PAH2" s="205" t="s">
        <v>48</v>
      </c>
      <c r="PAI2" s="205"/>
      <c r="PAJ2" s="205"/>
      <c r="PAK2" s="205"/>
      <c r="PAL2" s="205" t="s">
        <v>48</v>
      </c>
      <c r="PAM2" s="205"/>
      <c r="PAN2" s="205"/>
      <c r="PAO2" s="205"/>
      <c r="PAP2" s="205" t="s">
        <v>48</v>
      </c>
      <c r="PAQ2" s="205"/>
      <c r="PAR2" s="205"/>
      <c r="PAS2" s="205"/>
      <c r="PAT2" s="205" t="s">
        <v>48</v>
      </c>
      <c r="PAU2" s="205"/>
      <c r="PAV2" s="205"/>
      <c r="PAW2" s="205"/>
      <c r="PAX2" s="205" t="s">
        <v>48</v>
      </c>
      <c r="PAY2" s="205"/>
      <c r="PAZ2" s="205"/>
      <c r="PBA2" s="205"/>
      <c r="PBB2" s="205" t="s">
        <v>48</v>
      </c>
      <c r="PBC2" s="205"/>
      <c r="PBD2" s="205"/>
      <c r="PBE2" s="205"/>
      <c r="PBF2" s="205" t="s">
        <v>48</v>
      </c>
      <c r="PBG2" s="205"/>
      <c r="PBH2" s="205"/>
      <c r="PBI2" s="205"/>
      <c r="PBJ2" s="205" t="s">
        <v>48</v>
      </c>
      <c r="PBK2" s="205"/>
      <c r="PBL2" s="205"/>
      <c r="PBM2" s="205"/>
      <c r="PBN2" s="205" t="s">
        <v>48</v>
      </c>
      <c r="PBO2" s="205"/>
      <c r="PBP2" s="205"/>
      <c r="PBQ2" s="205"/>
      <c r="PBR2" s="205" t="s">
        <v>48</v>
      </c>
      <c r="PBS2" s="205"/>
      <c r="PBT2" s="205"/>
      <c r="PBU2" s="205"/>
      <c r="PBV2" s="205" t="s">
        <v>48</v>
      </c>
      <c r="PBW2" s="205"/>
      <c r="PBX2" s="205"/>
      <c r="PBY2" s="205"/>
      <c r="PBZ2" s="205" t="s">
        <v>48</v>
      </c>
      <c r="PCA2" s="205"/>
      <c r="PCB2" s="205"/>
      <c r="PCC2" s="205"/>
      <c r="PCD2" s="205" t="s">
        <v>48</v>
      </c>
      <c r="PCE2" s="205"/>
      <c r="PCF2" s="205"/>
      <c r="PCG2" s="205"/>
      <c r="PCH2" s="205" t="s">
        <v>48</v>
      </c>
      <c r="PCI2" s="205"/>
      <c r="PCJ2" s="205"/>
      <c r="PCK2" s="205"/>
      <c r="PCL2" s="205" t="s">
        <v>48</v>
      </c>
      <c r="PCM2" s="205"/>
      <c r="PCN2" s="205"/>
      <c r="PCO2" s="205"/>
      <c r="PCP2" s="205" t="s">
        <v>48</v>
      </c>
      <c r="PCQ2" s="205"/>
      <c r="PCR2" s="205"/>
      <c r="PCS2" s="205"/>
      <c r="PCT2" s="205" t="s">
        <v>48</v>
      </c>
      <c r="PCU2" s="205"/>
      <c r="PCV2" s="205"/>
      <c r="PCW2" s="205"/>
      <c r="PCX2" s="205" t="s">
        <v>48</v>
      </c>
      <c r="PCY2" s="205"/>
      <c r="PCZ2" s="205"/>
      <c r="PDA2" s="205"/>
      <c r="PDB2" s="205" t="s">
        <v>48</v>
      </c>
      <c r="PDC2" s="205"/>
      <c r="PDD2" s="205"/>
      <c r="PDE2" s="205"/>
      <c r="PDF2" s="205" t="s">
        <v>48</v>
      </c>
      <c r="PDG2" s="205"/>
      <c r="PDH2" s="205"/>
      <c r="PDI2" s="205"/>
      <c r="PDJ2" s="205" t="s">
        <v>48</v>
      </c>
      <c r="PDK2" s="205"/>
      <c r="PDL2" s="205"/>
      <c r="PDM2" s="205"/>
      <c r="PDN2" s="205" t="s">
        <v>48</v>
      </c>
      <c r="PDO2" s="205"/>
      <c r="PDP2" s="205"/>
      <c r="PDQ2" s="205"/>
      <c r="PDR2" s="205" t="s">
        <v>48</v>
      </c>
      <c r="PDS2" s="205"/>
      <c r="PDT2" s="205"/>
      <c r="PDU2" s="205"/>
      <c r="PDV2" s="205" t="s">
        <v>48</v>
      </c>
      <c r="PDW2" s="205"/>
      <c r="PDX2" s="205"/>
      <c r="PDY2" s="205"/>
      <c r="PDZ2" s="205" t="s">
        <v>48</v>
      </c>
      <c r="PEA2" s="205"/>
      <c r="PEB2" s="205"/>
      <c r="PEC2" s="205"/>
      <c r="PED2" s="205" t="s">
        <v>48</v>
      </c>
      <c r="PEE2" s="205"/>
      <c r="PEF2" s="205"/>
      <c r="PEG2" s="205"/>
      <c r="PEH2" s="205" t="s">
        <v>48</v>
      </c>
      <c r="PEI2" s="205"/>
      <c r="PEJ2" s="205"/>
      <c r="PEK2" s="205"/>
      <c r="PEL2" s="205" t="s">
        <v>48</v>
      </c>
      <c r="PEM2" s="205"/>
      <c r="PEN2" s="205"/>
      <c r="PEO2" s="205"/>
      <c r="PEP2" s="205" t="s">
        <v>48</v>
      </c>
      <c r="PEQ2" s="205"/>
      <c r="PER2" s="205"/>
      <c r="PES2" s="205"/>
      <c r="PET2" s="205" t="s">
        <v>48</v>
      </c>
      <c r="PEU2" s="205"/>
      <c r="PEV2" s="205"/>
      <c r="PEW2" s="205"/>
      <c r="PEX2" s="205" t="s">
        <v>48</v>
      </c>
      <c r="PEY2" s="205"/>
      <c r="PEZ2" s="205"/>
      <c r="PFA2" s="205"/>
      <c r="PFB2" s="205" t="s">
        <v>48</v>
      </c>
      <c r="PFC2" s="205"/>
      <c r="PFD2" s="205"/>
      <c r="PFE2" s="205"/>
      <c r="PFF2" s="205" t="s">
        <v>48</v>
      </c>
      <c r="PFG2" s="205"/>
      <c r="PFH2" s="205"/>
      <c r="PFI2" s="205"/>
      <c r="PFJ2" s="205" t="s">
        <v>48</v>
      </c>
      <c r="PFK2" s="205"/>
      <c r="PFL2" s="205"/>
      <c r="PFM2" s="205"/>
      <c r="PFN2" s="205" t="s">
        <v>48</v>
      </c>
      <c r="PFO2" s="205"/>
      <c r="PFP2" s="205"/>
      <c r="PFQ2" s="205"/>
      <c r="PFR2" s="205" t="s">
        <v>48</v>
      </c>
      <c r="PFS2" s="205"/>
      <c r="PFT2" s="205"/>
      <c r="PFU2" s="205"/>
      <c r="PFV2" s="205" t="s">
        <v>48</v>
      </c>
      <c r="PFW2" s="205"/>
      <c r="PFX2" s="205"/>
      <c r="PFY2" s="205"/>
      <c r="PFZ2" s="205" t="s">
        <v>48</v>
      </c>
      <c r="PGA2" s="205"/>
      <c r="PGB2" s="205"/>
      <c r="PGC2" s="205"/>
      <c r="PGD2" s="205" t="s">
        <v>48</v>
      </c>
      <c r="PGE2" s="205"/>
      <c r="PGF2" s="205"/>
      <c r="PGG2" s="205"/>
      <c r="PGH2" s="205" t="s">
        <v>48</v>
      </c>
      <c r="PGI2" s="205"/>
      <c r="PGJ2" s="205"/>
      <c r="PGK2" s="205"/>
      <c r="PGL2" s="205" t="s">
        <v>48</v>
      </c>
      <c r="PGM2" s="205"/>
      <c r="PGN2" s="205"/>
      <c r="PGO2" s="205"/>
      <c r="PGP2" s="205" t="s">
        <v>48</v>
      </c>
      <c r="PGQ2" s="205"/>
      <c r="PGR2" s="205"/>
      <c r="PGS2" s="205"/>
      <c r="PGT2" s="205" t="s">
        <v>48</v>
      </c>
      <c r="PGU2" s="205"/>
      <c r="PGV2" s="205"/>
      <c r="PGW2" s="205"/>
      <c r="PGX2" s="205" t="s">
        <v>48</v>
      </c>
      <c r="PGY2" s="205"/>
      <c r="PGZ2" s="205"/>
      <c r="PHA2" s="205"/>
      <c r="PHB2" s="205" t="s">
        <v>48</v>
      </c>
      <c r="PHC2" s="205"/>
      <c r="PHD2" s="205"/>
      <c r="PHE2" s="205"/>
      <c r="PHF2" s="205" t="s">
        <v>48</v>
      </c>
      <c r="PHG2" s="205"/>
      <c r="PHH2" s="205"/>
      <c r="PHI2" s="205"/>
      <c r="PHJ2" s="205" t="s">
        <v>48</v>
      </c>
      <c r="PHK2" s="205"/>
      <c r="PHL2" s="205"/>
      <c r="PHM2" s="205"/>
      <c r="PHN2" s="205" t="s">
        <v>48</v>
      </c>
      <c r="PHO2" s="205"/>
      <c r="PHP2" s="205"/>
      <c r="PHQ2" s="205"/>
      <c r="PHR2" s="205" t="s">
        <v>48</v>
      </c>
      <c r="PHS2" s="205"/>
      <c r="PHT2" s="205"/>
      <c r="PHU2" s="205"/>
      <c r="PHV2" s="205" t="s">
        <v>48</v>
      </c>
      <c r="PHW2" s="205"/>
      <c r="PHX2" s="205"/>
      <c r="PHY2" s="205"/>
      <c r="PHZ2" s="205" t="s">
        <v>48</v>
      </c>
      <c r="PIA2" s="205"/>
      <c r="PIB2" s="205"/>
      <c r="PIC2" s="205"/>
      <c r="PID2" s="205" t="s">
        <v>48</v>
      </c>
      <c r="PIE2" s="205"/>
      <c r="PIF2" s="205"/>
      <c r="PIG2" s="205"/>
      <c r="PIH2" s="205" t="s">
        <v>48</v>
      </c>
      <c r="PII2" s="205"/>
      <c r="PIJ2" s="205"/>
      <c r="PIK2" s="205"/>
      <c r="PIL2" s="205" t="s">
        <v>48</v>
      </c>
      <c r="PIM2" s="205"/>
      <c r="PIN2" s="205"/>
      <c r="PIO2" s="205"/>
      <c r="PIP2" s="205" t="s">
        <v>48</v>
      </c>
      <c r="PIQ2" s="205"/>
      <c r="PIR2" s="205"/>
      <c r="PIS2" s="205"/>
      <c r="PIT2" s="205" t="s">
        <v>48</v>
      </c>
      <c r="PIU2" s="205"/>
      <c r="PIV2" s="205"/>
      <c r="PIW2" s="205"/>
      <c r="PIX2" s="205" t="s">
        <v>48</v>
      </c>
      <c r="PIY2" s="205"/>
      <c r="PIZ2" s="205"/>
      <c r="PJA2" s="205"/>
      <c r="PJB2" s="205" t="s">
        <v>48</v>
      </c>
      <c r="PJC2" s="205"/>
      <c r="PJD2" s="205"/>
      <c r="PJE2" s="205"/>
      <c r="PJF2" s="205" t="s">
        <v>48</v>
      </c>
      <c r="PJG2" s="205"/>
      <c r="PJH2" s="205"/>
      <c r="PJI2" s="205"/>
      <c r="PJJ2" s="205" t="s">
        <v>48</v>
      </c>
      <c r="PJK2" s="205"/>
      <c r="PJL2" s="205"/>
      <c r="PJM2" s="205"/>
      <c r="PJN2" s="205" t="s">
        <v>48</v>
      </c>
      <c r="PJO2" s="205"/>
      <c r="PJP2" s="205"/>
      <c r="PJQ2" s="205"/>
      <c r="PJR2" s="205" t="s">
        <v>48</v>
      </c>
      <c r="PJS2" s="205"/>
      <c r="PJT2" s="205"/>
      <c r="PJU2" s="205"/>
      <c r="PJV2" s="205" t="s">
        <v>48</v>
      </c>
      <c r="PJW2" s="205"/>
      <c r="PJX2" s="205"/>
      <c r="PJY2" s="205"/>
      <c r="PJZ2" s="205" t="s">
        <v>48</v>
      </c>
      <c r="PKA2" s="205"/>
      <c r="PKB2" s="205"/>
      <c r="PKC2" s="205"/>
      <c r="PKD2" s="205" t="s">
        <v>48</v>
      </c>
      <c r="PKE2" s="205"/>
      <c r="PKF2" s="205"/>
      <c r="PKG2" s="205"/>
      <c r="PKH2" s="205" t="s">
        <v>48</v>
      </c>
      <c r="PKI2" s="205"/>
      <c r="PKJ2" s="205"/>
      <c r="PKK2" s="205"/>
      <c r="PKL2" s="205" t="s">
        <v>48</v>
      </c>
      <c r="PKM2" s="205"/>
      <c r="PKN2" s="205"/>
      <c r="PKO2" s="205"/>
      <c r="PKP2" s="205" t="s">
        <v>48</v>
      </c>
      <c r="PKQ2" s="205"/>
      <c r="PKR2" s="205"/>
      <c r="PKS2" s="205"/>
      <c r="PKT2" s="205" t="s">
        <v>48</v>
      </c>
      <c r="PKU2" s="205"/>
      <c r="PKV2" s="205"/>
      <c r="PKW2" s="205"/>
      <c r="PKX2" s="205" t="s">
        <v>48</v>
      </c>
      <c r="PKY2" s="205"/>
      <c r="PKZ2" s="205"/>
      <c r="PLA2" s="205"/>
      <c r="PLB2" s="205" t="s">
        <v>48</v>
      </c>
      <c r="PLC2" s="205"/>
      <c r="PLD2" s="205"/>
      <c r="PLE2" s="205"/>
      <c r="PLF2" s="205" t="s">
        <v>48</v>
      </c>
      <c r="PLG2" s="205"/>
      <c r="PLH2" s="205"/>
      <c r="PLI2" s="205"/>
      <c r="PLJ2" s="205" t="s">
        <v>48</v>
      </c>
      <c r="PLK2" s="205"/>
      <c r="PLL2" s="205"/>
      <c r="PLM2" s="205"/>
      <c r="PLN2" s="205" t="s">
        <v>48</v>
      </c>
      <c r="PLO2" s="205"/>
      <c r="PLP2" s="205"/>
      <c r="PLQ2" s="205"/>
      <c r="PLR2" s="205" t="s">
        <v>48</v>
      </c>
      <c r="PLS2" s="205"/>
      <c r="PLT2" s="205"/>
      <c r="PLU2" s="205"/>
      <c r="PLV2" s="205" t="s">
        <v>48</v>
      </c>
      <c r="PLW2" s="205"/>
      <c r="PLX2" s="205"/>
      <c r="PLY2" s="205"/>
      <c r="PLZ2" s="205" t="s">
        <v>48</v>
      </c>
      <c r="PMA2" s="205"/>
      <c r="PMB2" s="205"/>
      <c r="PMC2" s="205"/>
      <c r="PMD2" s="205" t="s">
        <v>48</v>
      </c>
      <c r="PME2" s="205"/>
      <c r="PMF2" s="205"/>
      <c r="PMG2" s="205"/>
      <c r="PMH2" s="205" t="s">
        <v>48</v>
      </c>
      <c r="PMI2" s="205"/>
      <c r="PMJ2" s="205"/>
      <c r="PMK2" s="205"/>
      <c r="PML2" s="205" t="s">
        <v>48</v>
      </c>
      <c r="PMM2" s="205"/>
      <c r="PMN2" s="205"/>
      <c r="PMO2" s="205"/>
      <c r="PMP2" s="205" t="s">
        <v>48</v>
      </c>
      <c r="PMQ2" s="205"/>
      <c r="PMR2" s="205"/>
      <c r="PMS2" s="205"/>
      <c r="PMT2" s="205" t="s">
        <v>48</v>
      </c>
      <c r="PMU2" s="205"/>
      <c r="PMV2" s="205"/>
      <c r="PMW2" s="205"/>
      <c r="PMX2" s="205" t="s">
        <v>48</v>
      </c>
      <c r="PMY2" s="205"/>
      <c r="PMZ2" s="205"/>
      <c r="PNA2" s="205"/>
      <c r="PNB2" s="205" t="s">
        <v>48</v>
      </c>
      <c r="PNC2" s="205"/>
      <c r="PND2" s="205"/>
      <c r="PNE2" s="205"/>
      <c r="PNF2" s="205" t="s">
        <v>48</v>
      </c>
      <c r="PNG2" s="205"/>
      <c r="PNH2" s="205"/>
      <c r="PNI2" s="205"/>
      <c r="PNJ2" s="205" t="s">
        <v>48</v>
      </c>
      <c r="PNK2" s="205"/>
      <c r="PNL2" s="205"/>
      <c r="PNM2" s="205"/>
      <c r="PNN2" s="205" t="s">
        <v>48</v>
      </c>
      <c r="PNO2" s="205"/>
      <c r="PNP2" s="205"/>
      <c r="PNQ2" s="205"/>
      <c r="PNR2" s="205" t="s">
        <v>48</v>
      </c>
      <c r="PNS2" s="205"/>
      <c r="PNT2" s="205"/>
      <c r="PNU2" s="205"/>
      <c r="PNV2" s="205" t="s">
        <v>48</v>
      </c>
      <c r="PNW2" s="205"/>
      <c r="PNX2" s="205"/>
      <c r="PNY2" s="205"/>
      <c r="PNZ2" s="205" t="s">
        <v>48</v>
      </c>
      <c r="POA2" s="205"/>
      <c r="POB2" s="205"/>
      <c r="POC2" s="205"/>
      <c r="POD2" s="205" t="s">
        <v>48</v>
      </c>
      <c r="POE2" s="205"/>
      <c r="POF2" s="205"/>
      <c r="POG2" s="205"/>
      <c r="POH2" s="205" t="s">
        <v>48</v>
      </c>
      <c r="POI2" s="205"/>
      <c r="POJ2" s="205"/>
      <c r="POK2" s="205"/>
      <c r="POL2" s="205" t="s">
        <v>48</v>
      </c>
      <c r="POM2" s="205"/>
      <c r="PON2" s="205"/>
      <c r="POO2" s="205"/>
      <c r="POP2" s="205" t="s">
        <v>48</v>
      </c>
      <c r="POQ2" s="205"/>
      <c r="POR2" s="205"/>
      <c r="POS2" s="205"/>
      <c r="POT2" s="205" t="s">
        <v>48</v>
      </c>
      <c r="POU2" s="205"/>
      <c r="POV2" s="205"/>
      <c r="POW2" s="205"/>
      <c r="POX2" s="205" t="s">
        <v>48</v>
      </c>
      <c r="POY2" s="205"/>
      <c r="POZ2" s="205"/>
      <c r="PPA2" s="205"/>
      <c r="PPB2" s="205" t="s">
        <v>48</v>
      </c>
      <c r="PPC2" s="205"/>
      <c r="PPD2" s="205"/>
      <c r="PPE2" s="205"/>
      <c r="PPF2" s="205" t="s">
        <v>48</v>
      </c>
      <c r="PPG2" s="205"/>
      <c r="PPH2" s="205"/>
      <c r="PPI2" s="205"/>
      <c r="PPJ2" s="205" t="s">
        <v>48</v>
      </c>
      <c r="PPK2" s="205"/>
      <c r="PPL2" s="205"/>
      <c r="PPM2" s="205"/>
      <c r="PPN2" s="205" t="s">
        <v>48</v>
      </c>
      <c r="PPO2" s="205"/>
      <c r="PPP2" s="205"/>
      <c r="PPQ2" s="205"/>
      <c r="PPR2" s="205" t="s">
        <v>48</v>
      </c>
      <c r="PPS2" s="205"/>
      <c r="PPT2" s="205"/>
      <c r="PPU2" s="205"/>
      <c r="PPV2" s="205" t="s">
        <v>48</v>
      </c>
      <c r="PPW2" s="205"/>
      <c r="PPX2" s="205"/>
      <c r="PPY2" s="205"/>
      <c r="PPZ2" s="205" t="s">
        <v>48</v>
      </c>
      <c r="PQA2" s="205"/>
      <c r="PQB2" s="205"/>
      <c r="PQC2" s="205"/>
      <c r="PQD2" s="205" t="s">
        <v>48</v>
      </c>
      <c r="PQE2" s="205"/>
      <c r="PQF2" s="205"/>
      <c r="PQG2" s="205"/>
      <c r="PQH2" s="205" t="s">
        <v>48</v>
      </c>
      <c r="PQI2" s="205"/>
      <c r="PQJ2" s="205"/>
      <c r="PQK2" s="205"/>
      <c r="PQL2" s="205" t="s">
        <v>48</v>
      </c>
      <c r="PQM2" s="205"/>
      <c r="PQN2" s="205"/>
      <c r="PQO2" s="205"/>
      <c r="PQP2" s="205" t="s">
        <v>48</v>
      </c>
      <c r="PQQ2" s="205"/>
      <c r="PQR2" s="205"/>
      <c r="PQS2" s="205"/>
      <c r="PQT2" s="205" t="s">
        <v>48</v>
      </c>
      <c r="PQU2" s="205"/>
      <c r="PQV2" s="205"/>
      <c r="PQW2" s="205"/>
      <c r="PQX2" s="205" t="s">
        <v>48</v>
      </c>
      <c r="PQY2" s="205"/>
      <c r="PQZ2" s="205"/>
      <c r="PRA2" s="205"/>
      <c r="PRB2" s="205" t="s">
        <v>48</v>
      </c>
      <c r="PRC2" s="205"/>
      <c r="PRD2" s="205"/>
      <c r="PRE2" s="205"/>
      <c r="PRF2" s="205" t="s">
        <v>48</v>
      </c>
      <c r="PRG2" s="205"/>
      <c r="PRH2" s="205"/>
      <c r="PRI2" s="205"/>
      <c r="PRJ2" s="205" t="s">
        <v>48</v>
      </c>
      <c r="PRK2" s="205"/>
      <c r="PRL2" s="205"/>
      <c r="PRM2" s="205"/>
      <c r="PRN2" s="205" t="s">
        <v>48</v>
      </c>
      <c r="PRO2" s="205"/>
      <c r="PRP2" s="205"/>
      <c r="PRQ2" s="205"/>
      <c r="PRR2" s="205" t="s">
        <v>48</v>
      </c>
      <c r="PRS2" s="205"/>
      <c r="PRT2" s="205"/>
      <c r="PRU2" s="205"/>
      <c r="PRV2" s="205" t="s">
        <v>48</v>
      </c>
      <c r="PRW2" s="205"/>
      <c r="PRX2" s="205"/>
      <c r="PRY2" s="205"/>
      <c r="PRZ2" s="205" t="s">
        <v>48</v>
      </c>
      <c r="PSA2" s="205"/>
      <c r="PSB2" s="205"/>
      <c r="PSC2" s="205"/>
      <c r="PSD2" s="205" t="s">
        <v>48</v>
      </c>
      <c r="PSE2" s="205"/>
      <c r="PSF2" s="205"/>
      <c r="PSG2" s="205"/>
      <c r="PSH2" s="205" t="s">
        <v>48</v>
      </c>
      <c r="PSI2" s="205"/>
      <c r="PSJ2" s="205"/>
      <c r="PSK2" s="205"/>
      <c r="PSL2" s="205" t="s">
        <v>48</v>
      </c>
      <c r="PSM2" s="205"/>
      <c r="PSN2" s="205"/>
      <c r="PSO2" s="205"/>
      <c r="PSP2" s="205" t="s">
        <v>48</v>
      </c>
      <c r="PSQ2" s="205"/>
      <c r="PSR2" s="205"/>
      <c r="PSS2" s="205"/>
      <c r="PST2" s="205" t="s">
        <v>48</v>
      </c>
      <c r="PSU2" s="205"/>
      <c r="PSV2" s="205"/>
      <c r="PSW2" s="205"/>
      <c r="PSX2" s="205" t="s">
        <v>48</v>
      </c>
      <c r="PSY2" s="205"/>
      <c r="PSZ2" s="205"/>
      <c r="PTA2" s="205"/>
      <c r="PTB2" s="205" t="s">
        <v>48</v>
      </c>
      <c r="PTC2" s="205"/>
      <c r="PTD2" s="205"/>
      <c r="PTE2" s="205"/>
      <c r="PTF2" s="205" t="s">
        <v>48</v>
      </c>
      <c r="PTG2" s="205"/>
      <c r="PTH2" s="205"/>
      <c r="PTI2" s="205"/>
      <c r="PTJ2" s="205" t="s">
        <v>48</v>
      </c>
      <c r="PTK2" s="205"/>
      <c r="PTL2" s="205"/>
      <c r="PTM2" s="205"/>
      <c r="PTN2" s="205" t="s">
        <v>48</v>
      </c>
      <c r="PTO2" s="205"/>
      <c r="PTP2" s="205"/>
      <c r="PTQ2" s="205"/>
      <c r="PTR2" s="205" t="s">
        <v>48</v>
      </c>
      <c r="PTS2" s="205"/>
      <c r="PTT2" s="205"/>
      <c r="PTU2" s="205"/>
      <c r="PTV2" s="205" t="s">
        <v>48</v>
      </c>
      <c r="PTW2" s="205"/>
      <c r="PTX2" s="205"/>
      <c r="PTY2" s="205"/>
      <c r="PTZ2" s="205" t="s">
        <v>48</v>
      </c>
      <c r="PUA2" s="205"/>
      <c r="PUB2" s="205"/>
      <c r="PUC2" s="205"/>
      <c r="PUD2" s="205" t="s">
        <v>48</v>
      </c>
      <c r="PUE2" s="205"/>
      <c r="PUF2" s="205"/>
      <c r="PUG2" s="205"/>
      <c r="PUH2" s="205" t="s">
        <v>48</v>
      </c>
      <c r="PUI2" s="205"/>
      <c r="PUJ2" s="205"/>
      <c r="PUK2" s="205"/>
      <c r="PUL2" s="205" t="s">
        <v>48</v>
      </c>
      <c r="PUM2" s="205"/>
      <c r="PUN2" s="205"/>
      <c r="PUO2" s="205"/>
      <c r="PUP2" s="205" t="s">
        <v>48</v>
      </c>
      <c r="PUQ2" s="205"/>
      <c r="PUR2" s="205"/>
      <c r="PUS2" s="205"/>
      <c r="PUT2" s="205" t="s">
        <v>48</v>
      </c>
      <c r="PUU2" s="205"/>
      <c r="PUV2" s="205"/>
      <c r="PUW2" s="205"/>
      <c r="PUX2" s="205" t="s">
        <v>48</v>
      </c>
      <c r="PUY2" s="205"/>
      <c r="PUZ2" s="205"/>
      <c r="PVA2" s="205"/>
      <c r="PVB2" s="205" t="s">
        <v>48</v>
      </c>
      <c r="PVC2" s="205"/>
      <c r="PVD2" s="205"/>
      <c r="PVE2" s="205"/>
      <c r="PVF2" s="205" t="s">
        <v>48</v>
      </c>
      <c r="PVG2" s="205"/>
      <c r="PVH2" s="205"/>
      <c r="PVI2" s="205"/>
      <c r="PVJ2" s="205" t="s">
        <v>48</v>
      </c>
      <c r="PVK2" s="205"/>
      <c r="PVL2" s="205"/>
      <c r="PVM2" s="205"/>
      <c r="PVN2" s="205" t="s">
        <v>48</v>
      </c>
      <c r="PVO2" s="205"/>
      <c r="PVP2" s="205"/>
      <c r="PVQ2" s="205"/>
      <c r="PVR2" s="205" t="s">
        <v>48</v>
      </c>
      <c r="PVS2" s="205"/>
      <c r="PVT2" s="205"/>
      <c r="PVU2" s="205"/>
      <c r="PVV2" s="205" t="s">
        <v>48</v>
      </c>
      <c r="PVW2" s="205"/>
      <c r="PVX2" s="205"/>
      <c r="PVY2" s="205"/>
      <c r="PVZ2" s="205" t="s">
        <v>48</v>
      </c>
      <c r="PWA2" s="205"/>
      <c r="PWB2" s="205"/>
      <c r="PWC2" s="205"/>
      <c r="PWD2" s="205" t="s">
        <v>48</v>
      </c>
      <c r="PWE2" s="205"/>
      <c r="PWF2" s="205"/>
      <c r="PWG2" s="205"/>
      <c r="PWH2" s="205" t="s">
        <v>48</v>
      </c>
      <c r="PWI2" s="205"/>
      <c r="PWJ2" s="205"/>
      <c r="PWK2" s="205"/>
      <c r="PWL2" s="205" t="s">
        <v>48</v>
      </c>
      <c r="PWM2" s="205"/>
      <c r="PWN2" s="205"/>
      <c r="PWO2" s="205"/>
      <c r="PWP2" s="205" t="s">
        <v>48</v>
      </c>
      <c r="PWQ2" s="205"/>
      <c r="PWR2" s="205"/>
      <c r="PWS2" s="205"/>
      <c r="PWT2" s="205" t="s">
        <v>48</v>
      </c>
      <c r="PWU2" s="205"/>
      <c r="PWV2" s="205"/>
      <c r="PWW2" s="205"/>
      <c r="PWX2" s="205" t="s">
        <v>48</v>
      </c>
      <c r="PWY2" s="205"/>
      <c r="PWZ2" s="205"/>
      <c r="PXA2" s="205"/>
      <c r="PXB2" s="205" t="s">
        <v>48</v>
      </c>
      <c r="PXC2" s="205"/>
      <c r="PXD2" s="205"/>
      <c r="PXE2" s="205"/>
      <c r="PXF2" s="205" t="s">
        <v>48</v>
      </c>
      <c r="PXG2" s="205"/>
      <c r="PXH2" s="205"/>
      <c r="PXI2" s="205"/>
      <c r="PXJ2" s="205" t="s">
        <v>48</v>
      </c>
      <c r="PXK2" s="205"/>
      <c r="PXL2" s="205"/>
      <c r="PXM2" s="205"/>
      <c r="PXN2" s="205" t="s">
        <v>48</v>
      </c>
      <c r="PXO2" s="205"/>
      <c r="PXP2" s="205"/>
      <c r="PXQ2" s="205"/>
      <c r="PXR2" s="205" t="s">
        <v>48</v>
      </c>
      <c r="PXS2" s="205"/>
      <c r="PXT2" s="205"/>
      <c r="PXU2" s="205"/>
      <c r="PXV2" s="205" t="s">
        <v>48</v>
      </c>
      <c r="PXW2" s="205"/>
      <c r="PXX2" s="205"/>
      <c r="PXY2" s="205"/>
      <c r="PXZ2" s="205" t="s">
        <v>48</v>
      </c>
      <c r="PYA2" s="205"/>
      <c r="PYB2" s="205"/>
      <c r="PYC2" s="205"/>
      <c r="PYD2" s="205" t="s">
        <v>48</v>
      </c>
      <c r="PYE2" s="205"/>
      <c r="PYF2" s="205"/>
      <c r="PYG2" s="205"/>
      <c r="PYH2" s="205" t="s">
        <v>48</v>
      </c>
      <c r="PYI2" s="205"/>
      <c r="PYJ2" s="205"/>
      <c r="PYK2" s="205"/>
      <c r="PYL2" s="205" t="s">
        <v>48</v>
      </c>
      <c r="PYM2" s="205"/>
      <c r="PYN2" s="205"/>
      <c r="PYO2" s="205"/>
      <c r="PYP2" s="205" t="s">
        <v>48</v>
      </c>
      <c r="PYQ2" s="205"/>
      <c r="PYR2" s="205"/>
      <c r="PYS2" s="205"/>
      <c r="PYT2" s="205" t="s">
        <v>48</v>
      </c>
      <c r="PYU2" s="205"/>
      <c r="PYV2" s="205"/>
      <c r="PYW2" s="205"/>
      <c r="PYX2" s="205" t="s">
        <v>48</v>
      </c>
      <c r="PYY2" s="205"/>
      <c r="PYZ2" s="205"/>
      <c r="PZA2" s="205"/>
      <c r="PZB2" s="205" t="s">
        <v>48</v>
      </c>
      <c r="PZC2" s="205"/>
      <c r="PZD2" s="205"/>
      <c r="PZE2" s="205"/>
      <c r="PZF2" s="205" t="s">
        <v>48</v>
      </c>
      <c r="PZG2" s="205"/>
      <c r="PZH2" s="205"/>
      <c r="PZI2" s="205"/>
      <c r="PZJ2" s="205" t="s">
        <v>48</v>
      </c>
      <c r="PZK2" s="205"/>
      <c r="PZL2" s="205"/>
      <c r="PZM2" s="205"/>
      <c r="PZN2" s="205" t="s">
        <v>48</v>
      </c>
      <c r="PZO2" s="205"/>
      <c r="PZP2" s="205"/>
      <c r="PZQ2" s="205"/>
      <c r="PZR2" s="205" t="s">
        <v>48</v>
      </c>
      <c r="PZS2" s="205"/>
      <c r="PZT2" s="205"/>
      <c r="PZU2" s="205"/>
      <c r="PZV2" s="205" t="s">
        <v>48</v>
      </c>
      <c r="PZW2" s="205"/>
      <c r="PZX2" s="205"/>
      <c r="PZY2" s="205"/>
      <c r="PZZ2" s="205" t="s">
        <v>48</v>
      </c>
      <c r="QAA2" s="205"/>
      <c r="QAB2" s="205"/>
      <c r="QAC2" s="205"/>
      <c r="QAD2" s="205" t="s">
        <v>48</v>
      </c>
      <c r="QAE2" s="205"/>
      <c r="QAF2" s="205"/>
      <c r="QAG2" s="205"/>
      <c r="QAH2" s="205" t="s">
        <v>48</v>
      </c>
      <c r="QAI2" s="205"/>
      <c r="QAJ2" s="205"/>
      <c r="QAK2" s="205"/>
      <c r="QAL2" s="205" t="s">
        <v>48</v>
      </c>
      <c r="QAM2" s="205"/>
      <c r="QAN2" s="205"/>
      <c r="QAO2" s="205"/>
      <c r="QAP2" s="205" t="s">
        <v>48</v>
      </c>
      <c r="QAQ2" s="205"/>
      <c r="QAR2" s="205"/>
      <c r="QAS2" s="205"/>
      <c r="QAT2" s="205" t="s">
        <v>48</v>
      </c>
      <c r="QAU2" s="205"/>
      <c r="QAV2" s="205"/>
      <c r="QAW2" s="205"/>
      <c r="QAX2" s="205" t="s">
        <v>48</v>
      </c>
      <c r="QAY2" s="205"/>
      <c r="QAZ2" s="205"/>
      <c r="QBA2" s="205"/>
      <c r="QBB2" s="205" t="s">
        <v>48</v>
      </c>
      <c r="QBC2" s="205"/>
      <c r="QBD2" s="205"/>
      <c r="QBE2" s="205"/>
      <c r="QBF2" s="205" t="s">
        <v>48</v>
      </c>
      <c r="QBG2" s="205"/>
      <c r="QBH2" s="205"/>
      <c r="QBI2" s="205"/>
      <c r="QBJ2" s="205" t="s">
        <v>48</v>
      </c>
      <c r="QBK2" s="205"/>
      <c r="QBL2" s="205"/>
      <c r="QBM2" s="205"/>
      <c r="QBN2" s="205" t="s">
        <v>48</v>
      </c>
      <c r="QBO2" s="205"/>
      <c r="QBP2" s="205"/>
      <c r="QBQ2" s="205"/>
      <c r="QBR2" s="205" t="s">
        <v>48</v>
      </c>
      <c r="QBS2" s="205"/>
      <c r="QBT2" s="205"/>
      <c r="QBU2" s="205"/>
      <c r="QBV2" s="205" t="s">
        <v>48</v>
      </c>
      <c r="QBW2" s="205"/>
      <c r="QBX2" s="205"/>
      <c r="QBY2" s="205"/>
      <c r="QBZ2" s="205" t="s">
        <v>48</v>
      </c>
      <c r="QCA2" s="205"/>
      <c r="QCB2" s="205"/>
      <c r="QCC2" s="205"/>
      <c r="QCD2" s="205" t="s">
        <v>48</v>
      </c>
      <c r="QCE2" s="205"/>
      <c r="QCF2" s="205"/>
      <c r="QCG2" s="205"/>
      <c r="QCH2" s="205" t="s">
        <v>48</v>
      </c>
      <c r="QCI2" s="205"/>
      <c r="QCJ2" s="205"/>
      <c r="QCK2" s="205"/>
      <c r="QCL2" s="205" t="s">
        <v>48</v>
      </c>
      <c r="QCM2" s="205"/>
      <c r="QCN2" s="205"/>
      <c r="QCO2" s="205"/>
      <c r="QCP2" s="205" t="s">
        <v>48</v>
      </c>
      <c r="QCQ2" s="205"/>
      <c r="QCR2" s="205"/>
      <c r="QCS2" s="205"/>
      <c r="QCT2" s="205" t="s">
        <v>48</v>
      </c>
      <c r="QCU2" s="205"/>
      <c r="QCV2" s="205"/>
      <c r="QCW2" s="205"/>
      <c r="QCX2" s="205" t="s">
        <v>48</v>
      </c>
      <c r="QCY2" s="205"/>
      <c r="QCZ2" s="205"/>
      <c r="QDA2" s="205"/>
      <c r="QDB2" s="205" t="s">
        <v>48</v>
      </c>
      <c r="QDC2" s="205"/>
      <c r="QDD2" s="205"/>
      <c r="QDE2" s="205"/>
      <c r="QDF2" s="205" t="s">
        <v>48</v>
      </c>
      <c r="QDG2" s="205"/>
      <c r="QDH2" s="205"/>
      <c r="QDI2" s="205"/>
      <c r="QDJ2" s="205" t="s">
        <v>48</v>
      </c>
      <c r="QDK2" s="205"/>
      <c r="QDL2" s="205"/>
      <c r="QDM2" s="205"/>
      <c r="QDN2" s="205" t="s">
        <v>48</v>
      </c>
      <c r="QDO2" s="205"/>
      <c r="QDP2" s="205"/>
      <c r="QDQ2" s="205"/>
      <c r="QDR2" s="205" t="s">
        <v>48</v>
      </c>
      <c r="QDS2" s="205"/>
      <c r="QDT2" s="205"/>
      <c r="QDU2" s="205"/>
      <c r="QDV2" s="205" t="s">
        <v>48</v>
      </c>
      <c r="QDW2" s="205"/>
      <c r="QDX2" s="205"/>
      <c r="QDY2" s="205"/>
      <c r="QDZ2" s="205" t="s">
        <v>48</v>
      </c>
      <c r="QEA2" s="205"/>
      <c r="QEB2" s="205"/>
      <c r="QEC2" s="205"/>
      <c r="QED2" s="205" t="s">
        <v>48</v>
      </c>
      <c r="QEE2" s="205"/>
      <c r="QEF2" s="205"/>
      <c r="QEG2" s="205"/>
      <c r="QEH2" s="205" t="s">
        <v>48</v>
      </c>
      <c r="QEI2" s="205"/>
      <c r="QEJ2" s="205"/>
      <c r="QEK2" s="205"/>
      <c r="QEL2" s="205" t="s">
        <v>48</v>
      </c>
      <c r="QEM2" s="205"/>
      <c r="QEN2" s="205"/>
      <c r="QEO2" s="205"/>
      <c r="QEP2" s="205" t="s">
        <v>48</v>
      </c>
      <c r="QEQ2" s="205"/>
      <c r="QER2" s="205"/>
      <c r="QES2" s="205"/>
      <c r="QET2" s="205" t="s">
        <v>48</v>
      </c>
      <c r="QEU2" s="205"/>
      <c r="QEV2" s="205"/>
      <c r="QEW2" s="205"/>
      <c r="QEX2" s="205" t="s">
        <v>48</v>
      </c>
      <c r="QEY2" s="205"/>
      <c r="QEZ2" s="205"/>
      <c r="QFA2" s="205"/>
      <c r="QFB2" s="205" t="s">
        <v>48</v>
      </c>
      <c r="QFC2" s="205"/>
      <c r="QFD2" s="205"/>
      <c r="QFE2" s="205"/>
      <c r="QFF2" s="205" t="s">
        <v>48</v>
      </c>
      <c r="QFG2" s="205"/>
      <c r="QFH2" s="205"/>
      <c r="QFI2" s="205"/>
      <c r="QFJ2" s="205" t="s">
        <v>48</v>
      </c>
      <c r="QFK2" s="205"/>
      <c r="QFL2" s="205"/>
      <c r="QFM2" s="205"/>
      <c r="QFN2" s="205" t="s">
        <v>48</v>
      </c>
      <c r="QFO2" s="205"/>
      <c r="QFP2" s="205"/>
      <c r="QFQ2" s="205"/>
      <c r="QFR2" s="205" t="s">
        <v>48</v>
      </c>
      <c r="QFS2" s="205"/>
      <c r="QFT2" s="205"/>
      <c r="QFU2" s="205"/>
      <c r="QFV2" s="205" t="s">
        <v>48</v>
      </c>
      <c r="QFW2" s="205"/>
      <c r="QFX2" s="205"/>
      <c r="QFY2" s="205"/>
      <c r="QFZ2" s="205" t="s">
        <v>48</v>
      </c>
      <c r="QGA2" s="205"/>
      <c r="QGB2" s="205"/>
      <c r="QGC2" s="205"/>
      <c r="QGD2" s="205" t="s">
        <v>48</v>
      </c>
      <c r="QGE2" s="205"/>
      <c r="QGF2" s="205"/>
      <c r="QGG2" s="205"/>
      <c r="QGH2" s="205" t="s">
        <v>48</v>
      </c>
      <c r="QGI2" s="205"/>
      <c r="QGJ2" s="205"/>
      <c r="QGK2" s="205"/>
      <c r="QGL2" s="205" t="s">
        <v>48</v>
      </c>
      <c r="QGM2" s="205"/>
      <c r="QGN2" s="205"/>
      <c r="QGO2" s="205"/>
      <c r="QGP2" s="205" t="s">
        <v>48</v>
      </c>
      <c r="QGQ2" s="205"/>
      <c r="QGR2" s="205"/>
      <c r="QGS2" s="205"/>
      <c r="QGT2" s="205" t="s">
        <v>48</v>
      </c>
      <c r="QGU2" s="205"/>
      <c r="QGV2" s="205"/>
      <c r="QGW2" s="205"/>
      <c r="QGX2" s="205" t="s">
        <v>48</v>
      </c>
      <c r="QGY2" s="205"/>
      <c r="QGZ2" s="205"/>
      <c r="QHA2" s="205"/>
      <c r="QHB2" s="205" t="s">
        <v>48</v>
      </c>
      <c r="QHC2" s="205"/>
      <c r="QHD2" s="205"/>
      <c r="QHE2" s="205"/>
      <c r="QHF2" s="205" t="s">
        <v>48</v>
      </c>
      <c r="QHG2" s="205"/>
      <c r="QHH2" s="205"/>
      <c r="QHI2" s="205"/>
      <c r="QHJ2" s="205" t="s">
        <v>48</v>
      </c>
      <c r="QHK2" s="205"/>
      <c r="QHL2" s="205"/>
      <c r="QHM2" s="205"/>
      <c r="QHN2" s="205" t="s">
        <v>48</v>
      </c>
      <c r="QHO2" s="205"/>
      <c r="QHP2" s="205"/>
      <c r="QHQ2" s="205"/>
      <c r="QHR2" s="205" t="s">
        <v>48</v>
      </c>
      <c r="QHS2" s="205"/>
      <c r="QHT2" s="205"/>
      <c r="QHU2" s="205"/>
      <c r="QHV2" s="205" t="s">
        <v>48</v>
      </c>
      <c r="QHW2" s="205"/>
      <c r="QHX2" s="205"/>
      <c r="QHY2" s="205"/>
      <c r="QHZ2" s="205" t="s">
        <v>48</v>
      </c>
      <c r="QIA2" s="205"/>
      <c r="QIB2" s="205"/>
      <c r="QIC2" s="205"/>
      <c r="QID2" s="205" t="s">
        <v>48</v>
      </c>
      <c r="QIE2" s="205"/>
      <c r="QIF2" s="205"/>
      <c r="QIG2" s="205"/>
      <c r="QIH2" s="205" t="s">
        <v>48</v>
      </c>
      <c r="QII2" s="205"/>
      <c r="QIJ2" s="205"/>
      <c r="QIK2" s="205"/>
      <c r="QIL2" s="205" t="s">
        <v>48</v>
      </c>
      <c r="QIM2" s="205"/>
      <c r="QIN2" s="205"/>
      <c r="QIO2" s="205"/>
      <c r="QIP2" s="205" t="s">
        <v>48</v>
      </c>
      <c r="QIQ2" s="205"/>
      <c r="QIR2" s="205"/>
      <c r="QIS2" s="205"/>
      <c r="QIT2" s="205" t="s">
        <v>48</v>
      </c>
      <c r="QIU2" s="205"/>
      <c r="QIV2" s="205"/>
      <c r="QIW2" s="205"/>
      <c r="QIX2" s="205" t="s">
        <v>48</v>
      </c>
      <c r="QIY2" s="205"/>
      <c r="QIZ2" s="205"/>
      <c r="QJA2" s="205"/>
      <c r="QJB2" s="205" t="s">
        <v>48</v>
      </c>
      <c r="QJC2" s="205"/>
      <c r="QJD2" s="205"/>
      <c r="QJE2" s="205"/>
      <c r="QJF2" s="205" t="s">
        <v>48</v>
      </c>
      <c r="QJG2" s="205"/>
      <c r="QJH2" s="205"/>
      <c r="QJI2" s="205"/>
      <c r="QJJ2" s="205" t="s">
        <v>48</v>
      </c>
      <c r="QJK2" s="205"/>
      <c r="QJL2" s="205"/>
      <c r="QJM2" s="205"/>
      <c r="QJN2" s="205" t="s">
        <v>48</v>
      </c>
      <c r="QJO2" s="205"/>
      <c r="QJP2" s="205"/>
      <c r="QJQ2" s="205"/>
      <c r="QJR2" s="205" t="s">
        <v>48</v>
      </c>
      <c r="QJS2" s="205"/>
      <c r="QJT2" s="205"/>
      <c r="QJU2" s="205"/>
      <c r="QJV2" s="205" t="s">
        <v>48</v>
      </c>
      <c r="QJW2" s="205"/>
      <c r="QJX2" s="205"/>
      <c r="QJY2" s="205"/>
      <c r="QJZ2" s="205" t="s">
        <v>48</v>
      </c>
      <c r="QKA2" s="205"/>
      <c r="QKB2" s="205"/>
      <c r="QKC2" s="205"/>
      <c r="QKD2" s="205" t="s">
        <v>48</v>
      </c>
      <c r="QKE2" s="205"/>
      <c r="QKF2" s="205"/>
      <c r="QKG2" s="205"/>
      <c r="QKH2" s="205" t="s">
        <v>48</v>
      </c>
      <c r="QKI2" s="205"/>
      <c r="QKJ2" s="205"/>
      <c r="QKK2" s="205"/>
      <c r="QKL2" s="205" t="s">
        <v>48</v>
      </c>
      <c r="QKM2" s="205"/>
      <c r="QKN2" s="205"/>
      <c r="QKO2" s="205"/>
      <c r="QKP2" s="205" t="s">
        <v>48</v>
      </c>
      <c r="QKQ2" s="205"/>
      <c r="QKR2" s="205"/>
      <c r="QKS2" s="205"/>
      <c r="QKT2" s="205" t="s">
        <v>48</v>
      </c>
      <c r="QKU2" s="205"/>
      <c r="QKV2" s="205"/>
      <c r="QKW2" s="205"/>
      <c r="QKX2" s="205" t="s">
        <v>48</v>
      </c>
      <c r="QKY2" s="205"/>
      <c r="QKZ2" s="205"/>
      <c r="QLA2" s="205"/>
      <c r="QLB2" s="205" t="s">
        <v>48</v>
      </c>
      <c r="QLC2" s="205"/>
      <c r="QLD2" s="205"/>
      <c r="QLE2" s="205"/>
      <c r="QLF2" s="205" t="s">
        <v>48</v>
      </c>
      <c r="QLG2" s="205"/>
      <c r="QLH2" s="205"/>
      <c r="QLI2" s="205"/>
      <c r="QLJ2" s="205" t="s">
        <v>48</v>
      </c>
      <c r="QLK2" s="205"/>
      <c r="QLL2" s="205"/>
      <c r="QLM2" s="205"/>
      <c r="QLN2" s="205" t="s">
        <v>48</v>
      </c>
      <c r="QLO2" s="205"/>
      <c r="QLP2" s="205"/>
      <c r="QLQ2" s="205"/>
      <c r="QLR2" s="205" t="s">
        <v>48</v>
      </c>
      <c r="QLS2" s="205"/>
      <c r="QLT2" s="205"/>
      <c r="QLU2" s="205"/>
      <c r="QLV2" s="205" t="s">
        <v>48</v>
      </c>
      <c r="QLW2" s="205"/>
      <c r="QLX2" s="205"/>
      <c r="QLY2" s="205"/>
      <c r="QLZ2" s="205" t="s">
        <v>48</v>
      </c>
      <c r="QMA2" s="205"/>
      <c r="QMB2" s="205"/>
      <c r="QMC2" s="205"/>
      <c r="QMD2" s="205" t="s">
        <v>48</v>
      </c>
      <c r="QME2" s="205"/>
      <c r="QMF2" s="205"/>
      <c r="QMG2" s="205"/>
      <c r="QMH2" s="205" t="s">
        <v>48</v>
      </c>
      <c r="QMI2" s="205"/>
      <c r="QMJ2" s="205"/>
      <c r="QMK2" s="205"/>
      <c r="QML2" s="205" t="s">
        <v>48</v>
      </c>
      <c r="QMM2" s="205"/>
      <c r="QMN2" s="205"/>
      <c r="QMO2" s="205"/>
      <c r="QMP2" s="205" t="s">
        <v>48</v>
      </c>
      <c r="QMQ2" s="205"/>
      <c r="QMR2" s="205"/>
      <c r="QMS2" s="205"/>
      <c r="QMT2" s="205" t="s">
        <v>48</v>
      </c>
      <c r="QMU2" s="205"/>
      <c r="QMV2" s="205"/>
      <c r="QMW2" s="205"/>
      <c r="QMX2" s="205" t="s">
        <v>48</v>
      </c>
      <c r="QMY2" s="205"/>
      <c r="QMZ2" s="205"/>
      <c r="QNA2" s="205"/>
      <c r="QNB2" s="205" t="s">
        <v>48</v>
      </c>
      <c r="QNC2" s="205"/>
      <c r="QND2" s="205"/>
      <c r="QNE2" s="205"/>
      <c r="QNF2" s="205" t="s">
        <v>48</v>
      </c>
      <c r="QNG2" s="205"/>
      <c r="QNH2" s="205"/>
      <c r="QNI2" s="205"/>
      <c r="QNJ2" s="205" t="s">
        <v>48</v>
      </c>
      <c r="QNK2" s="205"/>
      <c r="QNL2" s="205"/>
      <c r="QNM2" s="205"/>
      <c r="QNN2" s="205" t="s">
        <v>48</v>
      </c>
      <c r="QNO2" s="205"/>
      <c r="QNP2" s="205"/>
      <c r="QNQ2" s="205"/>
      <c r="QNR2" s="205" t="s">
        <v>48</v>
      </c>
      <c r="QNS2" s="205"/>
      <c r="QNT2" s="205"/>
      <c r="QNU2" s="205"/>
      <c r="QNV2" s="205" t="s">
        <v>48</v>
      </c>
      <c r="QNW2" s="205"/>
      <c r="QNX2" s="205"/>
      <c r="QNY2" s="205"/>
      <c r="QNZ2" s="205" t="s">
        <v>48</v>
      </c>
      <c r="QOA2" s="205"/>
      <c r="QOB2" s="205"/>
      <c r="QOC2" s="205"/>
      <c r="QOD2" s="205" t="s">
        <v>48</v>
      </c>
      <c r="QOE2" s="205"/>
      <c r="QOF2" s="205"/>
      <c r="QOG2" s="205"/>
      <c r="QOH2" s="205" t="s">
        <v>48</v>
      </c>
      <c r="QOI2" s="205"/>
      <c r="QOJ2" s="205"/>
      <c r="QOK2" s="205"/>
      <c r="QOL2" s="205" t="s">
        <v>48</v>
      </c>
      <c r="QOM2" s="205"/>
      <c r="QON2" s="205"/>
      <c r="QOO2" s="205"/>
      <c r="QOP2" s="205" t="s">
        <v>48</v>
      </c>
      <c r="QOQ2" s="205"/>
      <c r="QOR2" s="205"/>
      <c r="QOS2" s="205"/>
      <c r="QOT2" s="205" t="s">
        <v>48</v>
      </c>
      <c r="QOU2" s="205"/>
      <c r="QOV2" s="205"/>
      <c r="QOW2" s="205"/>
      <c r="QOX2" s="205" t="s">
        <v>48</v>
      </c>
      <c r="QOY2" s="205"/>
      <c r="QOZ2" s="205"/>
      <c r="QPA2" s="205"/>
      <c r="QPB2" s="205" t="s">
        <v>48</v>
      </c>
      <c r="QPC2" s="205"/>
      <c r="QPD2" s="205"/>
      <c r="QPE2" s="205"/>
      <c r="QPF2" s="205" t="s">
        <v>48</v>
      </c>
      <c r="QPG2" s="205"/>
      <c r="QPH2" s="205"/>
      <c r="QPI2" s="205"/>
      <c r="QPJ2" s="205" t="s">
        <v>48</v>
      </c>
      <c r="QPK2" s="205"/>
      <c r="QPL2" s="205"/>
      <c r="QPM2" s="205"/>
      <c r="QPN2" s="205" t="s">
        <v>48</v>
      </c>
      <c r="QPO2" s="205"/>
      <c r="QPP2" s="205"/>
      <c r="QPQ2" s="205"/>
      <c r="QPR2" s="205" t="s">
        <v>48</v>
      </c>
      <c r="QPS2" s="205"/>
      <c r="QPT2" s="205"/>
      <c r="QPU2" s="205"/>
      <c r="QPV2" s="205" t="s">
        <v>48</v>
      </c>
      <c r="QPW2" s="205"/>
      <c r="QPX2" s="205"/>
      <c r="QPY2" s="205"/>
      <c r="QPZ2" s="205" t="s">
        <v>48</v>
      </c>
      <c r="QQA2" s="205"/>
      <c r="QQB2" s="205"/>
      <c r="QQC2" s="205"/>
      <c r="QQD2" s="205" t="s">
        <v>48</v>
      </c>
      <c r="QQE2" s="205"/>
      <c r="QQF2" s="205"/>
      <c r="QQG2" s="205"/>
      <c r="QQH2" s="205" t="s">
        <v>48</v>
      </c>
      <c r="QQI2" s="205"/>
      <c r="QQJ2" s="205"/>
      <c r="QQK2" s="205"/>
      <c r="QQL2" s="205" t="s">
        <v>48</v>
      </c>
      <c r="QQM2" s="205"/>
      <c r="QQN2" s="205"/>
      <c r="QQO2" s="205"/>
      <c r="QQP2" s="205" t="s">
        <v>48</v>
      </c>
      <c r="QQQ2" s="205"/>
      <c r="QQR2" s="205"/>
      <c r="QQS2" s="205"/>
      <c r="QQT2" s="205" t="s">
        <v>48</v>
      </c>
      <c r="QQU2" s="205"/>
      <c r="QQV2" s="205"/>
      <c r="QQW2" s="205"/>
      <c r="QQX2" s="205" t="s">
        <v>48</v>
      </c>
      <c r="QQY2" s="205"/>
      <c r="QQZ2" s="205"/>
      <c r="QRA2" s="205"/>
      <c r="QRB2" s="205" t="s">
        <v>48</v>
      </c>
      <c r="QRC2" s="205"/>
      <c r="QRD2" s="205"/>
      <c r="QRE2" s="205"/>
      <c r="QRF2" s="205" t="s">
        <v>48</v>
      </c>
      <c r="QRG2" s="205"/>
      <c r="QRH2" s="205"/>
      <c r="QRI2" s="205"/>
      <c r="QRJ2" s="205" t="s">
        <v>48</v>
      </c>
      <c r="QRK2" s="205"/>
      <c r="QRL2" s="205"/>
      <c r="QRM2" s="205"/>
      <c r="QRN2" s="205" t="s">
        <v>48</v>
      </c>
      <c r="QRO2" s="205"/>
      <c r="QRP2" s="205"/>
      <c r="QRQ2" s="205"/>
      <c r="QRR2" s="205" t="s">
        <v>48</v>
      </c>
      <c r="QRS2" s="205"/>
      <c r="QRT2" s="205"/>
      <c r="QRU2" s="205"/>
      <c r="QRV2" s="205" t="s">
        <v>48</v>
      </c>
      <c r="QRW2" s="205"/>
      <c r="QRX2" s="205"/>
      <c r="QRY2" s="205"/>
      <c r="QRZ2" s="205" t="s">
        <v>48</v>
      </c>
      <c r="QSA2" s="205"/>
      <c r="QSB2" s="205"/>
      <c r="QSC2" s="205"/>
      <c r="QSD2" s="205" t="s">
        <v>48</v>
      </c>
      <c r="QSE2" s="205"/>
      <c r="QSF2" s="205"/>
      <c r="QSG2" s="205"/>
      <c r="QSH2" s="205" t="s">
        <v>48</v>
      </c>
      <c r="QSI2" s="205"/>
      <c r="QSJ2" s="205"/>
      <c r="QSK2" s="205"/>
      <c r="QSL2" s="205" t="s">
        <v>48</v>
      </c>
      <c r="QSM2" s="205"/>
      <c r="QSN2" s="205"/>
      <c r="QSO2" s="205"/>
      <c r="QSP2" s="205" t="s">
        <v>48</v>
      </c>
      <c r="QSQ2" s="205"/>
      <c r="QSR2" s="205"/>
      <c r="QSS2" s="205"/>
      <c r="QST2" s="205" t="s">
        <v>48</v>
      </c>
      <c r="QSU2" s="205"/>
      <c r="QSV2" s="205"/>
      <c r="QSW2" s="205"/>
      <c r="QSX2" s="205" t="s">
        <v>48</v>
      </c>
      <c r="QSY2" s="205"/>
      <c r="QSZ2" s="205"/>
      <c r="QTA2" s="205"/>
      <c r="QTB2" s="205" t="s">
        <v>48</v>
      </c>
      <c r="QTC2" s="205"/>
      <c r="QTD2" s="205"/>
      <c r="QTE2" s="205"/>
      <c r="QTF2" s="205" t="s">
        <v>48</v>
      </c>
      <c r="QTG2" s="205"/>
      <c r="QTH2" s="205"/>
      <c r="QTI2" s="205"/>
      <c r="QTJ2" s="205" t="s">
        <v>48</v>
      </c>
      <c r="QTK2" s="205"/>
      <c r="QTL2" s="205"/>
      <c r="QTM2" s="205"/>
      <c r="QTN2" s="205" t="s">
        <v>48</v>
      </c>
      <c r="QTO2" s="205"/>
      <c r="QTP2" s="205"/>
      <c r="QTQ2" s="205"/>
      <c r="QTR2" s="205" t="s">
        <v>48</v>
      </c>
      <c r="QTS2" s="205"/>
      <c r="QTT2" s="205"/>
      <c r="QTU2" s="205"/>
      <c r="QTV2" s="205" t="s">
        <v>48</v>
      </c>
      <c r="QTW2" s="205"/>
      <c r="QTX2" s="205"/>
      <c r="QTY2" s="205"/>
      <c r="QTZ2" s="205" t="s">
        <v>48</v>
      </c>
      <c r="QUA2" s="205"/>
      <c r="QUB2" s="205"/>
      <c r="QUC2" s="205"/>
      <c r="QUD2" s="205" t="s">
        <v>48</v>
      </c>
      <c r="QUE2" s="205"/>
      <c r="QUF2" s="205"/>
      <c r="QUG2" s="205"/>
      <c r="QUH2" s="205" t="s">
        <v>48</v>
      </c>
      <c r="QUI2" s="205"/>
      <c r="QUJ2" s="205"/>
      <c r="QUK2" s="205"/>
      <c r="QUL2" s="205" t="s">
        <v>48</v>
      </c>
      <c r="QUM2" s="205"/>
      <c r="QUN2" s="205"/>
      <c r="QUO2" s="205"/>
      <c r="QUP2" s="205" t="s">
        <v>48</v>
      </c>
      <c r="QUQ2" s="205"/>
      <c r="QUR2" s="205"/>
      <c r="QUS2" s="205"/>
      <c r="QUT2" s="205" t="s">
        <v>48</v>
      </c>
      <c r="QUU2" s="205"/>
      <c r="QUV2" s="205"/>
      <c r="QUW2" s="205"/>
      <c r="QUX2" s="205" t="s">
        <v>48</v>
      </c>
      <c r="QUY2" s="205"/>
      <c r="QUZ2" s="205"/>
      <c r="QVA2" s="205"/>
      <c r="QVB2" s="205" t="s">
        <v>48</v>
      </c>
      <c r="QVC2" s="205"/>
      <c r="QVD2" s="205"/>
      <c r="QVE2" s="205"/>
      <c r="QVF2" s="205" t="s">
        <v>48</v>
      </c>
      <c r="QVG2" s="205"/>
      <c r="QVH2" s="205"/>
      <c r="QVI2" s="205"/>
      <c r="QVJ2" s="205" t="s">
        <v>48</v>
      </c>
      <c r="QVK2" s="205"/>
      <c r="QVL2" s="205"/>
      <c r="QVM2" s="205"/>
      <c r="QVN2" s="205" t="s">
        <v>48</v>
      </c>
      <c r="QVO2" s="205"/>
      <c r="QVP2" s="205"/>
      <c r="QVQ2" s="205"/>
      <c r="QVR2" s="205" t="s">
        <v>48</v>
      </c>
      <c r="QVS2" s="205"/>
      <c r="QVT2" s="205"/>
      <c r="QVU2" s="205"/>
      <c r="QVV2" s="205" t="s">
        <v>48</v>
      </c>
      <c r="QVW2" s="205"/>
      <c r="QVX2" s="205"/>
      <c r="QVY2" s="205"/>
      <c r="QVZ2" s="205" t="s">
        <v>48</v>
      </c>
      <c r="QWA2" s="205"/>
      <c r="QWB2" s="205"/>
      <c r="QWC2" s="205"/>
      <c r="QWD2" s="205" t="s">
        <v>48</v>
      </c>
      <c r="QWE2" s="205"/>
      <c r="QWF2" s="205"/>
      <c r="QWG2" s="205"/>
      <c r="QWH2" s="205" t="s">
        <v>48</v>
      </c>
      <c r="QWI2" s="205"/>
      <c r="QWJ2" s="205"/>
      <c r="QWK2" s="205"/>
      <c r="QWL2" s="205" t="s">
        <v>48</v>
      </c>
      <c r="QWM2" s="205"/>
      <c r="QWN2" s="205"/>
      <c r="QWO2" s="205"/>
      <c r="QWP2" s="205" t="s">
        <v>48</v>
      </c>
      <c r="QWQ2" s="205"/>
      <c r="QWR2" s="205"/>
      <c r="QWS2" s="205"/>
      <c r="QWT2" s="205" t="s">
        <v>48</v>
      </c>
      <c r="QWU2" s="205"/>
      <c r="QWV2" s="205"/>
      <c r="QWW2" s="205"/>
      <c r="QWX2" s="205" t="s">
        <v>48</v>
      </c>
      <c r="QWY2" s="205"/>
      <c r="QWZ2" s="205"/>
      <c r="QXA2" s="205"/>
      <c r="QXB2" s="205" t="s">
        <v>48</v>
      </c>
      <c r="QXC2" s="205"/>
      <c r="QXD2" s="205"/>
      <c r="QXE2" s="205"/>
      <c r="QXF2" s="205" t="s">
        <v>48</v>
      </c>
      <c r="QXG2" s="205"/>
      <c r="QXH2" s="205"/>
      <c r="QXI2" s="205"/>
      <c r="QXJ2" s="205" t="s">
        <v>48</v>
      </c>
      <c r="QXK2" s="205"/>
      <c r="QXL2" s="205"/>
      <c r="QXM2" s="205"/>
      <c r="QXN2" s="205" t="s">
        <v>48</v>
      </c>
      <c r="QXO2" s="205"/>
      <c r="QXP2" s="205"/>
      <c r="QXQ2" s="205"/>
      <c r="QXR2" s="205" t="s">
        <v>48</v>
      </c>
      <c r="QXS2" s="205"/>
      <c r="QXT2" s="205"/>
      <c r="QXU2" s="205"/>
      <c r="QXV2" s="205" t="s">
        <v>48</v>
      </c>
      <c r="QXW2" s="205"/>
      <c r="QXX2" s="205"/>
      <c r="QXY2" s="205"/>
      <c r="QXZ2" s="205" t="s">
        <v>48</v>
      </c>
      <c r="QYA2" s="205"/>
      <c r="QYB2" s="205"/>
      <c r="QYC2" s="205"/>
      <c r="QYD2" s="205" t="s">
        <v>48</v>
      </c>
      <c r="QYE2" s="205"/>
      <c r="QYF2" s="205"/>
      <c r="QYG2" s="205"/>
      <c r="QYH2" s="205" t="s">
        <v>48</v>
      </c>
      <c r="QYI2" s="205"/>
      <c r="QYJ2" s="205"/>
      <c r="QYK2" s="205"/>
      <c r="QYL2" s="205" t="s">
        <v>48</v>
      </c>
      <c r="QYM2" s="205"/>
      <c r="QYN2" s="205"/>
      <c r="QYO2" s="205"/>
      <c r="QYP2" s="205" t="s">
        <v>48</v>
      </c>
      <c r="QYQ2" s="205"/>
      <c r="QYR2" s="205"/>
      <c r="QYS2" s="205"/>
      <c r="QYT2" s="205" t="s">
        <v>48</v>
      </c>
      <c r="QYU2" s="205"/>
      <c r="QYV2" s="205"/>
      <c r="QYW2" s="205"/>
      <c r="QYX2" s="205" t="s">
        <v>48</v>
      </c>
      <c r="QYY2" s="205"/>
      <c r="QYZ2" s="205"/>
      <c r="QZA2" s="205"/>
      <c r="QZB2" s="205" t="s">
        <v>48</v>
      </c>
      <c r="QZC2" s="205"/>
      <c r="QZD2" s="205"/>
      <c r="QZE2" s="205"/>
      <c r="QZF2" s="205" t="s">
        <v>48</v>
      </c>
      <c r="QZG2" s="205"/>
      <c r="QZH2" s="205"/>
      <c r="QZI2" s="205"/>
      <c r="QZJ2" s="205" t="s">
        <v>48</v>
      </c>
      <c r="QZK2" s="205"/>
      <c r="QZL2" s="205"/>
      <c r="QZM2" s="205"/>
      <c r="QZN2" s="205" t="s">
        <v>48</v>
      </c>
      <c r="QZO2" s="205"/>
      <c r="QZP2" s="205"/>
      <c r="QZQ2" s="205"/>
      <c r="QZR2" s="205" t="s">
        <v>48</v>
      </c>
      <c r="QZS2" s="205"/>
      <c r="QZT2" s="205"/>
      <c r="QZU2" s="205"/>
      <c r="QZV2" s="205" t="s">
        <v>48</v>
      </c>
      <c r="QZW2" s="205"/>
      <c r="QZX2" s="205"/>
      <c r="QZY2" s="205"/>
      <c r="QZZ2" s="205" t="s">
        <v>48</v>
      </c>
      <c r="RAA2" s="205"/>
      <c r="RAB2" s="205"/>
      <c r="RAC2" s="205"/>
      <c r="RAD2" s="205" t="s">
        <v>48</v>
      </c>
      <c r="RAE2" s="205"/>
      <c r="RAF2" s="205"/>
      <c r="RAG2" s="205"/>
      <c r="RAH2" s="205" t="s">
        <v>48</v>
      </c>
      <c r="RAI2" s="205"/>
      <c r="RAJ2" s="205"/>
      <c r="RAK2" s="205"/>
      <c r="RAL2" s="205" t="s">
        <v>48</v>
      </c>
      <c r="RAM2" s="205"/>
      <c r="RAN2" s="205"/>
      <c r="RAO2" s="205"/>
      <c r="RAP2" s="205" t="s">
        <v>48</v>
      </c>
      <c r="RAQ2" s="205"/>
      <c r="RAR2" s="205"/>
      <c r="RAS2" s="205"/>
      <c r="RAT2" s="205" t="s">
        <v>48</v>
      </c>
      <c r="RAU2" s="205"/>
      <c r="RAV2" s="205"/>
      <c r="RAW2" s="205"/>
      <c r="RAX2" s="205" t="s">
        <v>48</v>
      </c>
      <c r="RAY2" s="205"/>
      <c r="RAZ2" s="205"/>
      <c r="RBA2" s="205"/>
      <c r="RBB2" s="205" t="s">
        <v>48</v>
      </c>
      <c r="RBC2" s="205"/>
      <c r="RBD2" s="205"/>
      <c r="RBE2" s="205"/>
      <c r="RBF2" s="205" t="s">
        <v>48</v>
      </c>
      <c r="RBG2" s="205"/>
      <c r="RBH2" s="205"/>
      <c r="RBI2" s="205"/>
      <c r="RBJ2" s="205" t="s">
        <v>48</v>
      </c>
      <c r="RBK2" s="205"/>
      <c r="RBL2" s="205"/>
      <c r="RBM2" s="205"/>
      <c r="RBN2" s="205" t="s">
        <v>48</v>
      </c>
      <c r="RBO2" s="205"/>
      <c r="RBP2" s="205"/>
      <c r="RBQ2" s="205"/>
      <c r="RBR2" s="205" t="s">
        <v>48</v>
      </c>
      <c r="RBS2" s="205"/>
      <c r="RBT2" s="205"/>
      <c r="RBU2" s="205"/>
      <c r="RBV2" s="205" t="s">
        <v>48</v>
      </c>
      <c r="RBW2" s="205"/>
      <c r="RBX2" s="205"/>
      <c r="RBY2" s="205"/>
      <c r="RBZ2" s="205" t="s">
        <v>48</v>
      </c>
      <c r="RCA2" s="205"/>
      <c r="RCB2" s="205"/>
      <c r="RCC2" s="205"/>
      <c r="RCD2" s="205" t="s">
        <v>48</v>
      </c>
      <c r="RCE2" s="205"/>
      <c r="RCF2" s="205"/>
      <c r="RCG2" s="205"/>
      <c r="RCH2" s="205" t="s">
        <v>48</v>
      </c>
      <c r="RCI2" s="205"/>
      <c r="RCJ2" s="205"/>
      <c r="RCK2" s="205"/>
      <c r="RCL2" s="205" t="s">
        <v>48</v>
      </c>
      <c r="RCM2" s="205"/>
      <c r="RCN2" s="205"/>
      <c r="RCO2" s="205"/>
      <c r="RCP2" s="205" t="s">
        <v>48</v>
      </c>
      <c r="RCQ2" s="205"/>
      <c r="RCR2" s="205"/>
      <c r="RCS2" s="205"/>
      <c r="RCT2" s="205" t="s">
        <v>48</v>
      </c>
      <c r="RCU2" s="205"/>
      <c r="RCV2" s="205"/>
      <c r="RCW2" s="205"/>
      <c r="RCX2" s="205" t="s">
        <v>48</v>
      </c>
      <c r="RCY2" s="205"/>
      <c r="RCZ2" s="205"/>
      <c r="RDA2" s="205"/>
      <c r="RDB2" s="205" t="s">
        <v>48</v>
      </c>
      <c r="RDC2" s="205"/>
      <c r="RDD2" s="205"/>
      <c r="RDE2" s="205"/>
      <c r="RDF2" s="205" t="s">
        <v>48</v>
      </c>
      <c r="RDG2" s="205"/>
      <c r="RDH2" s="205"/>
      <c r="RDI2" s="205"/>
      <c r="RDJ2" s="205" t="s">
        <v>48</v>
      </c>
      <c r="RDK2" s="205"/>
      <c r="RDL2" s="205"/>
      <c r="RDM2" s="205"/>
      <c r="RDN2" s="205" t="s">
        <v>48</v>
      </c>
      <c r="RDO2" s="205"/>
      <c r="RDP2" s="205"/>
      <c r="RDQ2" s="205"/>
      <c r="RDR2" s="205" t="s">
        <v>48</v>
      </c>
      <c r="RDS2" s="205"/>
      <c r="RDT2" s="205"/>
      <c r="RDU2" s="205"/>
      <c r="RDV2" s="205" t="s">
        <v>48</v>
      </c>
      <c r="RDW2" s="205"/>
      <c r="RDX2" s="205"/>
      <c r="RDY2" s="205"/>
      <c r="RDZ2" s="205" t="s">
        <v>48</v>
      </c>
      <c r="REA2" s="205"/>
      <c r="REB2" s="205"/>
      <c r="REC2" s="205"/>
      <c r="RED2" s="205" t="s">
        <v>48</v>
      </c>
      <c r="REE2" s="205"/>
      <c r="REF2" s="205"/>
      <c r="REG2" s="205"/>
      <c r="REH2" s="205" t="s">
        <v>48</v>
      </c>
      <c r="REI2" s="205"/>
      <c r="REJ2" s="205"/>
      <c r="REK2" s="205"/>
      <c r="REL2" s="205" t="s">
        <v>48</v>
      </c>
      <c r="REM2" s="205"/>
      <c r="REN2" s="205"/>
      <c r="REO2" s="205"/>
      <c r="REP2" s="205" t="s">
        <v>48</v>
      </c>
      <c r="REQ2" s="205"/>
      <c r="RER2" s="205"/>
      <c r="RES2" s="205"/>
      <c r="RET2" s="205" t="s">
        <v>48</v>
      </c>
      <c r="REU2" s="205"/>
      <c r="REV2" s="205"/>
      <c r="REW2" s="205"/>
      <c r="REX2" s="205" t="s">
        <v>48</v>
      </c>
      <c r="REY2" s="205"/>
      <c r="REZ2" s="205"/>
      <c r="RFA2" s="205"/>
      <c r="RFB2" s="205" t="s">
        <v>48</v>
      </c>
      <c r="RFC2" s="205"/>
      <c r="RFD2" s="205"/>
      <c r="RFE2" s="205"/>
      <c r="RFF2" s="205" t="s">
        <v>48</v>
      </c>
      <c r="RFG2" s="205"/>
      <c r="RFH2" s="205"/>
      <c r="RFI2" s="205"/>
      <c r="RFJ2" s="205" t="s">
        <v>48</v>
      </c>
      <c r="RFK2" s="205"/>
      <c r="RFL2" s="205"/>
      <c r="RFM2" s="205"/>
      <c r="RFN2" s="205" t="s">
        <v>48</v>
      </c>
      <c r="RFO2" s="205"/>
      <c r="RFP2" s="205"/>
      <c r="RFQ2" s="205"/>
      <c r="RFR2" s="205" t="s">
        <v>48</v>
      </c>
      <c r="RFS2" s="205"/>
      <c r="RFT2" s="205"/>
      <c r="RFU2" s="205"/>
      <c r="RFV2" s="205" t="s">
        <v>48</v>
      </c>
      <c r="RFW2" s="205"/>
      <c r="RFX2" s="205"/>
      <c r="RFY2" s="205"/>
      <c r="RFZ2" s="205" t="s">
        <v>48</v>
      </c>
      <c r="RGA2" s="205"/>
      <c r="RGB2" s="205"/>
      <c r="RGC2" s="205"/>
      <c r="RGD2" s="205" t="s">
        <v>48</v>
      </c>
      <c r="RGE2" s="205"/>
      <c r="RGF2" s="205"/>
      <c r="RGG2" s="205"/>
      <c r="RGH2" s="205" t="s">
        <v>48</v>
      </c>
      <c r="RGI2" s="205"/>
      <c r="RGJ2" s="205"/>
      <c r="RGK2" s="205"/>
      <c r="RGL2" s="205" t="s">
        <v>48</v>
      </c>
      <c r="RGM2" s="205"/>
      <c r="RGN2" s="205"/>
      <c r="RGO2" s="205"/>
      <c r="RGP2" s="205" t="s">
        <v>48</v>
      </c>
      <c r="RGQ2" s="205"/>
      <c r="RGR2" s="205"/>
      <c r="RGS2" s="205"/>
      <c r="RGT2" s="205" t="s">
        <v>48</v>
      </c>
      <c r="RGU2" s="205"/>
      <c r="RGV2" s="205"/>
      <c r="RGW2" s="205"/>
      <c r="RGX2" s="205" t="s">
        <v>48</v>
      </c>
      <c r="RGY2" s="205"/>
      <c r="RGZ2" s="205"/>
      <c r="RHA2" s="205"/>
      <c r="RHB2" s="205" t="s">
        <v>48</v>
      </c>
      <c r="RHC2" s="205"/>
      <c r="RHD2" s="205"/>
      <c r="RHE2" s="205"/>
      <c r="RHF2" s="205" t="s">
        <v>48</v>
      </c>
      <c r="RHG2" s="205"/>
      <c r="RHH2" s="205"/>
      <c r="RHI2" s="205"/>
      <c r="RHJ2" s="205" t="s">
        <v>48</v>
      </c>
      <c r="RHK2" s="205"/>
      <c r="RHL2" s="205"/>
      <c r="RHM2" s="205"/>
      <c r="RHN2" s="205" t="s">
        <v>48</v>
      </c>
      <c r="RHO2" s="205"/>
      <c r="RHP2" s="205"/>
      <c r="RHQ2" s="205"/>
      <c r="RHR2" s="205" t="s">
        <v>48</v>
      </c>
      <c r="RHS2" s="205"/>
      <c r="RHT2" s="205"/>
      <c r="RHU2" s="205"/>
      <c r="RHV2" s="205" t="s">
        <v>48</v>
      </c>
      <c r="RHW2" s="205"/>
      <c r="RHX2" s="205"/>
      <c r="RHY2" s="205"/>
      <c r="RHZ2" s="205" t="s">
        <v>48</v>
      </c>
      <c r="RIA2" s="205"/>
      <c r="RIB2" s="205"/>
      <c r="RIC2" s="205"/>
      <c r="RID2" s="205" t="s">
        <v>48</v>
      </c>
      <c r="RIE2" s="205"/>
      <c r="RIF2" s="205"/>
      <c r="RIG2" s="205"/>
      <c r="RIH2" s="205" t="s">
        <v>48</v>
      </c>
      <c r="RII2" s="205"/>
      <c r="RIJ2" s="205"/>
      <c r="RIK2" s="205"/>
      <c r="RIL2" s="205" t="s">
        <v>48</v>
      </c>
      <c r="RIM2" s="205"/>
      <c r="RIN2" s="205"/>
      <c r="RIO2" s="205"/>
      <c r="RIP2" s="205" t="s">
        <v>48</v>
      </c>
      <c r="RIQ2" s="205"/>
      <c r="RIR2" s="205"/>
      <c r="RIS2" s="205"/>
      <c r="RIT2" s="205" t="s">
        <v>48</v>
      </c>
      <c r="RIU2" s="205"/>
      <c r="RIV2" s="205"/>
      <c r="RIW2" s="205"/>
      <c r="RIX2" s="205" t="s">
        <v>48</v>
      </c>
      <c r="RIY2" s="205"/>
      <c r="RIZ2" s="205"/>
      <c r="RJA2" s="205"/>
      <c r="RJB2" s="205" t="s">
        <v>48</v>
      </c>
      <c r="RJC2" s="205"/>
      <c r="RJD2" s="205"/>
      <c r="RJE2" s="205"/>
      <c r="RJF2" s="205" t="s">
        <v>48</v>
      </c>
      <c r="RJG2" s="205"/>
      <c r="RJH2" s="205"/>
      <c r="RJI2" s="205"/>
      <c r="RJJ2" s="205" t="s">
        <v>48</v>
      </c>
      <c r="RJK2" s="205"/>
      <c r="RJL2" s="205"/>
      <c r="RJM2" s="205"/>
      <c r="RJN2" s="205" t="s">
        <v>48</v>
      </c>
      <c r="RJO2" s="205"/>
      <c r="RJP2" s="205"/>
      <c r="RJQ2" s="205"/>
      <c r="RJR2" s="205" t="s">
        <v>48</v>
      </c>
      <c r="RJS2" s="205"/>
      <c r="RJT2" s="205"/>
      <c r="RJU2" s="205"/>
      <c r="RJV2" s="205" t="s">
        <v>48</v>
      </c>
      <c r="RJW2" s="205"/>
      <c r="RJX2" s="205"/>
      <c r="RJY2" s="205"/>
      <c r="RJZ2" s="205" t="s">
        <v>48</v>
      </c>
      <c r="RKA2" s="205"/>
      <c r="RKB2" s="205"/>
      <c r="RKC2" s="205"/>
      <c r="RKD2" s="205" t="s">
        <v>48</v>
      </c>
      <c r="RKE2" s="205"/>
      <c r="RKF2" s="205"/>
      <c r="RKG2" s="205"/>
      <c r="RKH2" s="205" t="s">
        <v>48</v>
      </c>
      <c r="RKI2" s="205"/>
      <c r="RKJ2" s="205"/>
      <c r="RKK2" s="205"/>
      <c r="RKL2" s="205" t="s">
        <v>48</v>
      </c>
      <c r="RKM2" s="205"/>
      <c r="RKN2" s="205"/>
      <c r="RKO2" s="205"/>
      <c r="RKP2" s="205" t="s">
        <v>48</v>
      </c>
      <c r="RKQ2" s="205"/>
      <c r="RKR2" s="205"/>
      <c r="RKS2" s="205"/>
      <c r="RKT2" s="205" t="s">
        <v>48</v>
      </c>
      <c r="RKU2" s="205"/>
      <c r="RKV2" s="205"/>
      <c r="RKW2" s="205"/>
      <c r="RKX2" s="205" t="s">
        <v>48</v>
      </c>
      <c r="RKY2" s="205"/>
      <c r="RKZ2" s="205"/>
      <c r="RLA2" s="205"/>
      <c r="RLB2" s="205" t="s">
        <v>48</v>
      </c>
      <c r="RLC2" s="205"/>
      <c r="RLD2" s="205"/>
      <c r="RLE2" s="205"/>
      <c r="RLF2" s="205" t="s">
        <v>48</v>
      </c>
      <c r="RLG2" s="205"/>
      <c r="RLH2" s="205"/>
      <c r="RLI2" s="205"/>
      <c r="RLJ2" s="205" t="s">
        <v>48</v>
      </c>
      <c r="RLK2" s="205"/>
      <c r="RLL2" s="205"/>
      <c r="RLM2" s="205"/>
      <c r="RLN2" s="205" t="s">
        <v>48</v>
      </c>
      <c r="RLO2" s="205"/>
      <c r="RLP2" s="205"/>
      <c r="RLQ2" s="205"/>
      <c r="RLR2" s="205" t="s">
        <v>48</v>
      </c>
      <c r="RLS2" s="205"/>
      <c r="RLT2" s="205"/>
      <c r="RLU2" s="205"/>
      <c r="RLV2" s="205" t="s">
        <v>48</v>
      </c>
      <c r="RLW2" s="205"/>
      <c r="RLX2" s="205"/>
      <c r="RLY2" s="205"/>
      <c r="RLZ2" s="205" t="s">
        <v>48</v>
      </c>
      <c r="RMA2" s="205"/>
      <c r="RMB2" s="205"/>
      <c r="RMC2" s="205"/>
      <c r="RMD2" s="205" t="s">
        <v>48</v>
      </c>
      <c r="RME2" s="205"/>
      <c r="RMF2" s="205"/>
      <c r="RMG2" s="205"/>
      <c r="RMH2" s="205" t="s">
        <v>48</v>
      </c>
      <c r="RMI2" s="205"/>
      <c r="RMJ2" s="205"/>
      <c r="RMK2" s="205"/>
      <c r="RML2" s="205" t="s">
        <v>48</v>
      </c>
      <c r="RMM2" s="205"/>
      <c r="RMN2" s="205"/>
      <c r="RMO2" s="205"/>
      <c r="RMP2" s="205" t="s">
        <v>48</v>
      </c>
      <c r="RMQ2" s="205"/>
      <c r="RMR2" s="205"/>
      <c r="RMS2" s="205"/>
      <c r="RMT2" s="205" t="s">
        <v>48</v>
      </c>
      <c r="RMU2" s="205"/>
      <c r="RMV2" s="205"/>
      <c r="RMW2" s="205"/>
      <c r="RMX2" s="205" t="s">
        <v>48</v>
      </c>
      <c r="RMY2" s="205"/>
      <c r="RMZ2" s="205"/>
      <c r="RNA2" s="205"/>
      <c r="RNB2" s="205" t="s">
        <v>48</v>
      </c>
      <c r="RNC2" s="205"/>
      <c r="RND2" s="205"/>
      <c r="RNE2" s="205"/>
      <c r="RNF2" s="205" t="s">
        <v>48</v>
      </c>
      <c r="RNG2" s="205"/>
      <c r="RNH2" s="205"/>
      <c r="RNI2" s="205"/>
      <c r="RNJ2" s="205" t="s">
        <v>48</v>
      </c>
      <c r="RNK2" s="205"/>
      <c r="RNL2" s="205"/>
      <c r="RNM2" s="205"/>
      <c r="RNN2" s="205" t="s">
        <v>48</v>
      </c>
      <c r="RNO2" s="205"/>
      <c r="RNP2" s="205"/>
      <c r="RNQ2" s="205"/>
      <c r="RNR2" s="205" t="s">
        <v>48</v>
      </c>
      <c r="RNS2" s="205"/>
      <c r="RNT2" s="205"/>
      <c r="RNU2" s="205"/>
      <c r="RNV2" s="205" t="s">
        <v>48</v>
      </c>
      <c r="RNW2" s="205"/>
      <c r="RNX2" s="205"/>
      <c r="RNY2" s="205"/>
      <c r="RNZ2" s="205" t="s">
        <v>48</v>
      </c>
      <c r="ROA2" s="205"/>
      <c r="ROB2" s="205"/>
      <c r="ROC2" s="205"/>
      <c r="ROD2" s="205" t="s">
        <v>48</v>
      </c>
      <c r="ROE2" s="205"/>
      <c r="ROF2" s="205"/>
      <c r="ROG2" s="205"/>
      <c r="ROH2" s="205" t="s">
        <v>48</v>
      </c>
      <c r="ROI2" s="205"/>
      <c r="ROJ2" s="205"/>
      <c r="ROK2" s="205"/>
      <c r="ROL2" s="205" t="s">
        <v>48</v>
      </c>
      <c r="ROM2" s="205"/>
      <c r="RON2" s="205"/>
      <c r="ROO2" s="205"/>
      <c r="ROP2" s="205" t="s">
        <v>48</v>
      </c>
      <c r="ROQ2" s="205"/>
      <c r="ROR2" s="205"/>
      <c r="ROS2" s="205"/>
      <c r="ROT2" s="205" t="s">
        <v>48</v>
      </c>
      <c r="ROU2" s="205"/>
      <c r="ROV2" s="205"/>
      <c r="ROW2" s="205"/>
      <c r="ROX2" s="205" t="s">
        <v>48</v>
      </c>
      <c r="ROY2" s="205"/>
      <c r="ROZ2" s="205"/>
      <c r="RPA2" s="205"/>
      <c r="RPB2" s="205" t="s">
        <v>48</v>
      </c>
      <c r="RPC2" s="205"/>
      <c r="RPD2" s="205"/>
      <c r="RPE2" s="205"/>
      <c r="RPF2" s="205" t="s">
        <v>48</v>
      </c>
      <c r="RPG2" s="205"/>
      <c r="RPH2" s="205"/>
      <c r="RPI2" s="205"/>
      <c r="RPJ2" s="205" t="s">
        <v>48</v>
      </c>
      <c r="RPK2" s="205"/>
      <c r="RPL2" s="205"/>
      <c r="RPM2" s="205"/>
      <c r="RPN2" s="205" t="s">
        <v>48</v>
      </c>
      <c r="RPO2" s="205"/>
      <c r="RPP2" s="205"/>
      <c r="RPQ2" s="205"/>
      <c r="RPR2" s="205" t="s">
        <v>48</v>
      </c>
      <c r="RPS2" s="205"/>
      <c r="RPT2" s="205"/>
      <c r="RPU2" s="205"/>
      <c r="RPV2" s="205" t="s">
        <v>48</v>
      </c>
      <c r="RPW2" s="205"/>
      <c r="RPX2" s="205"/>
      <c r="RPY2" s="205"/>
      <c r="RPZ2" s="205" t="s">
        <v>48</v>
      </c>
      <c r="RQA2" s="205"/>
      <c r="RQB2" s="205"/>
      <c r="RQC2" s="205"/>
      <c r="RQD2" s="205" t="s">
        <v>48</v>
      </c>
      <c r="RQE2" s="205"/>
      <c r="RQF2" s="205"/>
      <c r="RQG2" s="205"/>
      <c r="RQH2" s="205" t="s">
        <v>48</v>
      </c>
      <c r="RQI2" s="205"/>
      <c r="RQJ2" s="205"/>
      <c r="RQK2" s="205"/>
      <c r="RQL2" s="205" t="s">
        <v>48</v>
      </c>
      <c r="RQM2" s="205"/>
      <c r="RQN2" s="205"/>
      <c r="RQO2" s="205"/>
      <c r="RQP2" s="205" t="s">
        <v>48</v>
      </c>
      <c r="RQQ2" s="205"/>
      <c r="RQR2" s="205"/>
      <c r="RQS2" s="205"/>
      <c r="RQT2" s="205" t="s">
        <v>48</v>
      </c>
      <c r="RQU2" s="205"/>
      <c r="RQV2" s="205"/>
      <c r="RQW2" s="205"/>
      <c r="RQX2" s="205" t="s">
        <v>48</v>
      </c>
      <c r="RQY2" s="205"/>
      <c r="RQZ2" s="205"/>
      <c r="RRA2" s="205"/>
      <c r="RRB2" s="205" t="s">
        <v>48</v>
      </c>
      <c r="RRC2" s="205"/>
      <c r="RRD2" s="205"/>
      <c r="RRE2" s="205"/>
      <c r="RRF2" s="205" t="s">
        <v>48</v>
      </c>
      <c r="RRG2" s="205"/>
      <c r="RRH2" s="205"/>
      <c r="RRI2" s="205"/>
      <c r="RRJ2" s="205" t="s">
        <v>48</v>
      </c>
      <c r="RRK2" s="205"/>
      <c r="RRL2" s="205"/>
      <c r="RRM2" s="205"/>
      <c r="RRN2" s="205" t="s">
        <v>48</v>
      </c>
      <c r="RRO2" s="205"/>
      <c r="RRP2" s="205"/>
      <c r="RRQ2" s="205"/>
      <c r="RRR2" s="205" t="s">
        <v>48</v>
      </c>
      <c r="RRS2" s="205"/>
      <c r="RRT2" s="205"/>
      <c r="RRU2" s="205"/>
      <c r="RRV2" s="205" t="s">
        <v>48</v>
      </c>
      <c r="RRW2" s="205"/>
      <c r="RRX2" s="205"/>
      <c r="RRY2" s="205"/>
      <c r="RRZ2" s="205" t="s">
        <v>48</v>
      </c>
      <c r="RSA2" s="205"/>
      <c r="RSB2" s="205"/>
      <c r="RSC2" s="205"/>
      <c r="RSD2" s="205" t="s">
        <v>48</v>
      </c>
      <c r="RSE2" s="205"/>
      <c r="RSF2" s="205"/>
      <c r="RSG2" s="205"/>
      <c r="RSH2" s="205" t="s">
        <v>48</v>
      </c>
      <c r="RSI2" s="205"/>
      <c r="RSJ2" s="205"/>
      <c r="RSK2" s="205"/>
      <c r="RSL2" s="205" t="s">
        <v>48</v>
      </c>
      <c r="RSM2" s="205"/>
      <c r="RSN2" s="205"/>
      <c r="RSO2" s="205"/>
      <c r="RSP2" s="205" t="s">
        <v>48</v>
      </c>
      <c r="RSQ2" s="205"/>
      <c r="RSR2" s="205"/>
      <c r="RSS2" s="205"/>
      <c r="RST2" s="205" t="s">
        <v>48</v>
      </c>
      <c r="RSU2" s="205"/>
      <c r="RSV2" s="205"/>
      <c r="RSW2" s="205"/>
      <c r="RSX2" s="205" t="s">
        <v>48</v>
      </c>
      <c r="RSY2" s="205"/>
      <c r="RSZ2" s="205"/>
      <c r="RTA2" s="205"/>
      <c r="RTB2" s="205" t="s">
        <v>48</v>
      </c>
      <c r="RTC2" s="205"/>
      <c r="RTD2" s="205"/>
      <c r="RTE2" s="205"/>
      <c r="RTF2" s="205" t="s">
        <v>48</v>
      </c>
      <c r="RTG2" s="205"/>
      <c r="RTH2" s="205"/>
      <c r="RTI2" s="205"/>
      <c r="RTJ2" s="205" t="s">
        <v>48</v>
      </c>
      <c r="RTK2" s="205"/>
      <c r="RTL2" s="205"/>
      <c r="RTM2" s="205"/>
      <c r="RTN2" s="205" t="s">
        <v>48</v>
      </c>
      <c r="RTO2" s="205"/>
      <c r="RTP2" s="205"/>
      <c r="RTQ2" s="205"/>
      <c r="RTR2" s="205" t="s">
        <v>48</v>
      </c>
      <c r="RTS2" s="205"/>
      <c r="RTT2" s="205"/>
      <c r="RTU2" s="205"/>
      <c r="RTV2" s="205" t="s">
        <v>48</v>
      </c>
      <c r="RTW2" s="205"/>
      <c r="RTX2" s="205"/>
      <c r="RTY2" s="205"/>
      <c r="RTZ2" s="205" t="s">
        <v>48</v>
      </c>
      <c r="RUA2" s="205"/>
      <c r="RUB2" s="205"/>
      <c r="RUC2" s="205"/>
      <c r="RUD2" s="205" t="s">
        <v>48</v>
      </c>
      <c r="RUE2" s="205"/>
      <c r="RUF2" s="205"/>
      <c r="RUG2" s="205"/>
      <c r="RUH2" s="205" t="s">
        <v>48</v>
      </c>
      <c r="RUI2" s="205"/>
      <c r="RUJ2" s="205"/>
      <c r="RUK2" s="205"/>
      <c r="RUL2" s="205" t="s">
        <v>48</v>
      </c>
      <c r="RUM2" s="205"/>
      <c r="RUN2" s="205"/>
      <c r="RUO2" s="205"/>
      <c r="RUP2" s="205" t="s">
        <v>48</v>
      </c>
      <c r="RUQ2" s="205"/>
      <c r="RUR2" s="205"/>
      <c r="RUS2" s="205"/>
      <c r="RUT2" s="205" t="s">
        <v>48</v>
      </c>
      <c r="RUU2" s="205"/>
      <c r="RUV2" s="205"/>
      <c r="RUW2" s="205"/>
      <c r="RUX2" s="205" t="s">
        <v>48</v>
      </c>
      <c r="RUY2" s="205"/>
      <c r="RUZ2" s="205"/>
      <c r="RVA2" s="205"/>
      <c r="RVB2" s="205" t="s">
        <v>48</v>
      </c>
      <c r="RVC2" s="205"/>
      <c r="RVD2" s="205"/>
      <c r="RVE2" s="205"/>
      <c r="RVF2" s="205" t="s">
        <v>48</v>
      </c>
      <c r="RVG2" s="205"/>
      <c r="RVH2" s="205"/>
      <c r="RVI2" s="205"/>
      <c r="RVJ2" s="205" t="s">
        <v>48</v>
      </c>
      <c r="RVK2" s="205"/>
      <c r="RVL2" s="205"/>
      <c r="RVM2" s="205"/>
      <c r="RVN2" s="205" t="s">
        <v>48</v>
      </c>
      <c r="RVO2" s="205"/>
      <c r="RVP2" s="205"/>
      <c r="RVQ2" s="205"/>
      <c r="RVR2" s="205" t="s">
        <v>48</v>
      </c>
      <c r="RVS2" s="205"/>
      <c r="RVT2" s="205"/>
      <c r="RVU2" s="205"/>
      <c r="RVV2" s="205" t="s">
        <v>48</v>
      </c>
      <c r="RVW2" s="205"/>
      <c r="RVX2" s="205"/>
      <c r="RVY2" s="205"/>
      <c r="RVZ2" s="205" t="s">
        <v>48</v>
      </c>
      <c r="RWA2" s="205"/>
      <c r="RWB2" s="205"/>
      <c r="RWC2" s="205"/>
      <c r="RWD2" s="205" t="s">
        <v>48</v>
      </c>
      <c r="RWE2" s="205"/>
      <c r="RWF2" s="205"/>
      <c r="RWG2" s="205"/>
      <c r="RWH2" s="205" t="s">
        <v>48</v>
      </c>
      <c r="RWI2" s="205"/>
      <c r="RWJ2" s="205"/>
      <c r="RWK2" s="205"/>
      <c r="RWL2" s="205" t="s">
        <v>48</v>
      </c>
      <c r="RWM2" s="205"/>
      <c r="RWN2" s="205"/>
      <c r="RWO2" s="205"/>
      <c r="RWP2" s="205" t="s">
        <v>48</v>
      </c>
      <c r="RWQ2" s="205"/>
      <c r="RWR2" s="205"/>
      <c r="RWS2" s="205"/>
      <c r="RWT2" s="205" t="s">
        <v>48</v>
      </c>
      <c r="RWU2" s="205"/>
      <c r="RWV2" s="205"/>
      <c r="RWW2" s="205"/>
      <c r="RWX2" s="205" t="s">
        <v>48</v>
      </c>
      <c r="RWY2" s="205"/>
      <c r="RWZ2" s="205"/>
      <c r="RXA2" s="205"/>
      <c r="RXB2" s="205" t="s">
        <v>48</v>
      </c>
      <c r="RXC2" s="205"/>
      <c r="RXD2" s="205"/>
      <c r="RXE2" s="205"/>
      <c r="RXF2" s="205" t="s">
        <v>48</v>
      </c>
      <c r="RXG2" s="205"/>
      <c r="RXH2" s="205"/>
      <c r="RXI2" s="205"/>
      <c r="RXJ2" s="205" t="s">
        <v>48</v>
      </c>
      <c r="RXK2" s="205"/>
      <c r="RXL2" s="205"/>
      <c r="RXM2" s="205"/>
      <c r="RXN2" s="205" t="s">
        <v>48</v>
      </c>
      <c r="RXO2" s="205"/>
      <c r="RXP2" s="205"/>
      <c r="RXQ2" s="205"/>
      <c r="RXR2" s="205" t="s">
        <v>48</v>
      </c>
      <c r="RXS2" s="205"/>
      <c r="RXT2" s="205"/>
      <c r="RXU2" s="205"/>
      <c r="RXV2" s="205" t="s">
        <v>48</v>
      </c>
      <c r="RXW2" s="205"/>
      <c r="RXX2" s="205"/>
      <c r="RXY2" s="205"/>
      <c r="RXZ2" s="205" t="s">
        <v>48</v>
      </c>
      <c r="RYA2" s="205"/>
      <c r="RYB2" s="205"/>
      <c r="RYC2" s="205"/>
      <c r="RYD2" s="205" t="s">
        <v>48</v>
      </c>
      <c r="RYE2" s="205"/>
      <c r="RYF2" s="205"/>
      <c r="RYG2" s="205"/>
      <c r="RYH2" s="205" t="s">
        <v>48</v>
      </c>
      <c r="RYI2" s="205"/>
      <c r="RYJ2" s="205"/>
      <c r="RYK2" s="205"/>
      <c r="RYL2" s="205" t="s">
        <v>48</v>
      </c>
      <c r="RYM2" s="205"/>
      <c r="RYN2" s="205"/>
      <c r="RYO2" s="205"/>
      <c r="RYP2" s="205" t="s">
        <v>48</v>
      </c>
      <c r="RYQ2" s="205"/>
      <c r="RYR2" s="205"/>
      <c r="RYS2" s="205"/>
      <c r="RYT2" s="205" t="s">
        <v>48</v>
      </c>
      <c r="RYU2" s="205"/>
      <c r="RYV2" s="205"/>
      <c r="RYW2" s="205"/>
      <c r="RYX2" s="205" t="s">
        <v>48</v>
      </c>
      <c r="RYY2" s="205"/>
      <c r="RYZ2" s="205"/>
      <c r="RZA2" s="205"/>
      <c r="RZB2" s="205" t="s">
        <v>48</v>
      </c>
      <c r="RZC2" s="205"/>
      <c r="RZD2" s="205"/>
      <c r="RZE2" s="205"/>
      <c r="RZF2" s="205" t="s">
        <v>48</v>
      </c>
      <c r="RZG2" s="205"/>
      <c r="RZH2" s="205"/>
      <c r="RZI2" s="205"/>
      <c r="RZJ2" s="205" t="s">
        <v>48</v>
      </c>
      <c r="RZK2" s="205"/>
      <c r="RZL2" s="205"/>
      <c r="RZM2" s="205"/>
      <c r="RZN2" s="205" t="s">
        <v>48</v>
      </c>
      <c r="RZO2" s="205"/>
      <c r="RZP2" s="205"/>
      <c r="RZQ2" s="205"/>
      <c r="RZR2" s="205" t="s">
        <v>48</v>
      </c>
      <c r="RZS2" s="205"/>
      <c r="RZT2" s="205"/>
      <c r="RZU2" s="205"/>
      <c r="RZV2" s="205" t="s">
        <v>48</v>
      </c>
      <c r="RZW2" s="205"/>
      <c r="RZX2" s="205"/>
      <c r="RZY2" s="205"/>
      <c r="RZZ2" s="205" t="s">
        <v>48</v>
      </c>
      <c r="SAA2" s="205"/>
      <c r="SAB2" s="205"/>
      <c r="SAC2" s="205"/>
      <c r="SAD2" s="205" t="s">
        <v>48</v>
      </c>
      <c r="SAE2" s="205"/>
      <c r="SAF2" s="205"/>
      <c r="SAG2" s="205"/>
      <c r="SAH2" s="205" t="s">
        <v>48</v>
      </c>
      <c r="SAI2" s="205"/>
      <c r="SAJ2" s="205"/>
      <c r="SAK2" s="205"/>
      <c r="SAL2" s="205" t="s">
        <v>48</v>
      </c>
      <c r="SAM2" s="205"/>
      <c r="SAN2" s="205"/>
      <c r="SAO2" s="205"/>
      <c r="SAP2" s="205" t="s">
        <v>48</v>
      </c>
      <c r="SAQ2" s="205"/>
      <c r="SAR2" s="205"/>
      <c r="SAS2" s="205"/>
      <c r="SAT2" s="205" t="s">
        <v>48</v>
      </c>
      <c r="SAU2" s="205"/>
      <c r="SAV2" s="205"/>
      <c r="SAW2" s="205"/>
      <c r="SAX2" s="205" t="s">
        <v>48</v>
      </c>
      <c r="SAY2" s="205"/>
      <c r="SAZ2" s="205"/>
      <c r="SBA2" s="205"/>
      <c r="SBB2" s="205" t="s">
        <v>48</v>
      </c>
      <c r="SBC2" s="205"/>
      <c r="SBD2" s="205"/>
      <c r="SBE2" s="205"/>
      <c r="SBF2" s="205" t="s">
        <v>48</v>
      </c>
      <c r="SBG2" s="205"/>
      <c r="SBH2" s="205"/>
      <c r="SBI2" s="205"/>
      <c r="SBJ2" s="205" t="s">
        <v>48</v>
      </c>
      <c r="SBK2" s="205"/>
      <c r="SBL2" s="205"/>
      <c r="SBM2" s="205"/>
      <c r="SBN2" s="205" t="s">
        <v>48</v>
      </c>
      <c r="SBO2" s="205"/>
      <c r="SBP2" s="205"/>
      <c r="SBQ2" s="205"/>
      <c r="SBR2" s="205" t="s">
        <v>48</v>
      </c>
      <c r="SBS2" s="205"/>
      <c r="SBT2" s="205"/>
      <c r="SBU2" s="205"/>
      <c r="SBV2" s="205" t="s">
        <v>48</v>
      </c>
      <c r="SBW2" s="205"/>
      <c r="SBX2" s="205"/>
      <c r="SBY2" s="205"/>
      <c r="SBZ2" s="205" t="s">
        <v>48</v>
      </c>
      <c r="SCA2" s="205"/>
      <c r="SCB2" s="205"/>
      <c r="SCC2" s="205"/>
      <c r="SCD2" s="205" t="s">
        <v>48</v>
      </c>
      <c r="SCE2" s="205"/>
      <c r="SCF2" s="205"/>
      <c r="SCG2" s="205"/>
      <c r="SCH2" s="205" t="s">
        <v>48</v>
      </c>
      <c r="SCI2" s="205"/>
      <c r="SCJ2" s="205"/>
      <c r="SCK2" s="205"/>
      <c r="SCL2" s="205" t="s">
        <v>48</v>
      </c>
      <c r="SCM2" s="205"/>
      <c r="SCN2" s="205"/>
      <c r="SCO2" s="205"/>
      <c r="SCP2" s="205" t="s">
        <v>48</v>
      </c>
      <c r="SCQ2" s="205"/>
      <c r="SCR2" s="205"/>
      <c r="SCS2" s="205"/>
      <c r="SCT2" s="205" t="s">
        <v>48</v>
      </c>
      <c r="SCU2" s="205"/>
      <c r="SCV2" s="205"/>
      <c r="SCW2" s="205"/>
      <c r="SCX2" s="205" t="s">
        <v>48</v>
      </c>
      <c r="SCY2" s="205"/>
      <c r="SCZ2" s="205"/>
      <c r="SDA2" s="205"/>
      <c r="SDB2" s="205" t="s">
        <v>48</v>
      </c>
      <c r="SDC2" s="205"/>
      <c r="SDD2" s="205"/>
      <c r="SDE2" s="205"/>
      <c r="SDF2" s="205" t="s">
        <v>48</v>
      </c>
      <c r="SDG2" s="205"/>
      <c r="SDH2" s="205"/>
      <c r="SDI2" s="205"/>
      <c r="SDJ2" s="205" t="s">
        <v>48</v>
      </c>
      <c r="SDK2" s="205"/>
      <c r="SDL2" s="205"/>
      <c r="SDM2" s="205"/>
      <c r="SDN2" s="205" t="s">
        <v>48</v>
      </c>
      <c r="SDO2" s="205"/>
      <c r="SDP2" s="205"/>
      <c r="SDQ2" s="205"/>
      <c r="SDR2" s="205" t="s">
        <v>48</v>
      </c>
      <c r="SDS2" s="205"/>
      <c r="SDT2" s="205"/>
      <c r="SDU2" s="205"/>
      <c r="SDV2" s="205" t="s">
        <v>48</v>
      </c>
      <c r="SDW2" s="205"/>
      <c r="SDX2" s="205"/>
      <c r="SDY2" s="205"/>
      <c r="SDZ2" s="205" t="s">
        <v>48</v>
      </c>
      <c r="SEA2" s="205"/>
      <c r="SEB2" s="205"/>
      <c r="SEC2" s="205"/>
      <c r="SED2" s="205" t="s">
        <v>48</v>
      </c>
      <c r="SEE2" s="205"/>
      <c r="SEF2" s="205"/>
      <c r="SEG2" s="205"/>
      <c r="SEH2" s="205" t="s">
        <v>48</v>
      </c>
      <c r="SEI2" s="205"/>
      <c r="SEJ2" s="205"/>
      <c r="SEK2" s="205"/>
      <c r="SEL2" s="205" t="s">
        <v>48</v>
      </c>
      <c r="SEM2" s="205"/>
      <c r="SEN2" s="205"/>
      <c r="SEO2" s="205"/>
      <c r="SEP2" s="205" t="s">
        <v>48</v>
      </c>
      <c r="SEQ2" s="205"/>
      <c r="SER2" s="205"/>
      <c r="SES2" s="205"/>
      <c r="SET2" s="205" t="s">
        <v>48</v>
      </c>
      <c r="SEU2" s="205"/>
      <c r="SEV2" s="205"/>
      <c r="SEW2" s="205"/>
      <c r="SEX2" s="205" t="s">
        <v>48</v>
      </c>
      <c r="SEY2" s="205"/>
      <c r="SEZ2" s="205"/>
      <c r="SFA2" s="205"/>
      <c r="SFB2" s="205" t="s">
        <v>48</v>
      </c>
      <c r="SFC2" s="205"/>
      <c r="SFD2" s="205"/>
      <c r="SFE2" s="205"/>
      <c r="SFF2" s="205" t="s">
        <v>48</v>
      </c>
      <c r="SFG2" s="205"/>
      <c r="SFH2" s="205"/>
      <c r="SFI2" s="205"/>
      <c r="SFJ2" s="205" t="s">
        <v>48</v>
      </c>
      <c r="SFK2" s="205"/>
      <c r="SFL2" s="205"/>
      <c r="SFM2" s="205"/>
      <c r="SFN2" s="205" t="s">
        <v>48</v>
      </c>
      <c r="SFO2" s="205"/>
      <c r="SFP2" s="205"/>
      <c r="SFQ2" s="205"/>
      <c r="SFR2" s="205" t="s">
        <v>48</v>
      </c>
      <c r="SFS2" s="205"/>
      <c r="SFT2" s="205"/>
      <c r="SFU2" s="205"/>
      <c r="SFV2" s="205" t="s">
        <v>48</v>
      </c>
      <c r="SFW2" s="205"/>
      <c r="SFX2" s="205"/>
      <c r="SFY2" s="205"/>
      <c r="SFZ2" s="205" t="s">
        <v>48</v>
      </c>
      <c r="SGA2" s="205"/>
      <c r="SGB2" s="205"/>
      <c r="SGC2" s="205"/>
      <c r="SGD2" s="205" t="s">
        <v>48</v>
      </c>
      <c r="SGE2" s="205"/>
      <c r="SGF2" s="205"/>
      <c r="SGG2" s="205"/>
      <c r="SGH2" s="205" t="s">
        <v>48</v>
      </c>
      <c r="SGI2" s="205"/>
      <c r="SGJ2" s="205"/>
      <c r="SGK2" s="205"/>
      <c r="SGL2" s="205" t="s">
        <v>48</v>
      </c>
      <c r="SGM2" s="205"/>
      <c r="SGN2" s="205"/>
      <c r="SGO2" s="205"/>
      <c r="SGP2" s="205" t="s">
        <v>48</v>
      </c>
      <c r="SGQ2" s="205"/>
      <c r="SGR2" s="205"/>
      <c r="SGS2" s="205"/>
      <c r="SGT2" s="205" t="s">
        <v>48</v>
      </c>
      <c r="SGU2" s="205"/>
      <c r="SGV2" s="205"/>
      <c r="SGW2" s="205"/>
      <c r="SGX2" s="205" t="s">
        <v>48</v>
      </c>
      <c r="SGY2" s="205"/>
      <c r="SGZ2" s="205"/>
      <c r="SHA2" s="205"/>
      <c r="SHB2" s="205" t="s">
        <v>48</v>
      </c>
      <c r="SHC2" s="205"/>
      <c r="SHD2" s="205"/>
      <c r="SHE2" s="205"/>
      <c r="SHF2" s="205" t="s">
        <v>48</v>
      </c>
      <c r="SHG2" s="205"/>
      <c r="SHH2" s="205"/>
      <c r="SHI2" s="205"/>
      <c r="SHJ2" s="205" t="s">
        <v>48</v>
      </c>
      <c r="SHK2" s="205"/>
      <c r="SHL2" s="205"/>
      <c r="SHM2" s="205"/>
      <c r="SHN2" s="205" t="s">
        <v>48</v>
      </c>
      <c r="SHO2" s="205"/>
      <c r="SHP2" s="205"/>
      <c r="SHQ2" s="205"/>
      <c r="SHR2" s="205" t="s">
        <v>48</v>
      </c>
      <c r="SHS2" s="205"/>
      <c r="SHT2" s="205"/>
      <c r="SHU2" s="205"/>
      <c r="SHV2" s="205" t="s">
        <v>48</v>
      </c>
      <c r="SHW2" s="205"/>
      <c r="SHX2" s="205"/>
      <c r="SHY2" s="205"/>
      <c r="SHZ2" s="205" t="s">
        <v>48</v>
      </c>
      <c r="SIA2" s="205"/>
      <c r="SIB2" s="205"/>
      <c r="SIC2" s="205"/>
      <c r="SID2" s="205" t="s">
        <v>48</v>
      </c>
      <c r="SIE2" s="205"/>
      <c r="SIF2" s="205"/>
      <c r="SIG2" s="205"/>
      <c r="SIH2" s="205" t="s">
        <v>48</v>
      </c>
      <c r="SII2" s="205"/>
      <c r="SIJ2" s="205"/>
      <c r="SIK2" s="205"/>
      <c r="SIL2" s="205" t="s">
        <v>48</v>
      </c>
      <c r="SIM2" s="205"/>
      <c r="SIN2" s="205"/>
      <c r="SIO2" s="205"/>
      <c r="SIP2" s="205" t="s">
        <v>48</v>
      </c>
      <c r="SIQ2" s="205"/>
      <c r="SIR2" s="205"/>
      <c r="SIS2" s="205"/>
      <c r="SIT2" s="205" t="s">
        <v>48</v>
      </c>
      <c r="SIU2" s="205"/>
      <c r="SIV2" s="205"/>
      <c r="SIW2" s="205"/>
      <c r="SIX2" s="205" t="s">
        <v>48</v>
      </c>
      <c r="SIY2" s="205"/>
      <c r="SIZ2" s="205"/>
      <c r="SJA2" s="205"/>
      <c r="SJB2" s="205" t="s">
        <v>48</v>
      </c>
      <c r="SJC2" s="205"/>
      <c r="SJD2" s="205"/>
      <c r="SJE2" s="205"/>
      <c r="SJF2" s="205" t="s">
        <v>48</v>
      </c>
      <c r="SJG2" s="205"/>
      <c r="SJH2" s="205"/>
      <c r="SJI2" s="205"/>
      <c r="SJJ2" s="205" t="s">
        <v>48</v>
      </c>
      <c r="SJK2" s="205"/>
      <c r="SJL2" s="205"/>
      <c r="SJM2" s="205"/>
      <c r="SJN2" s="205" t="s">
        <v>48</v>
      </c>
      <c r="SJO2" s="205"/>
      <c r="SJP2" s="205"/>
      <c r="SJQ2" s="205"/>
      <c r="SJR2" s="205" t="s">
        <v>48</v>
      </c>
      <c r="SJS2" s="205"/>
      <c r="SJT2" s="205"/>
      <c r="SJU2" s="205"/>
      <c r="SJV2" s="205" t="s">
        <v>48</v>
      </c>
      <c r="SJW2" s="205"/>
      <c r="SJX2" s="205"/>
      <c r="SJY2" s="205"/>
      <c r="SJZ2" s="205" t="s">
        <v>48</v>
      </c>
      <c r="SKA2" s="205"/>
      <c r="SKB2" s="205"/>
      <c r="SKC2" s="205"/>
      <c r="SKD2" s="205" t="s">
        <v>48</v>
      </c>
      <c r="SKE2" s="205"/>
      <c r="SKF2" s="205"/>
      <c r="SKG2" s="205"/>
      <c r="SKH2" s="205" t="s">
        <v>48</v>
      </c>
      <c r="SKI2" s="205"/>
      <c r="SKJ2" s="205"/>
      <c r="SKK2" s="205"/>
      <c r="SKL2" s="205" t="s">
        <v>48</v>
      </c>
      <c r="SKM2" s="205"/>
      <c r="SKN2" s="205"/>
      <c r="SKO2" s="205"/>
      <c r="SKP2" s="205" t="s">
        <v>48</v>
      </c>
      <c r="SKQ2" s="205"/>
      <c r="SKR2" s="205"/>
      <c r="SKS2" s="205"/>
      <c r="SKT2" s="205" t="s">
        <v>48</v>
      </c>
      <c r="SKU2" s="205"/>
      <c r="SKV2" s="205"/>
      <c r="SKW2" s="205"/>
      <c r="SKX2" s="205" t="s">
        <v>48</v>
      </c>
      <c r="SKY2" s="205"/>
      <c r="SKZ2" s="205"/>
      <c r="SLA2" s="205"/>
      <c r="SLB2" s="205" t="s">
        <v>48</v>
      </c>
      <c r="SLC2" s="205"/>
      <c r="SLD2" s="205"/>
      <c r="SLE2" s="205"/>
      <c r="SLF2" s="205" t="s">
        <v>48</v>
      </c>
      <c r="SLG2" s="205"/>
      <c r="SLH2" s="205"/>
      <c r="SLI2" s="205"/>
      <c r="SLJ2" s="205" t="s">
        <v>48</v>
      </c>
      <c r="SLK2" s="205"/>
      <c r="SLL2" s="205"/>
      <c r="SLM2" s="205"/>
      <c r="SLN2" s="205" t="s">
        <v>48</v>
      </c>
      <c r="SLO2" s="205"/>
      <c r="SLP2" s="205"/>
      <c r="SLQ2" s="205"/>
      <c r="SLR2" s="205" t="s">
        <v>48</v>
      </c>
      <c r="SLS2" s="205"/>
      <c r="SLT2" s="205"/>
      <c r="SLU2" s="205"/>
      <c r="SLV2" s="205" t="s">
        <v>48</v>
      </c>
      <c r="SLW2" s="205"/>
      <c r="SLX2" s="205"/>
      <c r="SLY2" s="205"/>
      <c r="SLZ2" s="205" t="s">
        <v>48</v>
      </c>
      <c r="SMA2" s="205"/>
      <c r="SMB2" s="205"/>
      <c r="SMC2" s="205"/>
      <c r="SMD2" s="205" t="s">
        <v>48</v>
      </c>
      <c r="SME2" s="205"/>
      <c r="SMF2" s="205"/>
      <c r="SMG2" s="205"/>
      <c r="SMH2" s="205" t="s">
        <v>48</v>
      </c>
      <c r="SMI2" s="205"/>
      <c r="SMJ2" s="205"/>
      <c r="SMK2" s="205"/>
      <c r="SML2" s="205" t="s">
        <v>48</v>
      </c>
      <c r="SMM2" s="205"/>
      <c r="SMN2" s="205"/>
      <c r="SMO2" s="205"/>
      <c r="SMP2" s="205" t="s">
        <v>48</v>
      </c>
      <c r="SMQ2" s="205"/>
      <c r="SMR2" s="205"/>
      <c r="SMS2" s="205"/>
      <c r="SMT2" s="205" t="s">
        <v>48</v>
      </c>
      <c r="SMU2" s="205"/>
      <c r="SMV2" s="205"/>
      <c r="SMW2" s="205"/>
      <c r="SMX2" s="205" t="s">
        <v>48</v>
      </c>
      <c r="SMY2" s="205"/>
      <c r="SMZ2" s="205"/>
      <c r="SNA2" s="205"/>
      <c r="SNB2" s="205" t="s">
        <v>48</v>
      </c>
      <c r="SNC2" s="205"/>
      <c r="SND2" s="205"/>
      <c r="SNE2" s="205"/>
      <c r="SNF2" s="205" t="s">
        <v>48</v>
      </c>
      <c r="SNG2" s="205"/>
      <c r="SNH2" s="205"/>
      <c r="SNI2" s="205"/>
      <c r="SNJ2" s="205" t="s">
        <v>48</v>
      </c>
      <c r="SNK2" s="205"/>
      <c r="SNL2" s="205"/>
      <c r="SNM2" s="205"/>
      <c r="SNN2" s="205" t="s">
        <v>48</v>
      </c>
      <c r="SNO2" s="205"/>
      <c r="SNP2" s="205"/>
      <c r="SNQ2" s="205"/>
      <c r="SNR2" s="205" t="s">
        <v>48</v>
      </c>
      <c r="SNS2" s="205"/>
      <c r="SNT2" s="205"/>
      <c r="SNU2" s="205"/>
      <c r="SNV2" s="205" t="s">
        <v>48</v>
      </c>
      <c r="SNW2" s="205"/>
      <c r="SNX2" s="205"/>
      <c r="SNY2" s="205"/>
      <c r="SNZ2" s="205" t="s">
        <v>48</v>
      </c>
      <c r="SOA2" s="205"/>
      <c r="SOB2" s="205"/>
      <c r="SOC2" s="205"/>
      <c r="SOD2" s="205" t="s">
        <v>48</v>
      </c>
      <c r="SOE2" s="205"/>
      <c r="SOF2" s="205"/>
      <c r="SOG2" s="205"/>
      <c r="SOH2" s="205" t="s">
        <v>48</v>
      </c>
      <c r="SOI2" s="205"/>
      <c r="SOJ2" s="205"/>
      <c r="SOK2" s="205"/>
      <c r="SOL2" s="205" t="s">
        <v>48</v>
      </c>
      <c r="SOM2" s="205"/>
      <c r="SON2" s="205"/>
      <c r="SOO2" s="205"/>
      <c r="SOP2" s="205" t="s">
        <v>48</v>
      </c>
      <c r="SOQ2" s="205"/>
      <c r="SOR2" s="205"/>
      <c r="SOS2" s="205"/>
      <c r="SOT2" s="205" t="s">
        <v>48</v>
      </c>
      <c r="SOU2" s="205"/>
      <c r="SOV2" s="205"/>
      <c r="SOW2" s="205"/>
      <c r="SOX2" s="205" t="s">
        <v>48</v>
      </c>
      <c r="SOY2" s="205"/>
      <c r="SOZ2" s="205"/>
      <c r="SPA2" s="205"/>
      <c r="SPB2" s="205" t="s">
        <v>48</v>
      </c>
      <c r="SPC2" s="205"/>
      <c r="SPD2" s="205"/>
      <c r="SPE2" s="205"/>
      <c r="SPF2" s="205" t="s">
        <v>48</v>
      </c>
      <c r="SPG2" s="205"/>
      <c r="SPH2" s="205"/>
      <c r="SPI2" s="205"/>
      <c r="SPJ2" s="205" t="s">
        <v>48</v>
      </c>
      <c r="SPK2" s="205"/>
      <c r="SPL2" s="205"/>
      <c r="SPM2" s="205"/>
      <c r="SPN2" s="205" t="s">
        <v>48</v>
      </c>
      <c r="SPO2" s="205"/>
      <c r="SPP2" s="205"/>
      <c r="SPQ2" s="205"/>
      <c r="SPR2" s="205" t="s">
        <v>48</v>
      </c>
      <c r="SPS2" s="205"/>
      <c r="SPT2" s="205"/>
      <c r="SPU2" s="205"/>
      <c r="SPV2" s="205" t="s">
        <v>48</v>
      </c>
      <c r="SPW2" s="205"/>
      <c r="SPX2" s="205"/>
      <c r="SPY2" s="205"/>
      <c r="SPZ2" s="205" t="s">
        <v>48</v>
      </c>
      <c r="SQA2" s="205"/>
      <c r="SQB2" s="205"/>
      <c r="SQC2" s="205"/>
      <c r="SQD2" s="205" t="s">
        <v>48</v>
      </c>
      <c r="SQE2" s="205"/>
      <c r="SQF2" s="205"/>
      <c r="SQG2" s="205"/>
      <c r="SQH2" s="205" t="s">
        <v>48</v>
      </c>
      <c r="SQI2" s="205"/>
      <c r="SQJ2" s="205"/>
      <c r="SQK2" s="205"/>
      <c r="SQL2" s="205" t="s">
        <v>48</v>
      </c>
      <c r="SQM2" s="205"/>
      <c r="SQN2" s="205"/>
      <c r="SQO2" s="205"/>
      <c r="SQP2" s="205" t="s">
        <v>48</v>
      </c>
      <c r="SQQ2" s="205"/>
      <c r="SQR2" s="205"/>
      <c r="SQS2" s="205"/>
      <c r="SQT2" s="205" t="s">
        <v>48</v>
      </c>
      <c r="SQU2" s="205"/>
      <c r="SQV2" s="205"/>
      <c r="SQW2" s="205"/>
      <c r="SQX2" s="205" t="s">
        <v>48</v>
      </c>
      <c r="SQY2" s="205"/>
      <c r="SQZ2" s="205"/>
      <c r="SRA2" s="205"/>
      <c r="SRB2" s="205" t="s">
        <v>48</v>
      </c>
      <c r="SRC2" s="205"/>
      <c r="SRD2" s="205"/>
      <c r="SRE2" s="205"/>
      <c r="SRF2" s="205" t="s">
        <v>48</v>
      </c>
      <c r="SRG2" s="205"/>
      <c r="SRH2" s="205"/>
      <c r="SRI2" s="205"/>
      <c r="SRJ2" s="205" t="s">
        <v>48</v>
      </c>
      <c r="SRK2" s="205"/>
      <c r="SRL2" s="205"/>
      <c r="SRM2" s="205"/>
      <c r="SRN2" s="205" t="s">
        <v>48</v>
      </c>
      <c r="SRO2" s="205"/>
      <c r="SRP2" s="205"/>
      <c r="SRQ2" s="205"/>
      <c r="SRR2" s="205" t="s">
        <v>48</v>
      </c>
      <c r="SRS2" s="205"/>
      <c r="SRT2" s="205"/>
      <c r="SRU2" s="205"/>
      <c r="SRV2" s="205" t="s">
        <v>48</v>
      </c>
      <c r="SRW2" s="205"/>
      <c r="SRX2" s="205"/>
      <c r="SRY2" s="205"/>
      <c r="SRZ2" s="205" t="s">
        <v>48</v>
      </c>
      <c r="SSA2" s="205"/>
      <c r="SSB2" s="205"/>
      <c r="SSC2" s="205"/>
      <c r="SSD2" s="205" t="s">
        <v>48</v>
      </c>
      <c r="SSE2" s="205"/>
      <c r="SSF2" s="205"/>
      <c r="SSG2" s="205"/>
      <c r="SSH2" s="205" t="s">
        <v>48</v>
      </c>
      <c r="SSI2" s="205"/>
      <c r="SSJ2" s="205"/>
      <c r="SSK2" s="205"/>
      <c r="SSL2" s="205" t="s">
        <v>48</v>
      </c>
      <c r="SSM2" s="205"/>
      <c r="SSN2" s="205"/>
      <c r="SSO2" s="205"/>
      <c r="SSP2" s="205" t="s">
        <v>48</v>
      </c>
      <c r="SSQ2" s="205"/>
      <c r="SSR2" s="205"/>
      <c r="SSS2" s="205"/>
      <c r="SST2" s="205" t="s">
        <v>48</v>
      </c>
      <c r="SSU2" s="205"/>
      <c r="SSV2" s="205"/>
      <c r="SSW2" s="205"/>
      <c r="SSX2" s="205" t="s">
        <v>48</v>
      </c>
      <c r="SSY2" s="205"/>
      <c r="SSZ2" s="205"/>
      <c r="STA2" s="205"/>
      <c r="STB2" s="205" t="s">
        <v>48</v>
      </c>
      <c r="STC2" s="205"/>
      <c r="STD2" s="205"/>
      <c r="STE2" s="205"/>
      <c r="STF2" s="205" t="s">
        <v>48</v>
      </c>
      <c r="STG2" s="205"/>
      <c r="STH2" s="205"/>
      <c r="STI2" s="205"/>
      <c r="STJ2" s="205" t="s">
        <v>48</v>
      </c>
      <c r="STK2" s="205"/>
      <c r="STL2" s="205"/>
      <c r="STM2" s="205"/>
      <c r="STN2" s="205" t="s">
        <v>48</v>
      </c>
      <c r="STO2" s="205"/>
      <c r="STP2" s="205"/>
      <c r="STQ2" s="205"/>
      <c r="STR2" s="205" t="s">
        <v>48</v>
      </c>
      <c r="STS2" s="205"/>
      <c r="STT2" s="205"/>
      <c r="STU2" s="205"/>
      <c r="STV2" s="205" t="s">
        <v>48</v>
      </c>
      <c r="STW2" s="205"/>
      <c r="STX2" s="205"/>
      <c r="STY2" s="205"/>
      <c r="STZ2" s="205" t="s">
        <v>48</v>
      </c>
      <c r="SUA2" s="205"/>
      <c r="SUB2" s="205"/>
      <c r="SUC2" s="205"/>
      <c r="SUD2" s="205" t="s">
        <v>48</v>
      </c>
      <c r="SUE2" s="205"/>
      <c r="SUF2" s="205"/>
      <c r="SUG2" s="205"/>
      <c r="SUH2" s="205" t="s">
        <v>48</v>
      </c>
      <c r="SUI2" s="205"/>
      <c r="SUJ2" s="205"/>
      <c r="SUK2" s="205"/>
      <c r="SUL2" s="205" t="s">
        <v>48</v>
      </c>
      <c r="SUM2" s="205"/>
      <c r="SUN2" s="205"/>
      <c r="SUO2" s="205"/>
      <c r="SUP2" s="205" t="s">
        <v>48</v>
      </c>
      <c r="SUQ2" s="205"/>
      <c r="SUR2" s="205"/>
      <c r="SUS2" s="205"/>
      <c r="SUT2" s="205" t="s">
        <v>48</v>
      </c>
      <c r="SUU2" s="205"/>
      <c r="SUV2" s="205"/>
      <c r="SUW2" s="205"/>
      <c r="SUX2" s="205" t="s">
        <v>48</v>
      </c>
      <c r="SUY2" s="205"/>
      <c r="SUZ2" s="205"/>
      <c r="SVA2" s="205"/>
      <c r="SVB2" s="205" t="s">
        <v>48</v>
      </c>
      <c r="SVC2" s="205"/>
      <c r="SVD2" s="205"/>
      <c r="SVE2" s="205"/>
      <c r="SVF2" s="205" t="s">
        <v>48</v>
      </c>
      <c r="SVG2" s="205"/>
      <c r="SVH2" s="205"/>
      <c r="SVI2" s="205"/>
      <c r="SVJ2" s="205" t="s">
        <v>48</v>
      </c>
      <c r="SVK2" s="205"/>
      <c r="SVL2" s="205"/>
      <c r="SVM2" s="205"/>
      <c r="SVN2" s="205" t="s">
        <v>48</v>
      </c>
      <c r="SVO2" s="205"/>
      <c r="SVP2" s="205"/>
      <c r="SVQ2" s="205"/>
      <c r="SVR2" s="205" t="s">
        <v>48</v>
      </c>
      <c r="SVS2" s="205"/>
      <c r="SVT2" s="205"/>
      <c r="SVU2" s="205"/>
      <c r="SVV2" s="205" t="s">
        <v>48</v>
      </c>
      <c r="SVW2" s="205"/>
      <c r="SVX2" s="205"/>
      <c r="SVY2" s="205"/>
      <c r="SVZ2" s="205" t="s">
        <v>48</v>
      </c>
      <c r="SWA2" s="205"/>
      <c r="SWB2" s="205"/>
      <c r="SWC2" s="205"/>
      <c r="SWD2" s="205" t="s">
        <v>48</v>
      </c>
      <c r="SWE2" s="205"/>
      <c r="SWF2" s="205"/>
      <c r="SWG2" s="205"/>
      <c r="SWH2" s="205" t="s">
        <v>48</v>
      </c>
      <c r="SWI2" s="205"/>
      <c r="SWJ2" s="205"/>
      <c r="SWK2" s="205"/>
      <c r="SWL2" s="205" t="s">
        <v>48</v>
      </c>
      <c r="SWM2" s="205"/>
      <c r="SWN2" s="205"/>
      <c r="SWO2" s="205"/>
      <c r="SWP2" s="205" t="s">
        <v>48</v>
      </c>
      <c r="SWQ2" s="205"/>
      <c r="SWR2" s="205"/>
      <c r="SWS2" s="205"/>
      <c r="SWT2" s="205" t="s">
        <v>48</v>
      </c>
      <c r="SWU2" s="205"/>
      <c r="SWV2" s="205"/>
      <c r="SWW2" s="205"/>
      <c r="SWX2" s="205" t="s">
        <v>48</v>
      </c>
      <c r="SWY2" s="205"/>
      <c r="SWZ2" s="205"/>
      <c r="SXA2" s="205"/>
      <c r="SXB2" s="205" t="s">
        <v>48</v>
      </c>
      <c r="SXC2" s="205"/>
      <c r="SXD2" s="205"/>
      <c r="SXE2" s="205"/>
      <c r="SXF2" s="205" t="s">
        <v>48</v>
      </c>
      <c r="SXG2" s="205"/>
      <c r="SXH2" s="205"/>
      <c r="SXI2" s="205"/>
      <c r="SXJ2" s="205" t="s">
        <v>48</v>
      </c>
      <c r="SXK2" s="205"/>
      <c r="SXL2" s="205"/>
      <c r="SXM2" s="205"/>
      <c r="SXN2" s="205" t="s">
        <v>48</v>
      </c>
      <c r="SXO2" s="205"/>
      <c r="SXP2" s="205"/>
      <c r="SXQ2" s="205"/>
      <c r="SXR2" s="205" t="s">
        <v>48</v>
      </c>
      <c r="SXS2" s="205"/>
      <c r="SXT2" s="205"/>
      <c r="SXU2" s="205"/>
      <c r="SXV2" s="205" t="s">
        <v>48</v>
      </c>
      <c r="SXW2" s="205"/>
      <c r="SXX2" s="205"/>
      <c r="SXY2" s="205"/>
      <c r="SXZ2" s="205" t="s">
        <v>48</v>
      </c>
      <c r="SYA2" s="205"/>
      <c r="SYB2" s="205"/>
      <c r="SYC2" s="205"/>
      <c r="SYD2" s="205" t="s">
        <v>48</v>
      </c>
      <c r="SYE2" s="205"/>
      <c r="SYF2" s="205"/>
      <c r="SYG2" s="205"/>
      <c r="SYH2" s="205" t="s">
        <v>48</v>
      </c>
      <c r="SYI2" s="205"/>
      <c r="SYJ2" s="205"/>
      <c r="SYK2" s="205"/>
      <c r="SYL2" s="205" t="s">
        <v>48</v>
      </c>
      <c r="SYM2" s="205"/>
      <c r="SYN2" s="205"/>
      <c r="SYO2" s="205"/>
      <c r="SYP2" s="205" t="s">
        <v>48</v>
      </c>
      <c r="SYQ2" s="205"/>
      <c r="SYR2" s="205"/>
      <c r="SYS2" s="205"/>
      <c r="SYT2" s="205" t="s">
        <v>48</v>
      </c>
      <c r="SYU2" s="205"/>
      <c r="SYV2" s="205"/>
      <c r="SYW2" s="205"/>
      <c r="SYX2" s="205" t="s">
        <v>48</v>
      </c>
      <c r="SYY2" s="205"/>
      <c r="SYZ2" s="205"/>
      <c r="SZA2" s="205"/>
      <c r="SZB2" s="205" t="s">
        <v>48</v>
      </c>
      <c r="SZC2" s="205"/>
      <c r="SZD2" s="205"/>
      <c r="SZE2" s="205"/>
      <c r="SZF2" s="205" t="s">
        <v>48</v>
      </c>
      <c r="SZG2" s="205"/>
      <c r="SZH2" s="205"/>
      <c r="SZI2" s="205"/>
      <c r="SZJ2" s="205" t="s">
        <v>48</v>
      </c>
      <c r="SZK2" s="205"/>
      <c r="SZL2" s="205"/>
      <c r="SZM2" s="205"/>
      <c r="SZN2" s="205" t="s">
        <v>48</v>
      </c>
      <c r="SZO2" s="205"/>
      <c r="SZP2" s="205"/>
      <c r="SZQ2" s="205"/>
      <c r="SZR2" s="205" t="s">
        <v>48</v>
      </c>
      <c r="SZS2" s="205"/>
      <c r="SZT2" s="205"/>
      <c r="SZU2" s="205"/>
      <c r="SZV2" s="205" t="s">
        <v>48</v>
      </c>
      <c r="SZW2" s="205"/>
      <c r="SZX2" s="205"/>
      <c r="SZY2" s="205"/>
      <c r="SZZ2" s="205" t="s">
        <v>48</v>
      </c>
      <c r="TAA2" s="205"/>
      <c r="TAB2" s="205"/>
      <c r="TAC2" s="205"/>
      <c r="TAD2" s="205" t="s">
        <v>48</v>
      </c>
      <c r="TAE2" s="205"/>
      <c r="TAF2" s="205"/>
      <c r="TAG2" s="205"/>
      <c r="TAH2" s="205" t="s">
        <v>48</v>
      </c>
      <c r="TAI2" s="205"/>
      <c r="TAJ2" s="205"/>
      <c r="TAK2" s="205"/>
      <c r="TAL2" s="205" t="s">
        <v>48</v>
      </c>
      <c r="TAM2" s="205"/>
      <c r="TAN2" s="205"/>
      <c r="TAO2" s="205"/>
      <c r="TAP2" s="205" t="s">
        <v>48</v>
      </c>
      <c r="TAQ2" s="205"/>
      <c r="TAR2" s="205"/>
      <c r="TAS2" s="205"/>
      <c r="TAT2" s="205" t="s">
        <v>48</v>
      </c>
      <c r="TAU2" s="205"/>
      <c r="TAV2" s="205"/>
      <c r="TAW2" s="205"/>
      <c r="TAX2" s="205" t="s">
        <v>48</v>
      </c>
      <c r="TAY2" s="205"/>
      <c r="TAZ2" s="205"/>
      <c r="TBA2" s="205"/>
      <c r="TBB2" s="205" t="s">
        <v>48</v>
      </c>
      <c r="TBC2" s="205"/>
      <c r="TBD2" s="205"/>
      <c r="TBE2" s="205"/>
      <c r="TBF2" s="205" t="s">
        <v>48</v>
      </c>
      <c r="TBG2" s="205"/>
      <c r="TBH2" s="205"/>
      <c r="TBI2" s="205"/>
      <c r="TBJ2" s="205" t="s">
        <v>48</v>
      </c>
      <c r="TBK2" s="205"/>
      <c r="TBL2" s="205"/>
      <c r="TBM2" s="205"/>
      <c r="TBN2" s="205" t="s">
        <v>48</v>
      </c>
      <c r="TBO2" s="205"/>
      <c r="TBP2" s="205"/>
      <c r="TBQ2" s="205"/>
      <c r="TBR2" s="205" t="s">
        <v>48</v>
      </c>
      <c r="TBS2" s="205"/>
      <c r="TBT2" s="205"/>
      <c r="TBU2" s="205"/>
      <c r="TBV2" s="205" t="s">
        <v>48</v>
      </c>
      <c r="TBW2" s="205"/>
      <c r="TBX2" s="205"/>
      <c r="TBY2" s="205"/>
      <c r="TBZ2" s="205" t="s">
        <v>48</v>
      </c>
      <c r="TCA2" s="205"/>
      <c r="TCB2" s="205"/>
      <c r="TCC2" s="205"/>
      <c r="TCD2" s="205" t="s">
        <v>48</v>
      </c>
      <c r="TCE2" s="205"/>
      <c r="TCF2" s="205"/>
      <c r="TCG2" s="205"/>
      <c r="TCH2" s="205" t="s">
        <v>48</v>
      </c>
      <c r="TCI2" s="205"/>
      <c r="TCJ2" s="205"/>
      <c r="TCK2" s="205"/>
      <c r="TCL2" s="205" t="s">
        <v>48</v>
      </c>
      <c r="TCM2" s="205"/>
      <c r="TCN2" s="205"/>
      <c r="TCO2" s="205"/>
      <c r="TCP2" s="205" t="s">
        <v>48</v>
      </c>
      <c r="TCQ2" s="205"/>
      <c r="TCR2" s="205"/>
      <c r="TCS2" s="205"/>
      <c r="TCT2" s="205" t="s">
        <v>48</v>
      </c>
      <c r="TCU2" s="205"/>
      <c r="TCV2" s="205"/>
      <c r="TCW2" s="205"/>
      <c r="TCX2" s="205" t="s">
        <v>48</v>
      </c>
      <c r="TCY2" s="205"/>
      <c r="TCZ2" s="205"/>
      <c r="TDA2" s="205"/>
      <c r="TDB2" s="205" t="s">
        <v>48</v>
      </c>
      <c r="TDC2" s="205"/>
      <c r="TDD2" s="205"/>
      <c r="TDE2" s="205"/>
      <c r="TDF2" s="205" t="s">
        <v>48</v>
      </c>
      <c r="TDG2" s="205"/>
      <c r="TDH2" s="205"/>
      <c r="TDI2" s="205"/>
      <c r="TDJ2" s="205" t="s">
        <v>48</v>
      </c>
      <c r="TDK2" s="205"/>
      <c r="TDL2" s="205"/>
      <c r="TDM2" s="205"/>
      <c r="TDN2" s="205" t="s">
        <v>48</v>
      </c>
      <c r="TDO2" s="205"/>
      <c r="TDP2" s="205"/>
      <c r="TDQ2" s="205"/>
      <c r="TDR2" s="205" t="s">
        <v>48</v>
      </c>
      <c r="TDS2" s="205"/>
      <c r="TDT2" s="205"/>
      <c r="TDU2" s="205"/>
      <c r="TDV2" s="205" t="s">
        <v>48</v>
      </c>
      <c r="TDW2" s="205"/>
      <c r="TDX2" s="205"/>
      <c r="TDY2" s="205"/>
      <c r="TDZ2" s="205" t="s">
        <v>48</v>
      </c>
      <c r="TEA2" s="205"/>
      <c r="TEB2" s="205"/>
      <c r="TEC2" s="205"/>
      <c r="TED2" s="205" t="s">
        <v>48</v>
      </c>
      <c r="TEE2" s="205"/>
      <c r="TEF2" s="205"/>
      <c r="TEG2" s="205"/>
      <c r="TEH2" s="205" t="s">
        <v>48</v>
      </c>
      <c r="TEI2" s="205"/>
      <c r="TEJ2" s="205"/>
      <c r="TEK2" s="205"/>
      <c r="TEL2" s="205" t="s">
        <v>48</v>
      </c>
      <c r="TEM2" s="205"/>
      <c r="TEN2" s="205"/>
      <c r="TEO2" s="205"/>
      <c r="TEP2" s="205" t="s">
        <v>48</v>
      </c>
      <c r="TEQ2" s="205"/>
      <c r="TER2" s="205"/>
      <c r="TES2" s="205"/>
      <c r="TET2" s="205" t="s">
        <v>48</v>
      </c>
      <c r="TEU2" s="205"/>
      <c r="TEV2" s="205"/>
      <c r="TEW2" s="205"/>
      <c r="TEX2" s="205" t="s">
        <v>48</v>
      </c>
      <c r="TEY2" s="205"/>
      <c r="TEZ2" s="205"/>
      <c r="TFA2" s="205"/>
      <c r="TFB2" s="205" t="s">
        <v>48</v>
      </c>
      <c r="TFC2" s="205"/>
      <c r="TFD2" s="205"/>
      <c r="TFE2" s="205"/>
      <c r="TFF2" s="205" t="s">
        <v>48</v>
      </c>
      <c r="TFG2" s="205"/>
      <c r="TFH2" s="205"/>
      <c r="TFI2" s="205"/>
      <c r="TFJ2" s="205" t="s">
        <v>48</v>
      </c>
      <c r="TFK2" s="205"/>
      <c r="TFL2" s="205"/>
      <c r="TFM2" s="205"/>
      <c r="TFN2" s="205" t="s">
        <v>48</v>
      </c>
      <c r="TFO2" s="205"/>
      <c r="TFP2" s="205"/>
      <c r="TFQ2" s="205"/>
      <c r="TFR2" s="205" t="s">
        <v>48</v>
      </c>
      <c r="TFS2" s="205"/>
      <c r="TFT2" s="205"/>
      <c r="TFU2" s="205"/>
      <c r="TFV2" s="205" t="s">
        <v>48</v>
      </c>
      <c r="TFW2" s="205"/>
      <c r="TFX2" s="205"/>
      <c r="TFY2" s="205"/>
      <c r="TFZ2" s="205" t="s">
        <v>48</v>
      </c>
      <c r="TGA2" s="205"/>
      <c r="TGB2" s="205"/>
      <c r="TGC2" s="205"/>
      <c r="TGD2" s="205" t="s">
        <v>48</v>
      </c>
      <c r="TGE2" s="205"/>
      <c r="TGF2" s="205"/>
      <c r="TGG2" s="205"/>
      <c r="TGH2" s="205" t="s">
        <v>48</v>
      </c>
      <c r="TGI2" s="205"/>
      <c r="TGJ2" s="205"/>
      <c r="TGK2" s="205"/>
      <c r="TGL2" s="205" t="s">
        <v>48</v>
      </c>
      <c r="TGM2" s="205"/>
      <c r="TGN2" s="205"/>
      <c r="TGO2" s="205"/>
      <c r="TGP2" s="205" t="s">
        <v>48</v>
      </c>
      <c r="TGQ2" s="205"/>
      <c r="TGR2" s="205"/>
      <c r="TGS2" s="205"/>
      <c r="TGT2" s="205" t="s">
        <v>48</v>
      </c>
      <c r="TGU2" s="205"/>
      <c r="TGV2" s="205"/>
      <c r="TGW2" s="205"/>
      <c r="TGX2" s="205" t="s">
        <v>48</v>
      </c>
      <c r="TGY2" s="205"/>
      <c r="TGZ2" s="205"/>
      <c r="THA2" s="205"/>
      <c r="THB2" s="205" t="s">
        <v>48</v>
      </c>
      <c r="THC2" s="205"/>
      <c r="THD2" s="205"/>
      <c r="THE2" s="205"/>
      <c r="THF2" s="205" t="s">
        <v>48</v>
      </c>
      <c r="THG2" s="205"/>
      <c r="THH2" s="205"/>
      <c r="THI2" s="205"/>
      <c r="THJ2" s="205" t="s">
        <v>48</v>
      </c>
      <c r="THK2" s="205"/>
      <c r="THL2" s="205"/>
      <c r="THM2" s="205"/>
      <c r="THN2" s="205" t="s">
        <v>48</v>
      </c>
      <c r="THO2" s="205"/>
      <c r="THP2" s="205"/>
      <c r="THQ2" s="205"/>
      <c r="THR2" s="205" t="s">
        <v>48</v>
      </c>
      <c r="THS2" s="205"/>
      <c r="THT2" s="205"/>
      <c r="THU2" s="205"/>
      <c r="THV2" s="205" t="s">
        <v>48</v>
      </c>
      <c r="THW2" s="205"/>
      <c r="THX2" s="205"/>
      <c r="THY2" s="205"/>
      <c r="THZ2" s="205" t="s">
        <v>48</v>
      </c>
      <c r="TIA2" s="205"/>
      <c r="TIB2" s="205"/>
      <c r="TIC2" s="205"/>
      <c r="TID2" s="205" t="s">
        <v>48</v>
      </c>
      <c r="TIE2" s="205"/>
      <c r="TIF2" s="205"/>
      <c r="TIG2" s="205"/>
      <c r="TIH2" s="205" t="s">
        <v>48</v>
      </c>
      <c r="TII2" s="205"/>
      <c r="TIJ2" s="205"/>
      <c r="TIK2" s="205"/>
      <c r="TIL2" s="205" t="s">
        <v>48</v>
      </c>
      <c r="TIM2" s="205"/>
      <c r="TIN2" s="205"/>
      <c r="TIO2" s="205"/>
      <c r="TIP2" s="205" t="s">
        <v>48</v>
      </c>
      <c r="TIQ2" s="205"/>
      <c r="TIR2" s="205"/>
      <c r="TIS2" s="205"/>
      <c r="TIT2" s="205" t="s">
        <v>48</v>
      </c>
      <c r="TIU2" s="205"/>
      <c r="TIV2" s="205"/>
      <c r="TIW2" s="205"/>
      <c r="TIX2" s="205" t="s">
        <v>48</v>
      </c>
      <c r="TIY2" s="205"/>
      <c r="TIZ2" s="205"/>
      <c r="TJA2" s="205"/>
      <c r="TJB2" s="205" t="s">
        <v>48</v>
      </c>
      <c r="TJC2" s="205"/>
      <c r="TJD2" s="205"/>
      <c r="TJE2" s="205"/>
      <c r="TJF2" s="205" t="s">
        <v>48</v>
      </c>
      <c r="TJG2" s="205"/>
      <c r="TJH2" s="205"/>
      <c r="TJI2" s="205"/>
      <c r="TJJ2" s="205" t="s">
        <v>48</v>
      </c>
      <c r="TJK2" s="205"/>
      <c r="TJL2" s="205"/>
      <c r="TJM2" s="205"/>
      <c r="TJN2" s="205" t="s">
        <v>48</v>
      </c>
      <c r="TJO2" s="205"/>
      <c r="TJP2" s="205"/>
      <c r="TJQ2" s="205"/>
      <c r="TJR2" s="205" t="s">
        <v>48</v>
      </c>
      <c r="TJS2" s="205"/>
      <c r="TJT2" s="205"/>
      <c r="TJU2" s="205"/>
      <c r="TJV2" s="205" t="s">
        <v>48</v>
      </c>
      <c r="TJW2" s="205"/>
      <c r="TJX2" s="205"/>
      <c r="TJY2" s="205"/>
      <c r="TJZ2" s="205" t="s">
        <v>48</v>
      </c>
      <c r="TKA2" s="205"/>
      <c r="TKB2" s="205"/>
      <c r="TKC2" s="205"/>
      <c r="TKD2" s="205" t="s">
        <v>48</v>
      </c>
      <c r="TKE2" s="205"/>
      <c r="TKF2" s="205"/>
      <c r="TKG2" s="205"/>
      <c r="TKH2" s="205" t="s">
        <v>48</v>
      </c>
      <c r="TKI2" s="205"/>
      <c r="TKJ2" s="205"/>
      <c r="TKK2" s="205"/>
      <c r="TKL2" s="205" t="s">
        <v>48</v>
      </c>
      <c r="TKM2" s="205"/>
      <c r="TKN2" s="205"/>
      <c r="TKO2" s="205"/>
      <c r="TKP2" s="205" t="s">
        <v>48</v>
      </c>
      <c r="TKQ2" s="205"/>
      <c r="TKR2" s="205"/>
      <c r="TKS2" s="205"/>
      <c r="TKT2" s="205" t="s">
        <v>48</v>
      </c>
      <c r="TKU2" s="205"/>
      <c r="TKV2" s="205"/>
      <c r="TKW2" s="205"/>
      <c r="TKX2" s="205" t="s">
        <v>48</v>
      </c>
      <c r="TKY2" s="205"/>
      <c r="TKZ2" s="205"/>
      <c r="TLA2" s="205"/>
      <c r="TLB2" s="205" t="s">
        <v>48</v>
      </c>
      <c r="TLC2" s="205"/>
      <c r="TLD2" s="205"/>
      <c r="TLE2" s="205"/>
      <c r="TLF2" s="205" t="s">
        <v>48</v>
      </c>
      <c r="TLG2" s="205"/>
      <c r="TLH2" s="205"/>
      <c r="TLI2" s="205"/>
      <c r="TLJ2" s="205" t="s">
        <v>48</v>
      </c>
      <c r="TLK2" s="205"/>
      <c r="TLL2" s="205"/>
      <c r="TLM2" s="205"/>
      <c r="TLN2" s="205" t="s">
        <v>48</v>
      </c>
      <c r="TLO2" s="205"/>
      <c r="TLP2" s="205"/>
      <c r="TLQ2" s="205"/>
      <c r="TLR2" s="205" t="s">
        <v>48</v>
      </c>
      <c r="TLS2" s="205"/>
      <c r="TLT2" s="205"/>
      <c r="TLU2" s="205"/>
      <c r="TLV2" s="205" t="s">
        <v>48</v>
      </c>
      <c r="TLW2" s="205"/>
      <c r="TLX2" s="205"/>
      <c r="TLY2" s="205"/>
      <c r="TLZ2" s="205" t="s">
        <v>48</v>
      </c>
      <c r="TMA2" s="205"/>
      <c r="TMB2" s="205"/>
      <c r="TMC2" s="205"/>
      <c r="TMD2" s="205" t="s">
        <v>48</v>
      </c>
      <c r="TME2" s="205"/>
      <c r="TMF2" s="205"/>
      <c r="TMG2" s="205"/>
      <c r="TMH2" s="205" t="s">
        <v>48</v>
      </c>
      <c r="TMI2" s="205"/>
      <c r="TMJ2" s="205"/>
      <c r="TMK2" s="205"/>
      <c r="TML2" s="205" t="s">
        <v>48</v>
      </c>
      <c r="TMM2" s="205"/>
      <c r="TMN2" s="205"/>
      <c r="TMO2" s="205"/>
      <c r="TMP2" s="205" t="s">
        <v>48</v>
      </c>
      <c r="TMQ2" s="205"/>
      <c r="TMR2" s="205"/>
      <c r="TMS2" s="205"/>
      <c r="TMT2" s="205" t="s">
        <v>48</v>
      </c>
      <c r="TMU2" s="205"/>
      <c r="TMV2" s="205"/>
      <c r="TMW2" s="205"/>
      <c r="TMX2" s="205" t="s">
        <v>48</v>
      </c>
      <c r="TMY2" s="205"/>
      <c r="TMZ2" s="205"/>
      <c r="TNA2" s="205"/>
      <c r="TNB2" s="205" t="s">
        <v>48</v>
      </c>
      <c r="TNC2" s="205"/>
      <c r="TND2" s="205"/>
      <c r="TNE2" s="205"/>
      <c r="TNF2" s="205" t="s">
        <v>48</v>
      </c>
      <c r="TNG2" s="205"/>
      <c r="TNH2" s="205"/>
      <c r="TNI2" s="205"/>
      <c r="TNJ2" s="205" t="s">
        <v>48</v>
      </c>
      <c r="TNK2" s="205"/>
      <c r="TNL2" s="205"/>
      <c r="TNM2" s="205"/>
      <c r="TNN2" s="205" t="s">
        <v>48</v>
      </c>
      <c r="TNO2" s="205"/>
      <c r="TNP2" s="205"/>
      <c r="TNQ2" s="205"/>
      <c r="TNR2" s="205" t="s">
        <v>48</v>
      </c>
      <c r="TNS2" s="205"/>
      <c r="TNT2" s="205"/>
      <c r="TNU2" s="205"/>
      <c r="TNV2" s="205" t="s">
        <v>48</v>
      </c>
      <c r="TNW2" s="205"/>
      <c r="TNX2" s="205"/>
      <c r="TNY2" s="205"/>
      <c r="TNZ2" s="205" t="s">
        <v>48</v>
      </c>
      <c r="TOA2" s="205"/>
      <c r="TOB2" s="205"/>
      <c r="TOC2" s="205"/>
      <c r="TOD2" s="205" t="s">
        <v>48</v>
      </c>
      <c r="TOE2" s="205"/>
      <c r="TOF2" s="205"/>
      <c r="TOG2" s="205"/>
      <c r="TOH2" s="205" t="s">
        <v>48</v>
      </c>
      <c r="TOI2" s="205"/>
      <c r="TOJ2" s="205"/>
      <c r="TOK2" s="205"/>
      <c r="TOL2" s="205" t="s">
        <v>48</v>
      </c>
      <c r="TOM2" s="205"/>
      <c r="TON2" s="205"/>
      <c r="TOO2" s="205"/>
      <c r="TOP2" s="205" t="s">
        <v>48</v>
      </c>
      <c r="TOQ2" s="205"/>
      <c r="TOR2" s="205"/>
      <c r="TOS2" s="205"/>
      <c r="TOT2" s="205" t="s">
        <v>48</v>
      </c>
      <c r="TOU2" s="205"/>
      <c r="TOV2" s="205"/>
      <c r="TOW2" s="205"/>
      <c r="TOX2" s="205" t="s">
        <v>48</v>
      </c>
      <c r="TOY2" s="205"/>
      <c r="TOZ2" s="205"/>
      <c r="TPA2" s="205"/>
      <c r="TPB2" s="205" t="s">
        <v>48</v>
      </c>
      <c r="TPC2" s="205"/>
      <c r="TPD2" s="205"/>
      <c r="TPE2" s="205"/>
      <c r="TPF2" s="205" t="s">
        <v>48</v>
      </c>
      <c r="TPG2" s="205"/>
      <c r="TPH2" s="205"/>
      <c r="TPI2" s="205"/>
      <c r="TPJ2" s="205" t="s">
        <v>48</v>
      </c>
      <c r="TPK2" s="205"/>
      <c r="TPL2" s="205"/>
      <c r="TPM2" s="205"/>
      <c r="TPN2" s="205" t="s">
        <v>48</v>
      </c>
      <c r="TPO2" s="205"/>
      <c r="TPP2" s="205"/>
      <c r="TPQ2" s="205"/>
      <c r="TPR2" s="205" t="s">
        <v>48</v>
      </c>
      <c r="TPS2" s="205"/>
      <c r="TPT2" s="205"/>
      <c r="TPU2" s="205"/>
      <c r="TPV2" s="205" t="s">
        <v>48</v>
      </c>
      <c r="TPW2" s="205"/>
      <c r="TPX2" s="205"/>
      <c r="TPY2" s="205"/>
      <c r="TPZ2" s="205" t="s">
        <v>48</v>
      </c>
      <c r="TQA2" s="205"/>
      <c r="TQB2" s="205"/>
      <c r="TQC2" s="205"/>
      <c r="TQD2" s="205" t="s">
        <v>48</v>
      </c>
      <c r="TQE2" s="205"/>
      <c r="TQF2" s="205"/>
      <c r="TQG2" s="205"/>
      <c r="TQH2" s="205" t="s">
        <v>48</v>
      </c>
      <c r="TQI2" s="205"/>
      <c r="TQJ2" s="205"/>
      <c r="TQK2" s="205"/>
      <c r="TQL2" s="205" t="s">
        <v>48</v>
      </c>
      <c r="TQM2" s="205"/>
      <c r="TQN2" s="205"/>
      <c r="TQO2" s="205"/>
      <c r="TQP2" s="205" t="s">
        <v>48</v>
      </c>
      <c r="TQQ2" s="205"/>
      <c r="TQR2" s="205"/>
      <c r="TQS2" s="205"/>
      <c r="TQT2" s="205" t="s">
        <v>48</v>
      </c>
      <c r="TQU2" s="205"/>
      <c r="TQV2" s="205"/>
      <c r="TQW2" s="205"/>
      <c r="TQX2" s="205" t="s">
        <v>48</v>
      </c>
      <c r="TQY2" s="205"/>
      <c r="TQZ2" s="205"/>
      <c r="TRA2" s="205"/>
      <c r="TRB2" s="205" t="s">
        <v>48</v>
      </c>
      <c r="TRC2" s="205"/>
      <c r="TRD2" s="205"/>
      <c r="TRE2" s="205"/>
      <c r="TRF2" s="205" t="s">
        <v>48</v>
      </c>
      <c r="TRG2" s="205"/>
      <c r="TRH2" s="205"/>
      <c r="TRI2" s="205"/>
      <c r="TRJ2" s="205" t="s">
        <v>48</v>
      </c>
      <c r="TRK2" s="205"/>
      <c r="TRL2" s="205"/>
      <c r="TRM2" s="205"/>
      <c r="TRN2" s="205" t="s">
        <v>48</v>
      </c>
      <c r="TRO2" s="205"/>
      <c r="TRP2" s="205"/>
      <c r="TRQ2" s="205"/>
      <c r="TRR2" s="205" t="s">
        <v>48</v>
      </c>
      <c r="TRS2" s="205"/>
      <c r="TRT2" s="205"/>
      <c r="TRU2" s="205"/>
      <c r="TRV2" s="205" t="s">
        <v>48</v>
      </c>
      <c r="TRW2" s="205"/>
      <c r="TRX2" s="205"/>
      <c r="TRY2" s="205"/>
      <c r="TRZ2" s="205" t="s">
        <v>48</v>
      </c>
      <c r="TSA2" s="205"/>
      <c r="TSB2" s="205"/>
      <c r="TSC2" s="205"/>
      <c r="TSD2" s="205" t="s">
        <v>48</v>
      </c>
      <c r="TSE2" s="205"/>
      <c r="TSF2" s="205"/>
      <c r="TSG2" s="205"/>
      <c r="TSH2" s="205" t="s">
        <v>48</v>
      </c>
      <c r="TSI2" s="205"/>
      <c r="TSJ2" s="205"/>
      <c r="TSK2" s="205"/>
      <c r="TSL2" s="205" t="s">
        <v>48</v>
      </c>
      <c r="TSM2" s="205"/>
      <c r="TSN2" s="205"/>
      <c r="TSO2" s="205"/>
      <c r="TSP2" s="205" t="s">
        <v>48</v>
      </c>
      <c r="TSQ2" s="205"/>
      <c r="TSR2" s="205"/>
      <c r="TSS2" s="205"/>
      <c r="TST2" s="205" t="s">
        <v>48</v>
      </c>
      <c r="TSU2" s="205"/>
      <c r="TSV2" s="205"/>
      <c r="TSW2" s="205"/>
      <c r="TSX2" s="205" t="s">
        <v>48</v>
      </c>
      <c r="TSY2" s="205"/>
      <c r="TSZ2" s="205"/>
      <c r="TTA2" s="205"/>
      <c r="TTB2" s="205" t="s">
        <v>48</v>
      </c>
      <c r="TTC2" s="205"/>
      <c r="TTD2" s="205"/>
      <c r="TTE2" s="205"/>
      <c r="TTF2" s="205" t="s">
        <v>48</v>
      </c>
      <c r="TTG2" s="205"/>
      <c r="TTH2" s="205"/>
      <c r="TTI2" s="205"/>
      <c r="TTJ2" s="205" t="s">
        <v>48</v>
      </c>
      <c r="TTK2" s="205"/>
      <c r="TTL2" s="205"/>
      <c r="TTM2" s="205"/>
      <c r="TTN2" s="205" t="s">
        <v>48</v>
      </c>
      <c r="TTO2" s="205"/>
      <c r="TTP2" s="205"/>
      <c r="TTQ2" s="205"/>
      <c r="TTR2" s="205" t="s">
        <v>48</v>
      </c>
      <c r="TTS2" s="205"/>
      <c r="TTT2" s="205"/>
      <c r="TTU2" s="205"/>
      <c r="TTV2" s="205" t="s">
        <v>48</v>
      </c>
      <c r="TTW2" s="205"/>
      <c r="TTX2" s="205"/>
      <c r="TTY2" s="205"/>
      <c r="TTZ2" s="205" t="s">
        <v>48</v>
      </c>
      <c r="TUA2" s="205"/>
      <c r="TUB2" s="205"/>
      <c r="TUC2" s="205"/>
      <c r="TUD2" s="205" t="s">
        <v>48</v>
      </c>
      <c r="TUE2" s="205"/>
      <c r="TUF2" s="205"/>
      <c r="TUG2" s="205"/>
      <c r="TUH2" s="205" t="s">
        <v>48</v>
      </c>
      <c r="TUI2" s="205"/>
      <c r="TUJ2" s="205"/>
      <c r="TUK2" s="205"/>
      <c r="TUL2" s="205" t="s">
        <v>48</v>
      </c>
      <c r="TUM2" s="205"/>
      <c r="TUN2" s="205"/>
      <c r="TUO2" s="205"/>
      <c r="TUP2" s="205" t="s">
        <v>48</v>
      </c>
      <c r="TUQ2" s="205"/>
      <c r="TUR2" s="205"/>
      <c r="TUS2" s="205"/>
      <c r="TUT2" s="205" t="s">
        <v>48</v>
      </c>
      <c r="TUU2" s="205"/>
      <c r="TUV2" s="205"/>
      <c r="TUW2" s="205"/>
      <c r="TUX2" s="205" t="s">
        <v>48</v>
      </c>
      <c r="TUY2" s="205"/>
      <c r="TUZ2" s="205"/>
      <c r="TVA2" s="205"/>
      <c r="TVB2" s="205" t="s">
        <v>48</v>
      </c>
      <c r="TVC2" s="205"/>
      <c r="TVD2" s="205"/>
      <c r="TVE2" s="205"/>
      <c r="TVF2" s="205" t="s">
        <v>48</v>
      </c>
      <c r="TVG2" s="205"/>
      <c r="TVH2" s="205"/>
      <c r="TVI2" s="205"/>
      <c r="TVJ2" s="205" t="s">
        <v>48</v>
      </c>
      <c r="TVK2" s="205"/>
      <c r="TVL2" s="205"/>
      <c r="TVM2" s="205"/>
      <c r="TVN2" s="205" t="s">
        <v>48</v>
      </c>
      <c r="TVO2" s="205"/>
      <c r="TVP2" s="205"/>
      <c r="TVQ2" s="205"/>
      <c r="TVR2" s="205" t="s">
        <v>48</v>
      </c>
      <c r="TVS2" s="205"/>
      <c r="TVT2" s="205"/>
      <c r="TVU2" s="205"/>
      <c r="TVV2" s="205" t="s">
        <v>48</v>
      </c>
      <c r="TVW2" s="205"/>
      <c r="TVX2" s="205"/>
      <c r="TVY2" s="205"/>
      <c r="TVZ2" s="205" t="s">
        <v>48</v>
      </c>
      <c r="TWA2" s="205"/>
      <c r="TWB2" s="205"/>
      <c r="TWC2" s="205"/>
      <c r="TWD2" s="205" t="s">
        <v>48</v>
      </c>
      <c r="TWE2" s="205"/>
      <c r="TWF2" s="205"/>
      <c r="TWG2" s="205"/>
      <c r="TWH2" s="205" t="s">
        <v>48</v>
      </c>
      <c r="TWI2" s="205"/>
      <c r="TWJ2" s="205"/>
      <c r="TWK2" s="205"/>
      <c r="TWL2" s="205" t="s">
        <v>48</v>
      </c>
      <c r="TWM2" s="205"/>
      <c r="TWN2" s="205"/>
      <c r="TWO2" s="205"/>
      <c r="TWP2" s="205" t="s">
        <v>48</v>
      </c>
      <c r="TWQ2" s="205"/>
      <c r="TWR2" s="205"/>
      <c r="TWS2" s="205"/>
      <c r="TWT2" s="205" t="s">
        <v>48</v>
      </c>
      <c r="TWU2" s="205"/>
      <c r="TWV2" s="205"/>
      <c r="TWW2" s="205"/>
      <c r="TWX2" s="205" t="s">
        <v>48</v>
      </c>
      <c r="TWY2" s="205"/>
      <c r="TWZ2" s="205"/>
      <c r="TXA2" s="205"/>
      <c r="TXB2" s="205" t="s">
        <v>48</v>
      </c>
      <c r="TXC2" s="205"/>
      <c r="TXD2" s="205"/>
      <c r="TXE2" s="205"/>
      <c r="TXF2" s="205" t="s">
        <v>48</v>
      </c>
      <c r="TXG2" s="205"/>
      <c r="TXH2" s="205"/>
      <c r="TXI2" s="205"/>
      <c r="TXJ2" s="205" t="s">
        <v>48</v>
      </c>
      <c r="TXK2" s="205"/>
      <c r="TXL2" s="205"/>
      <c r="TXM2" s="205"/>
      <c r="TXN2" s="205" t="s">
        <v>48</v>
      </c>
      <c r="TXO2" s="205"/>
      <c r="TXP2" s="205"/>
      <c r="TXQ2" s="205"/>
      <c r="TXR2" s="205" t="s">
        <v>48</v>
      </c>
      <c r="TXS2" s="205"/>
      <c r="TXT2" s="205"/>
      <c r="TXU2" s="205"/>
      <c r="TXV2" s="205" t="s">
        <v>48</v>
      </c>
      <c r="TXW2" s="205"/>
      <c r="TXX2" s="205"/>
      <c r="TXY2" s="205"/>
      <c r="TXZ2" s="205" t="s">
        <v>48</v>
      </c>
      <c r="TYA2" s="205"/>
      <c r="TYB2" s="205"/>
      <c r="TYC2" s="205"/>
      <c r="TYD2" s="205" t="s">
        <v>48</v>
      </c>
      <c r="TYE2" s="205"/>
      <c r="TYF2" s="205"/>
      <c r="TYG2" s="205"/>
      <c r="TYH2" s="205" t="s">
        <v>48</v>
      </c>
      <c r="TYI2" s="205"/>
      <c r="TYJ2" s="205"/>
      <c r="TYK2" s="205"/>
      <c r="TYL2" s="205" t="s">
        <v>48</v>
      </c>
      <c r="TYM2" s="205"/>
      <c r="TYN2" s="205"/>
      <c r="TYO2" s="205"/>
      <c r="TYP2" s="205" t="s">
        <v>48</v>
      </c>
      <c r="TYQ2" s="205"/>
      <c r="TYR2" s="205"/>
      <c r="TYS2" s="205"/>
      <c r="TYT2" s="205" t="s">
        <v>48</v>
      </c>
      <c r="TYU2" s="205"/>
      <c r="TYV2" s="205"/>
      <c r="TYW2" s="205"/>
      <c r="TYX2" s="205" t="s">
        <v>48</v>
      </c>
      <c r="TYY2" s="205"/>
      <c r="TYZ2" s="205"/>
      <c r="TZA2" s="205"/>
      <c r="TZB2" s="205" t="s">
        <v>48</v>
      </c>
      <c r="TZC2" s="205"/>
      <c r="TZD2" s="205"/>
      <c r="TZE2" s="205"/>
      <c r="TZF2" s="205" t="s">
        <v>48</v>
      </c>
      <c r="TZG2" s="205"/>
      <c r="TZH2" s="205"/>
      <c r="TZI2" s="205"/>
      <c r="TZJ2" s="205" t="s">
        <v>48</v>
      </c>
      <c r="TZK2" s="205"/>
      <c r="TZL2" s="205"/>
      <c r="TZM2" s="205"/>
      <c r="TZN2" s="205" t="s">
        <v>48</v>
      </c>
      <c r="TZO2" s="205"/>
      <c r="TZP2" s="205"/>
      <c r="TZQ2" s="205"/>
      <c r="TZR2" s="205" t="s">
        <v>48</v>
      </c>
      <c r="TZS2" s="205"/>
      <c r="TZT2" s="205"/>
      <c r="TZU2" s="205"/>
      <c r="TZV2" s="205" t="s">
        <v>48</v>
      </c>
      <c r="TZW2" s="205"/>
      <c r="TZX2" s="205"/>
      <c r="TZY2" s="205"/>
      <c r="TZZ2" s="205" t="s">
        <v>48</v>
      </c>
      <c r="UAA2" s="205"/>
      <c r="UAB2" s="205"/>
      <c r="UAC2" s="205"/>
      <c r="UAD2" s="205" t="s">
        <v>48</v>
      </c>
      <c r="UAE2" s="205"/>
      <c r="UAF2" s="205"/>
      <c r="UAG2" s="205"/>
      <c r="UAH2" s="205" t="s">
        <v>48</v>
      </c>
      <c r="UAI2" s="205"/>
      <c r="UAJ2" s="205"/>
      <c r="UAK2" s="205"/>
      <c r="UAL2" s="205" t="s">
        <v>48</v>
      </c>
      <c r="UAM2" s="205"/>
      <c r="UAN2" s="205"/>
      <c r="UAO2" s="205"/>
      <c r="UAP2" s="205" t="s">
        <v>48</v>
      </c>
      <c r="UAQ2" s="205"/>
      <c r="UAR2" s="205"/>
      <c r="UAS2" s="205"/>
      <c r="UAT2" s="205" t="s">
        <v>48</v>
      </c>
      <c r="UAU2" s="205"/>
      <c r="UAV2" s="205"/>
      <c r="UAW2" s="205"/>
      <c r="UAX2" s="205" t="s">
        <v>48</v>
      </c>
      <c r="UAY2" s="205"/>
      <c r="UAZ2" s="205"/>
      <c r="UBA2" s="205"/>
      <c r="UBB2" s="205" t="s">
        <v>48</v>
      </c>
      <c r="UBC2" s="205"/>
      <c r="UBD2" s="205"/>
      <c r="UBE2" s="205"/>
      <c r="UBF2" s="205" t="s">
        <v>48</v>
      </c>
      <c r="UBG2" s="205"/>
      <c r="UBH2" s="205"/>
      <c r="UBI2" s="205"/>
      <c r="UBJ2" s="205" t="s">
        <v>48</v>
      </c>
      <c r="UBK2" s="205"/>
      <c r="UBL2" s="205"/>
      <c r="UBM2" s="205"/>
      <c r="UBN2" s="205" t="s">
        <v>48</v>
      </c>
      <c r="UBO2" s="205"/>
      <c r="UBP2" s="205"/>
      <c r="UBQ2" s="205"/>
      <c r="UBR2" s="205" t="s">
        <v>48</v>
      </c>
      <c r="UBS2" s="205"/>
      <c r="UBT2" s="205"/>
      <c r="UBU2" s="205"/>
      <c r="UBV2" s="205" t="s">
        <v>48</v>
      </c>
      <c r="UBW2" s="205"/>
      <c r="UBX2" s="205"/>
      <c r="UBY2" s="205"/>
      <c r="UBZ2" s="205" t="s">
        <v>48</v>
      </c>
      <c r="UCA2" s="205"/>
      <c r="UCB2" s="205"/>
      <c r="UCC2" s="205"/>
      <c r="UCD2" s="205" t="s">
        <v>48</v>
      </c>
      <c r="UCE2" s="205"/>
      <c r="UCF2" s="205"/>
      <c r="UCG2" s="205"/>
      <c r="UCH2" s="205" t="s">
        <v>48</v>
      </c>
      <c r="UCI2" s="205"/>
      <c r="UCJ2" s="205"/>
      <c r="UCK2" s="205"/>
      <c r="UCL2" s="205" t="s">
        <v>48</v>
      </c>
      <c r="UCM2" s="205"/>
      <c r="UCN2" s="205"/>
      <c r="UCO2" s="205"/>
      <c r="UCP2" s="205" t="s">
        <v>48</v>
      </c>
      <c r="UCQ2" s="205"/>
      <c r="UCR2" s="205"/>
      <c r="UCS2" s="205"/>
      <c r="UCT2" s="205" t="s">
        <v>48</v>
      </c>
      <c r="UCU2" s="205"/>
      <c r="UCV2" s="205"/>
      <c r="UCW2" s="205"/>
      <c r="UCX2" s="205" t="s">
        <v>48</v>
      </c>
      <c r="UCY2" s="205"/>
      <c r="UCZ2" s="205"/>
      <c r="UDA2" s="205"/>
      <c r="UDB2" s="205" t="s">
        <v>48</v>
      </c>
      <c r="UDC2" s="205"/>
      <c r="UDD2" s="205"/>
      <c r="UDE2" s="205"/>
      <c r="UDF2" s="205" t="s">
        <v>48</v>
      </c>
      <c r="UDG2" s="205"/>
      <c r="UDH2" s="205"/>
      <c r="UDI2" s="205"/>
      <c r="UDJ2" s="205" t="s">
        <v>48</v>
      </c>
      <c r="UDK2" s="205"/>
      <c r="UDL2" s="205"/>
      <c r="UDM2" s="205"/>
      <c r="UDN2" s="205" t="s">
        <v>48</v>
      </c>
      <c r="UDO2" s="205"/>
      <c r="UDP2" s="205"/>
      <c r="UDQ2" s="205"/>
      <c r="UDR2" s="205" t="s">
        <v>48</v>
      </c>
      <c r="UDS2" s="205"/>
      <c r="UDT2" s="205"/>
      <c r="UDU2" s="205"/>
      <c r="UDV2" s="205" t="s">
        <v>48</v>
      </c>
      <c r="UDW2" s="205"/>
      <c r="UDX2" s="205"/>
      <c r="UDY2" s="205"/>
      <c r="UDZ2" s="205" t="s">
        <v>48</v>
      </c>
      <c r="UEA2" s="205"/>
      <c r="UEB2" s="205"/>
      <c r="UEC2" s="205"/>
      <c r="UED2" s="205" t="s">
        <v>48</v>
      </c>
      <c r="UEE2" s="205"/>
      <c r="UEF2" s="205"/>
      <c r="UEG2" s="205"/>
      <c r="UEH2" s="205" t="s">
        <v>48</v>
      </c>
      <c r="UEI2" s="205"/>
      <c r="UEJ2" s="205"/>
      <c r="UEK2" s="205"/>
      <c r="UEL2" s="205" t="s">
        <v>48</v>
      </c>
      <c r="UEM2" s="205"/>
      <c r="UEN2" s="205"/>
      <c r="UEO2" s="205"/>
      <c r="UEP2" s="205" t="s">
        <v>48</v>
      </c>
      <c r="UEQ2" s="205"/>
      <c r="UER2" s="205"/>
      <c r="UES2" s="205"/>
      <c r="UET2" s="205" t="s">
        <v>48</v>
      </c>
      <c r="UEU2" s="205"/>
      <c r="UEV2" s="205"/>
      <c r="UEW2" s="205"/>
      <c r="UEX2" s="205" t="s">
        <v>48</v>
      </c>
      <c r="UEY2" s="205"/>
      <c r="UEZ2" s="205"/>
      <c r="UFA2" s="205"/>
      <c r="UFB2" s="205" t="s">
        <v>48</v>
      </c>
      <c r="UFC2" s="205"/>
      <c r="UFD2" s="205"/>
      <c r="UFE2" s="205"/>
      <c r="UFF2" s="205" t="s">
        <v>48</v>
      </c>
      <c r="UFG2" s="205"/>
      <c r="UFH2" s="205"/>
      <c r="UFI2" s="205"/>
      <c r="UFJ2" s="205" t="s">
        <v>48</v>
      </c>
      <c r="UFK2" s="205"/>
      <c r="UFL2" s="205"/>
      <c r="UFM2" s="205"/>
      <c r="UFN2" s="205" t="s">
        <v>48</v>
      </c>
      <c r="UFO2" s="205"/>
      <c r="UFP2" s="205"/>
      <c r="UFQ2" s="205"/>
      <c r="UFR2" s="205" t="s">
        <v>48</v>
      </c>
      <c r="UFS2" s="205"/>
      <c r="UFT2" s="205"/>
      <c r="UFU2" s="205"/>
      <c r="UFV2" s="205" t="s">
        <v>48</v>
      </c>
      <c r="UFW2" s="205"/>
      <c r="UFX2" s="205"/>
      <c r="UFY2" s="205"/>
      <c r="UFZ2" s="205" t="s">
        <v>48</v>
      </c>
      <c r="UGA2" s="205"/>
      <c r="UGB2" s="205"/>
      <c r="UGC2" s="205"/>
      <c r="UGD2" s="205" t="s">
        <v>48</v>
      </c>
      <c r="UGE2" s="205"/>
      <c r="UGF2" s="205"/>
      <c r="UGG2" s="205"/>
      <c r="UGH2" s="205" t="s">
        <v>48</v>
      </c>
      <c r="UGI2" s="205"/>
      <c r="UGJ2" s="205"/>
      <c r="UGK2" s="205"/>
      <c r="UGL2" s="205" t="s">
        <v>48</v>
      </c>
      <c r="UGM2" s="205"/>
      <c r="UGN2" s="205"/>
      <c r="UGO2" s="205"/>
      <c r="UGP2" s="205" t="s">
        <v>48</v>
      </c>
      <c r="UGQ2" s="205"/>
      <c r="UGR2" s="205"/>
      <c r="UGS2" s="205"/>
      <c r="UGT2" s="205" t="s">
        <v>48</v>
      </c>
      <c r="UGU2" s="205"/>
      <c r="UGV2" s="205"/>
      <c r="UGW2" s="205"/>
      <c r="UGX2" s="205" t="s">
        <v>48</v>
      </c>
      <c r="UGY2" s="205"/>
      <c r="UGZ2" s="205"/>
      <c r="UHA2" s="205"/>
      <c r="UHB2" s="205" t="s">
        <v>48</v>
      </c>
      <c r="UHC2" s="205"/>
      <c r="UHD2" s="205"/>
      <c r="UHE2" s="205"/>
      <c r="UHF2" s="205" t="s">
        <v>48</v>
      </c>
      <c r="UHG2" s="205"/>
      <c r="UHH2" s="205"/>
      <c r="UHI2" s="205"/>
      <c r="UHJ2" s="205" t="s">
        <v>48</v>
      </c>
      <c r="UHK2" s="205"/>
      <c r="UHL2" s="205"/>
      <c r="UHM2" s="205"/>
      <c r="UHN2" s="205" t="s">
        <v>48</v>
      </c>
      <c r="UHO2" s="205"/>
      <c r="UHP2" s="205"/>
      <c r="UHQ2" s="205"/>
      <c r="UHR2" s="205" t="s">
        <v>48</v>
      </c>
      <c r="UHS2" s="205"/>
      <c r="UHT2" s="205"/>
      <c r="UHU2" s="205"/>
      <c r="UHV2" s="205" t="s">
        <v>48</v>
      </c>
      <c r="UHW2" s="205"/>
      <c r="UHX2" s="205"/>
      <c r="UHY2" s="205"/>
      <c r="UHZ2" s="205" t="s">
        <v>48</v>
      </c>
      <c r="UIA2" s="205"/>
      <c r="UIB2" s="205"/>
      <c r="UIC2" s="205"/>
      <c r="UID2" s="205" t="s">
        <v>48</v>
      </c>
      <c r="UIE2" s="205"/>
      <c r="UIF2" s="205"/>
      <c r="UIG2" s="205"/>
      <c r="UIH2" s="205" t="s">
        <v>48</v>
      </c>
      <c r="UII2" s="205"/>
      <c r="UIJ2" s="205"/>
      <c r="UIK2" s="205"/>
      <c r="UIL2" s="205" t="s">
        <v>48</v>
      </c>
      <c r="UIM2" s="205"/>
      <c r="UIN2" s="205"/>
      <c r="UIO2" s="205"/>
      <c r="UIP2" s="205" t="s">
        <v>48</v>
      </c>
      <c r="UIQ2" s="205"/>
      <c r="UIR2" s="205"/>
      <c r="UIS2" s="205"/>
      <c r="UIT2" s="205" t="s">
        <v>48</v>
      </c>
      <c r="UIU2" s="205"/>
      <c r="UIV2" s="205"/>
      <c r="UIW2" s="205"/>
      <c r="UIX2" s="205" t="s">
        <v>48</v>
      </c>
      <c r="UIY2" s="205"/>
      <c r="UIZ2" s="205"/>
      <c r="UJA2" s="205"/>
      <c r="UJB2" s="205" t="s">
        <v>48</v>
      </c>
      <c r="UJC2" s="205"/>
      <c r="UJD2" s="205"/>
      <c r="UJE2" s="205"/>
      <c r="UJF2" s="205" t="s">
        <v>48</v>
      </c>
      <c r="UJG2" s="205"/>
      <c r="UJH2" s="205"/>
      <c r="UJI2" s="205"/>
      <c r="UJJ2" s="205" t="s">
        <v>48</v>
      </c>
      <c r="UJK2" s="205"/>
      <c r="UJL2" s="205"/>
      <c r="UJM2" s="205"/>
      <c r="UJN2" s="205" t="s">
        <v>48</v>
      </c>
      <c r="UJO2" s="205"/>
      <c r="UJP2" s="205"/>
      <c r="UJQ2" s="205"/>
      <c r="UJR2" s="205" t="s">
        <v>48</v>
      </c>
      <c r="UJS2" s="205"/>
      <c r="UJT2" s="205"/>
      <c r="UJU2" s="205"/>
      <c r="UJV2" s="205" t="s">
        <v>48</v>
      </c>
      <c r="UJW2" s="205"/>
      <c r="UJX2" s="205"/>
      <c r="UJY2" s="205"/>
      <c r="UJZ2" s="205" t="s">
        <v>48</v>
      </c>
      <c r="UKA2" s="205"/>
      <c r="UKB2" s="205"/>
      <c r="UKC2" s="205"/>
      <c r="UKD2" s="205" t="s">
        <v>48</v>
      </c>
      <c r="UKE2" s="205"/>
      <c r="UKF2" s="205"/>
      <c r="UKG2" s="205"/>
      <c r="UKH2" s="205" t="s">
        <v>48</v>
      </c>
      <c r="UKI2" s="205"/>
      <c r="UKJ2" s="205"/>
      <c r="UKK2" s="205"/>
      <c r="UKL2" s="205" t="s">
        <v>48</v>
      </c>
      <c r="UKM2" s="205"/>
      <c r="UKN2" s="205"/>
      <c r="UKO2" s="205"/>
      <c r="UKP2" s="205" t="s">
        <v>48</v>
      </c>
      <c r="UKQ2" s="205"/>
      <c r="UKR2" s="205"/>
      <c r="UKS2" s="205"/>
      <c r="UKT2" s="205" t="s">
        <v>48</v>
      </c>
      <c r="UKU2" s="205"/>
      <c r="UKV2" s="205"/>
      <c r="UKW2" s="205"/>
      <c r="UKX2" s="205" t="s">
        <v>48</v>
      </c>
      <c r="UKY2" s="205"/>
      <c r="UKZ2" s="205"/>
      <c r="ULA2" s="205"/>
      <c r="ULB2" s="205" t="s">
        <v>48</v>
      </c>
      <c r="ULC2" s="205"/>
      <c r="ULD2" s="205"/>
      <c r="ULE2" s="205"/>
      <c r="ULF2" s="205" t="s">
        <v>48</v>
      </c>
      <c r="ULG2" s="205"/>
      <c r="ULH2" s="205"/>
      <c r="ULI2" s="205"/>
      <c r="ULJ2" s="205" t="s">
        <v>48</v>
      </c>
      <c r="ULK2" s="205"/>
      <c r="ULL2" s="205"/>
      <c r="ULM2" s="205"/>
      <c r="ULN2" s="205" t="s">
        <v>48</v>
      </c>
      <c r="ULO2" s="205"/>
      <c r="ULP2" s="205"/>
      <c r="ULQ2" s="205"/>
      <c r="ULR2" s="205" t="s">
        <v>48</v>
      </c>
      <c r="ULS2" s="205"/>
      <c r="ULT2" s="205"/>
      <c r="ULU2" s="205"/>
      <c r="ULV2" s="205" t="s">
        <v>48</v>
      </c>
      <c r="ULW2" s="205"/>
      <c r="ULX2" s="205"/>
      <c r="ULY2" s="205"/>
      <c r="ULZ2" s="205" t="s">
        <v>48</v>
      </c>
      <c r="UMA2" s="205"/>
      <c r="UMB2" s="205"/>
      <c r="UMC2" s="205"/>
      <c r="UMD2" s="205" t="s">
        <v>48</v>
      </c>
      <c r="UME2" s="205"/>
      <c r="UMF2" s="205"/>
      <c r="UMG2" s="205"/>
      <c r="UMH2" s="205" t="s">
        <v>48</v>
      </c>
      <c r="UMI2" s="205"/>
      <c r="UMJ2" s="205"/>
      <c r="UMK2" s="205"/>
      <c r="UML2" s="205" t="s">
        <v>48</v>
      </c>
      <c r="UMM2" s="205"/>
      <c r="UMN2" s="205"/>
      <c r="UMO2" s="205"/>
      <c r="UMP2" s="205" t="s">
        <v>48</v>
      </c>
      <c r="UMQ2" s="205"/>
      <c r="UMR2" s="205"/>
      <c r="UMS2" s="205"/>
      <c r="UMT2" s="205" t="s">
        <v>48</v>
      </c>
      <c r="UMU2" s="205"/>
      <c r="UMV2" s="205"/>
      <c r="UMW2" s="205"/>
      <c r="UMX2" s="205" t="s">
        <v>48</v>
      </c>
      <c r="UMY2" s="205"/>
      <c r="UMZ2" s="205"/>
      <c r="UNA2" s="205"/>
      <c r="UNB2" s="205" t="s">
        <v>48</v>
      </c>
      <c r="UNC2" s="205"/>
      <c r="UND2" s="205"/>
      <c r="UNE2" s="205"/>
      <c r="UNF2" s="205" t="s">
        <v>48</v>
      </c>
      <c r="UNG2" s="205"/>
      <c r="UNH2" s="205"/>
      <c r="UNI2" s="205"/>
      <c r="UNJ2" s="205" t="s">
        <v>48</v>
      </c>
      <c r="UNK2" s="205"/>
      <c r="UNL2" s="205"/>
      <c r="UNM2" s="205"/>
      <c r="UNN2" s="205" t="s">
        <v>48</v>
      </c>
      <c r="UNO2" s="205"/>
      <c r="UNP2" s="205"/>
      <c r="UNQ2" s="205"/>
      <c r="UNR2" s="205" t="s">
        <v>48</v>
      </c>
      <c r="UNS2" s="205"/>
      <c r="UNT2" s="205"/>
      <c r="UNU2" s="205"/>
      <c r="UNV2" s="205" t="s">
        <v>48</v>
      </c>
      <c r="UNW2" s="205"/>
      <c r="UNX2" s="205"/>
      <c r="UNY2" s="205"/>
      <c r="UNZ2" s="205" t="s">
        <v>48</v>
      </c>
      <c r="UOA2" s="205"/>
      <c r="UOB2" s="205"/>
      <c r="UOC2" s="205"/>
      <c r="UOD2" s="205" t="s">
        <v>48</v>
      </c>
      <c r="UOE2" s="205"/>
      <c r="UOF2" s="205"/>
      <c r="UOG2" s="205"/>
      <c r="UOH2" s="205" t="s">
        <v>48</v>
      </c>
      <c r="UOI2" s="205"/>
      <c r="UOJ2" s="205"/>
      <c r="UOK2" s="205"/>
      <c r="UOL2" s="205" t="s">
        <v>48</v>
      </c>
      <c r="UOM2" s="205"/>
      <c r="UON2" s="205"/>
      <c r="UOO2" s="205"/>
      <c r="UOP2" s="205" t="s">
        <v>48</v>
      </c>
      <c r="UOQ2" s="205"/>
      <c r="UOR2" s="205"/>
      <c r="UOS2" s="205"/>
      <c r="UOT2" s="205" t="s">
        <v>48</v>
      </c>
      <c r="UOU2" s="205"/>
      <c r="UOV2" s="205"/>
      <c r="UOW2" s="205"/>
      <c r="UOX2" s="205" t="s">
        <v>48</v>
      </c>
      <c r="UOY2" s="205"/>
      <c r="UOZ2" s="205"/>
      <c r="UPA2" s="205"/>
      <c r="UPB2" s="205" t="s">
        <v>48</v>
      </c>
      <c r="UPC2" s="205"/>
      <c r="UPD2" s="205"/>
      <c r="UPE2" s="205"/>
      <c r="UPF2" s="205" t="s">
        <v>48</v>
      </c>
      <c r="UPG2" s="205"/>
      <c r="UPH2" s="205"/>
      <c r="UPI2" s="205"/>
      <c r="UPJ2" s="205" t="s">
        <v>48</v>
      </c>
      <c r="UPK2" s="205"/>
      <c r="UPL2" s="205"/>
      <c r="UPM2" s="205"/>
      <c r="UPN2" s="205" t="s">
        <v>48</v>
      </c>
      <c r="UPO2" s="205"/>
      <c r="UPP2" s="205"/>
      <c r="UPQ2" s="205"/>
      <c r="UPR2" s="205" t="s">
        <v>48</v>
      </c>
      <c r="UPS2" s="205"/>
      <c r="UPT2" s="205"/>
      <c r="UPU2" s="205"/>
      <c r="UPV2" s="205" t="s">
        <v>48</v>
      </c>
      <c r="UPW2" s="205"/>
      <c r="UPX2" s="205"/>
      <c r="UPY2" s="205"/>
      <c r="UPZ2" s="205" t="s">
        <v>48</v>
      </c>
      <c r="UQA2" s="205"/>
      <c r="UQB2" s="205"/>
      <c r="UQC2" s="205"/>
      <c r="UQD2" s="205" t="s">
        <v>48</v>
      </c>
      <c r="UQE2" s="205"/>
      <c r="UQF2" s="205"/>
      <c r="UQG2" s="205"/>
      <c r="UQH2" s="205" t="s">
        <v>48</v>
      </c>
      <c r="UQI2" s="205"/>
      <c r="UQJ2" s="205"/>
      <c r="UQK2" s="205"/>
      <c r="UQL2" s="205" t="s">
        <v>48</v>
      </c>
      <c r="UQM2" s="205"/>
      <c r="UQN2" s="205"/>
      <c r="UQO2" s="205"/>
      <c r="UQP2" s="205" t="s">
        <v>48</v>
      </c>
      <c r="UQQ2" s="205"/>
      <c r="UQR2" s="205"/>
      <c r="UQS2" s="205"/>
      <c r="UQT2" s="205" t="s">
        <v>48</v>
      </c>
      <c r="UQU2" s="205"/>
      <c r="UQV2" s="205"/>
      <c r="UQW2" s="205"/>
      <c r="UQX2" s="205" t="s">
        <v>48</v>
      </c>
      <c r="UQY2" s="205"/>
      <c r="UQZ2" s="205"/>
      <c r="URA2" s="205"/>
      <c r="URB2" s="205" t="s">
        <v>48</v>
      </c>
      <c r="URC2" s="205"/>
      <c r="URD2" s="205"/>
      <c r="URE2" s="205"/>
      <c r="URF2" s="205" t="s">
        <v>48</v>
      </c>
      <c r="URG2" s="205"/>
      <c r="URH2" s="205"/>
      <c r="URI2" s="205"/>
      <c r="URJ2" s="205" t="s">
        <v>48</v>
      </c>
      <c r="URK2" s="205"/>
      <c r="URL2" s="205"/>
      <c r="URM2" s="205"/>
      <c r="URN2" s="205" t="s">
        <v>48</v>
      </c>
      <c r="URO2" s="205"/>
      <c r="URP2" s="205"/>
      <c r="URQ2" s="205"/>
      <c r="URR2" s="205" t="s">
        <v>48</v>
      </c>
      <c r="URS2" s="205"/>
      <c r="URT2" s="205"/>
      <c r="URU2" s="205"/>
      <c r="URV2" s="205" t="s">
        <v>48</v>
      </c>
      <c r="URW2" s="205"/>
      <c r="URX2" s="205"/>
      <c r="URY2" s="205"/>
      <c r="URZ2" s="205" t="s">
        <v>48</v>
      </c>
      <c r="USA2" s="205"/>
      <c r="USB2" s="205"/>
      <c r="USC2" s="205"/>
      <c r="USD2" s="205" t="s">
        <v>48</v>
      </c>
      <c r="USE2" s="205"/>
      <c r="USF2" s="205"/>
      <c r="USG2" s="205"/>
      <c r="USH2" s="205" t="s">
        <v>48</v>
      </c>
      <c r="USI2" s="205"/>
      <c r="USJ2" s="205"/>
      <c r="USK2" s="205"/>
      <c r="USL2" s="205" t="s">
        <v>48</v>
      </c>
      <c r="USM2" s="205"/>
      <c r="USN2" s="205"/>
      <c r="USO2" s="205"/>
      <c r="USP2" s="205" t="s">
        <v>48</v>
      </c>
      <c r="USQ2" s="205"/>
      <c r="USR2" s="205"/>
      <c r="USS2" s="205"/>
      <c r="UST2" s="205" t="s">
        <v>48</v>
      </c>
      <c r="USU2" s="205"/>
      <c r="USV2" s="205"/>
      <c r="USW2" s="205"/>
      <c r="USX2" s="205" t="s">
        <v>48</v>
      </c>
      <c r="USY2" s="205"/>
      <c r="USZ2" s="205"/>
      <c r="UTA2" s="205"/>
      <c r="UTB2" s="205" t="s">
        <v>48</v>
      </c>
      <c r="UTC2" s="205"/>
      <c r="UTD2" s="205"/>
      <c r="UTE2" s="205"/>
      <c r="UTF2" s="205" t="s">
        <v>48</v>
      </c>
      <c r="UTG2" s="205"/>
      <c r="UTH2" s="205"/>
      <c r="UTI2" s="205"/>
      <c r="UTJ2" s="205" t="s">
        <v>48</v>
      </c>
      <c r="UTK2" s="205"/>
      <c r="UTL2" s="205"/>
      <c r="UTM2" s="205"/>
      <c r="UTN2" s="205" t="s">
        <v>48</v>
      </c>
      <c r="UTO2" s="205"/>
      <c r="UTP2" s="205"/>
      <c r="UTQ2" s="205"/>
      <c r="UTR2" s="205" t="s">
        <v>48</v>
      </c>
      <c r="UTS2" s="205"/>
      <c r="UTT2" s="205"/>
      <c r="UTU2" s="205"/>
      <c r="UTV2" s="205" t="s">
        <v>48</v>
      </c>
      <c r="UTW2" s="205"/>
      <c r="UTX2" s="205"/>
      <c r="UTY2" s="205"/>
      <c r="UTZ2" s="205" t="s">
        <v>48</v>
      </c>
      <c r="UUA2" s="205"/>
      <c r="UUB2" s="205"/>
      <c r="UUC2" s="205"/>
      <c r="UUD2" s="205" t="s">
        <v>48</v>
      </c>
      <c r="UUE2" s="205"/>
      <c r="UUF2" s="205"/>
      <c r="UUG2" s="205"/>
      <c r="UUH2" s="205" t="s">
        <v>48</v>
      </c>
      <c r="UUI2" s="205"/>
      <c r="UUJ2" s="205"/>
      <c r="UUK2" s="205"/>
      <c r="UUL2" s="205" t="s">
        <v>48</v>
      </c>
      <c r="UUM2" s="205"/>
      <c r="UUN2" s="205"/>
      <c r="UUO2" s="205"/>
      <c r="UUP2" s="205" t="s">
        <v>48</v>
      </c>
      <c r="UUQ2" s="205"/>
      <c r="UUR2" s="205"/>
      <c r="UUS2" s="205"/>
      <c r="UUT2" s="205" t="s">
        <v>48</v>
      </c>
      <c r="UUU2" s="205"/>
      <c r="UUV2" s="205"/>
      <c r="UUW2" s="205"/>
      <c r="UUX2" s="205" t="s">
        <v>48</v>
      </c>
      <c r="UUY2" s="205"/>
      <c r="UUZ2" s="205"/>
      <c r="UVA2" s="205"/>
      <c r="UVB2" s="205" t="s">
        <v>48</v>
      </c>
      <c r="UVC2" s="205"/>
      <c r="UVD2" s="205"/>
      <c r="UVE2" s="205"/>
      <c r="UVF2" s="205" t="s">
        <v>48</v>
      </c>
      <c r="UVG2" s="205"/>
      <c r="UVH2" s="205"/>
      <c r="UVI2" s="205"/>
      <c r="UVJ2" s="205" t="s">
        <v>48</v>
      </c>
      <c r="UVK2" s="205"/>
      <c r="UVL2" s="205"/>
      <c r="UVM2" s="205"/>
      <c r="UVN2" s="205" t="s">
        <v>48</v>
      </c>
      <c r="UVO2" s="205"/>
      <c r="UVP2" s="205"/>
      <c r="UVQ2" s="205"/>
      <c r="UVR2" s="205" t="s">
        <v>48</v>
      </c>
      <c r="UVS2" s="205"/>
      <c r="UVT2" s="205"/>
      <c r="UVU2" s="205"/>
      <c r="UVV2" s="205" t="s">
        <v>48</v>
      </c>
      <c r="UVW2" s="205"/>
      <c r="UVX2" s="205"/>
      <c r="UVY2" s="205"/>
      <c r="UVZ2" s="205" t="s">
        <v>48</v>
      </c>
      <c r="UWA2" s="205"/>
      <c r="UWB2" s="205"/>
      <c r="UWC2" s="205"/>
      <c r="UWD2" s="205" t="s">
        <v>48</v>
      </c>
      <c r="UWE2" s="205"/>
      <c r="UWF2" s="205"/>
      <c r="UWG2" s="205"/>
      <c r="UWH2" s="205" t="s">
        <v>48</v>
      </c>
      <c r="UWI2" s="205"/>
      <c r="UWJ2" s="205"/>
      <c r="UWK2" s="205"/>
      <c r="UWL2" s="205" t="s">
        <v>48</v>
      </c>
      <c r="UWM2" s="205"/>
      <c r="UWN2" s="205"/>
      <c r="UWO2" s="205"/>
      <c r="UWP2" s="205" t="s">
        <v>48</v>
      </c>
      <c r="UWQ2" s="205"/>
      <c r="UWR2" s="205"/>
      <c r="UWS2" s="205"/>
      <c r="UWT2" s="205" t="s">
        <v>48</v>
      </c>
      <c r="UWU2" s="205"/>
      <c r="UWV2" s="205"/>
      <c r="UWW2" s="205"/>
      <c r="UWX2" s="205" t="s">
        <v>48</v>
      </c>
      <c r="UWY2" s="205"/>
      <c r="UWZ2" s="205"/>
      <c r="UXA2" s="205"/>
      <c r="UXB2" s="205" t="s">
        <v>48</v>
      </c>
      <c r="UXC2" s="205"/>
      <c r="UXD2" s="205"/>
      <c r="UXE2" s="205"/>
      <c r="UXF2" s="205" t="s">
        <v>48</v>
      </c>
      <c r="UXG2" s="205"/>
      <c r="UXH2" s="205"/>
      <c r="UXI2" s="205"/>
      <c r="UXJ2" s="205" t="s">
        <v>48</v>
      </c>
      <c r="UXK2" s="205"/>
      <c r="UXL2" s="205"/>
      <c r="UXM2" s="205"/>
      <c r="UXN2" s="205" t="s">
        <v>48</v>
      </c>
      <c r="UXO2" s="205"/>
      <c r="UXP2" s="205"/>
      <c r="UXQ2" s="205"/>
      <c r="UXR2" s="205" t="s">
        <v>48</v>
      </c>
      <c r="UXS2" s="205"/>
      <c r="UXT2" s="205"/>
      <c r="UXU2" s="205"/>
      <c r="UXV2" s="205" t="s">
        <v>48</v>
      </c>
      <c r="UXW2" s="205"/>
      <c r="UXX2" s="205"/>
      <c r="UXY2" s="205"/>
      <c r="UXZ2" s="205" t="s">
        <v>48</v>
      </c>
      <c r="UYA2" s="205"/>
      <c r="UYB2" s="205"/>
      <c r="UYC2" s="205"/>
      <c r="UYD2" s="205" t="s">
        <v>48</v>
      </c>
      <c r="UYE2" s="205"/>
      <c r="UYF2" s="205"/>
      <c r="UYG2" s="205"/>
      <c r="UYH2" s="205" t="s">
        <v>48</v>
      </c>
      <c r="UYI2" s="205"/>
      <c r="UYJ2" s="205"/>
      <c r="UYK2" s="205"/>
      <c r="UYL2" s="205" t="s">
        <v>48</v>
      </c>
      <c r="UYM2" s="205"/>
      <c r="UYN2" s="205"/>
      <c r="UYO2" s="205"/>
      <c r="UYP2" s="205" t="s">
        <v>48</v>
      </c>
      <c r="UYQ2" s="205"/>
      <c r="UYR2" s="205"/>
      <c r="UYS2" s="205"/>
      <c r="UYT2" s="205" t="s">
        <v>48</v>
      </c>
      <c r="UYU2" s="205"/>
      <c r="UYV2" s="205"/>
      <c r="UYW2" s="205"/>
      <c r="UYX2" s="205" t="s">
        <v>48</v>
      </c>
      <c r="UYY2" s="205"/>
      <c r="UYZ2" s="205"/>
      <c r="UZA2" s="205"/>
      <c r="UZB2" s="205" t="s">
        <v>48</v>
      </c>
      <c r="UZC2" s="205"/>
      <c r="UZD2" s="205"/>
      <c r="UZE2" s="205"/>
      <c r="UZF2" s="205" t="s">
        <v>48</v>
      </c>
      <c r="UZG2" s="205"/>
      <c r="UZH2" s="205"/>
      <c r="UZI2" s="205"/>
      <c r="UZJ2" s="205" t="s">
        <v>48</v>
      </c>
      <c r="UZK2" s="205"/>
      <c r="UZL2" s="205"/>
      <c r="UZM2" s="205"/>
      <c r="UZN2" s="205" t="s">
        <v>48</v>
      </c>
      <c r="UZO2" s="205"/>
      <c r="UZP2" s="205"/>
      <c r="UZQ2" s="205"/>
      <c r="UZR2" s="205" t="s">
        <v>48</v>
      </c>
      <c r="UZS2" s="205"/>
      <c r="UZT2" s="205"/>
      <c r="UZU2" s="205"/>
      <c r="UZV2" s="205" t="s">
        <v>48</v>
      </c>
      <c r="UZW2" s="205"/>
      <c r="UZX2" s="205"/>
      <c r="UZY2" s="205"/>
      <c r="UZZ2" s="205" t="s">
        <v>48</v>
      </c>
      <c r="VAA2" s="205"/>
      <c r="VAB2" s="205"/>
      <c r="VAC2" s="205"/>
      <c r="VAD2" s="205" t="s">
        <v>48</v>
      </c>
      <c r="VAE2" s="205"/>
      <c r="VAF2" s="205"/>
      <c r="VAG2" s="205"/>
      <c r="VAH2" s="205" t="s">
        <v>48</v>
      </c>
      <c r="VAI2" s="205"/>
      <c r="VAJ2" s="205"/>
      <c r="VAK2" s="205"/>
      <c r="VAL2" s="205" t="s">
        <v>48</v>
      </c>
      <c r="VAM2" s="205"/>
      <c r="VAN2" s="205"/>
      <c r="VAO2" s="205"/>
      <c r="VAP2" s="205" t="s">
        <v>48</v>
      </c>
      <c r="VAQ2" s="205"/>
      <c r="VAR2" s="205"/>
      <c r="VAS2" s="205"/>
      <c r="VAT2" s="205" t="s">
        <v>48</v>
      </c>
      <c r="VAU2" s="205"/>
      <c r="VAV2" s="205"/>
      <c r="VAW2" s="205"/>
      <c r="VAX2" s="205" t="s">
        <v>48</v>
      </c>
      <c r="VAY2" s="205"/>
      <c r="VAZ2" s="205"/>
      <c r="VBA2" s="205"/>
      <c r="VBB2" s="205" t="s">
        <v>48</v>
      </c>
      <c r="VBC2" s="205"/>
      <c r="VBD2" s="205"/>
      <c r="VBE2" s="205"/>
      <c r="VBF2" s="205" t="s">
        <v>48</v>
      </c>
      <c r="VBG2" s="205"/>
      <c r="VBH2" s="205"/>
      <c r="VBI2" s="205"/>
      <c r="VBJ2" s="205" t="s">
        <v>48</v>
      </c>
      <c r="VBK2" s="205"/>
      <c r="VBL2" s="205"/>
      <c r="VBM2" s="205"/>
      <c r="VBN2" s="205" t="s">
        <v>48</v>
      </c>
      <c r="VBO2" s="205"/>
      <c r="VBP2" s="205"/>
      <c r="VBQ2" s="205"/>
      <c r="VBR2" s="205" t="s">
        <v>48</v>
      </c>
      <c r="VBS2" s="205"/>
      <c r="VBT2" s="205"/>
      <c r="VBU2" s="205"/>
      <c r="VBV2" s="205" t="s">
        <v>48</v>
      </c>
      <c r="VBW2" s="205"/>
      <c r="VBX2" s="205"/>
      <c r="VBY2" s="205"/>
      <c r="VBZ2" s="205" t="s">
        <v>48</v>
      </c>
      <c r="VCA2" s="205"/>
      <c r="VCB2" s="205"/>
      <c r="VCC2" s="205"/>
      <c r="VCD2" s="205" t="s">
        <v>48</v>
      </c>
      <c r="VCE2" s="205"/>
      <c r="VCF2" s="205"/>
      <c r="VCG2" s="205"/>
      <c r="VCH2" s="205" t="s">
        <v>48</v>
      </c>
      <c r="VCI2" s="205"/>
      <c r="VCJ2" s="205"/>
      <c r="VCK2" s="205"/>
      <c r="VCL2" s="205" t="s">
        <v>48</v>
      </c>
      <c r="VCM2" s="205"/>
      <c r="VCN2" s="205"/>
      <c r="VCO2" s="205"/>
      <c r="VCP2" s="205" t="s">
        <v>48</v>
      </c>
      <c r="VCQ2" s="205"/>
      <c r="VCR2" s="205"/>
      <c r="VCS2" s="205"/>
      <c r="VCT2" s="205" t="s">
        <v>48</v>
      </c>
      <c r="VCU2" s="205"/>
      <c r="VCV2" s="205"/>
      <c r="VCW2" s="205"/>
      <c r="VCX2" s="205" t="s">
        <v>48</v>
      </c>
      <c r="VCY2" s="205"/>
      <c r="VCZ2" s="205"/>
      <c r="VDA2" s="205"/>
      <c r="VDB2" s="205" t="s">
        <v>48</v>
      </c>
      <c r="VDC2" s="205"/>
      <c r="VDD2" s="205"/>
      <c r="VDE2" s="205"/>
      <c r="VDF2" s="205" t="s">
        <v>48</v>
      </c>
      <c r="VDG2" s="205"/>
      <c r="VDH2" s="205"/>
      <c r="VDI2" s="205"/>
      <c r="VDJ2" s="205" t="s">
        <v>48</v>
      </c>
      <c r="VDK2" s="205"/>
      <c r="VDL2" s="205"/>
      <c r="VDM2" s="205"/>
      <c r="VDN2" s="205" t="s">
        <v>48</v>
      </c>
      <c r="VDO2" s="205"/>
      <c r="VDP2" s="205"/>
      <c r="VDQ2" s="205"/>
      <c r="VDR2" s="205" t="s">
        <v>48</v>
      </c>
      <c r="VDS2" s="205"/>
      <c r="VDT2" s="205"/>
      <c r="VDU2" s="205"/>
      <c r="VDV2" s="205" t="s">
        <v>48</v>
      </c>
      <c r="VDW2" s="205"/>
      <c r="VDX2" s="205"/>
      <c r="VDY2" s="205"/>
      <c r="VDZ2" s="205" t="s">
        <v>48</v>
      </c>
      <c r="VEA2" s="205"/>
      <c r="VEB2" s="205"/>
      <c r="VEC2" s="205"/>
      <c r="VED2" s="205" t="s">
        <v>48</v>
      </c>
      <c r="VEE2" s="205"/>
      <c r="VEF2" s="205"/>
      <c r="VEG2" s="205"/>
      <c r="VEH2" s="205" t="s">
        <v>48</v>
      </c>
      <c r="VEI2" s="205"/>
      <c r="VEJ2" s="205"/>
      <c r="VEK2" s="205"/>
      <c r="VEL2" s="205" t="s">
        <v>48</v>
      </c>
      <c r="VEM2" s="205"/>
      <c r="VEN2" s="205"/>
      <c r="VEO2" s="205"/>
      <c r="VEP2" s="205" t="s">
        <v>48</v>
      </c>
      <c r="VEQ2" s="205"/>
      <c r="VER2" s="205"/>
      <c r="VES2" s="205"/>
      <c r="VET2" s="205" t="s">
        <v>48</v>
      </c>
      <c r="VEU2" s="205"/>
      <c r="VEV2" s="205"/>
      <c r="VEW2" s="205"/>
      <c r="VEX2" s="205" t="s">
        <v>48</v>
      </c>
      <c r="VEY2" s="205"/>
      <c r="VEZ2" s="205"/>
      <c r="VFA2" s="205"/>
      <c r="VFB2" s="205" t="s">
        <v>48</v>
      </c>
      <c r="VFC2" s="205"/>
      <c r="VFD2" s="205"/>
      <c r="VFE2" s="205"/>
      <c r="VFF2" s="205" t="s">
        <v>48</v>
      </c>
      <c r="VFG2" s="205"/>
      <c r="VFH2" s="205"/>
      <c r="VFI2" s="205"/>
      <c r="VFJ2" s="205" t="s">
        <v>48</v>
      </c>
      <c r="VFK2" s="205"/>
      <c r="VFL2" s="205"/>
      <c r="VFM2" s="205"/>
      <c r="VFN2" s="205" t="s">
        <v>48</v>
      </c>
      <c r="VFO2" s="205"/>
      <c r="VFP2" s="205"/>
      <c r="VFQ2" s="205"/>
      <c r="VFR2" s="205" t="s">
        <v>48</v>
      </c>
      <c r="VFS2" s="205"/>
      <c r="VFT2" s="205"/>
      <c r="VFU2" s="205"/>
      <c r="VFV2" s="205" t="s">
        <v>48</v>
      </c>
      <c r="VFW2" s="205"/>
      <c r="VFX2" s="205"/>
      <c r="VFY2" s="205"/>
      <c r="VFZ2" s="205" t="s">
        <v>48</v>
      </c>
      <c r="VGA2" s="205"/>
      <c r="VGB2" s="205"/>
      <c r="VGC2" s="205"/>
      <c r="VGD2" s="205" t="s">
        <v>48</v>
      </c>
      <c r="VGE2" s="205"/>
      <c r="VGF2" s="205"/>
      <c r="VGG2" s="205"/>
      <c r="VGH2" s="205" t="s">
        <v>48</v>
      </c>
      <c r="VGI2" s="205"/>
      <c r="VGJ2" s="205"/>
      <c r="VGK2" s="205"/>
      <c r="VGL2" s="205" t="s">
        <v>48</v>
      </c>
      <c r="VGM2" s="205"/>
      <c r="VGN2" s="205"/>
      <c r="VGO2" s="205"/>
      <c r="VGP2" s="205" t="s">
        <v>48</v>
      </c>
      <c r="VGQ2" s="205"/>
      <c r="VGR2" s="205"/>
      <c r="VGS2" s="205"/>
      <c r="VGT2" s="205" t="s">
        <v>48</v>
      </c>
      <c r="VGU2" s="205"/>
      <c r="VGV2" s="205"/>
      <c r="VGW2" s="205"/>
      <c r="VGX2" s="205" t="s">
        <v>48</v>
      </c>
      <c r="VGY2" s="205"/>
      <c r="VGZ2" s="205"/>
      <c r="VHA2" s="205"/>
      <c r="VHB2" s="205" t="s">
        <v>48</v>
      </c>
      <c r="VHC2" s="205"/>
      <c r="VHD2" s="205"/>
      <c r="VHE2" s="205"/>
      <c r="VHF2" s="205" t="s">
        <v>48</v>
      </c>
      <c r="VHG2" s="205"/>
      <c r="VHH2" s="205"/>
      <c r="VHI2" s="205"/>
      <c r="VHJ2" s="205" t="s">
        <v>48</v>
      </c>
      <c r="VHK2" s="205"/>
      <c r="VHL2" s="205"/>
      <c r="VHM2" s="205"/>
      <c r="VHN2" s="205" t="s">
        <v>48</v>
      </c>
      <c r="VHO2" s="205"/>
      <c r="VHP2" s="205"/>
      <c r="VHQ2" s="205"/>
      <c r="VHR2" s="205" t="s">
        <v>48</v>
      </c>
      <c r="VHS2" s="205"/>
      <c r="VHT2" s="205"/>
      <c r="VHU2" s="205"/>
      <c r="VHV2" s="205" t="s">
        <v>48</v>
      </c>
      <c r="VHW2" s="205"/>
      <c r="VHX2" s="205"/>
      <c r="VHY2" s="205"/>
      <c r="VHZ2" s="205" t="s">
        <v>48</v>
      </c>
      <c r="VIA2" s="205"/>
      <c r="VIB2" s="205"/>
      <c r="VIC2" s="205"/>
      <c r="VID2" s="205" t="s">
        <v>48</v>
      </c>
      <c r="VIE2" s="205"/>
      <c r="VIF2" s="205"/>
      <c r="VIG2" s="205"/>
      <c r="VIH2" s="205" t="s">
        <v>48</v>
      </c>
      <c r="VII2" s="205"/>
      <c r="VIJ2" s="205"/>
      <c r="VIK2" s="205"/>
      <c r="VIL2" s="205" t="s">
        <v>48</v>
      </c>
      <c r="VIM2" s="205"/>
      <c r="VIN2" s="205"/>
      <c r="VIO2" s="205"/>
      <c r="VIP2" s="205" t="s">
        <v>48</v>
      </c>
      <c r="VIQ2" s="205"/>
      <c r="VIR2" s="205"/>
      <c r="VIS2" s="205"/>
      <c r="VIT2" s="205" t="s">
        <v>48</v>
      </c>
      <c r="VIU2" s="205"/>
      <c r="VIV2" s="205"/>
      <c r="VIW2" s="205"/>
      <c r="VIX2" s="205" t="s">
        <v>48</v>
      </c>
      <c r="VIY2" s="205"/>
      <c r="VIZ2" s="205"/>
      <c r="VJA2" s="205"/>
      <c r="VJB2" s="205" t="s">
        <v>48</v>
      </c>
      <c r="VJC2" s="205"/>
      <c r="VJD2" s="205"/>
      <c r="VJE2" s="205"/>
      <c r="VJF2" s="205" t="s">
        <v>48</v>
      </c>
      <c r="VJG2" s="205"/>
      <c r="VJH2" s="205"/>
      <c r="VJI2" s="205"/>
      <c r="VJJ2" s="205" t="s">
        <v>48</v>
      </c>
      <c r="VJK2" s="205"/>
      <c r="VJL2" s="205"/>
      <c r="VJM2" s="205"/>
      <c r="VJN2" s="205" t="s">
        <v>48</v>
      </c>
      <c r="VJO2" s="205"/>
      <c r="VJP2" s="205"/>
      <c r="VJQ2" s="205"/>
      <c r="VJR2" s="205" t="s">
        <v>48</v>
      </c>
      <c r="VJS2" s="205"/>
      <c r="VJT2" s="205"/>
      <c r="VJU2" s="205"/>
      <c r="VJV2" s="205" t="s">
        <v>48</v>
      </c>
      <c r="VJW2" s="205"/>
      <c r="VJX2" s="205"/>
      <c r="VJY2" s="205"/>
      <c r="VJZ2" s="205" t="s">
        <v>48</v>
      </c>
      <c r="VKA2" s="205"/>
      <c r="VKB2" s="205"/>
      <c r="VKC2" s="205"/>
      <c r="VKD2" s="205" t="s">
        <v>48</v>
      </c>
      <c r="VKE2" s="205"/>
      <c r="VKF2" s="205"/>
      <c r="VKG2" s="205"/>
      <c r="VKH2" s="205" t="s">
        <v>48</v>
      </c>
      <c r="VKI2" s="205"/>
      <c r="VKJ2" s="205"/>
      <c r="VKK2" s="205"/>
      <c r="VKL2" s="205" t="s">
        <v>48</v>
      </c>
      <c r="VKM2" s="205"/>
      <c r="VKN2" s="205"/>
      <c r="VKO2" s="205"/>
      <c r="VKP2" s="205" t="s">
        <v>48</v>
      </c>
      <c r="VKQ2" s="205"/>
      <c r="VKR2" s="205"/>
      <c r="VKS2" s="205"/>
      <c r="VKT2" s="205" t="s">
        <v>48</v>
      </c>
      <c r="VKU2" s="205"/>
      <c r="VKV2" s="205"/>
      <c r="VKW2" s="205"/>
      <c r="VKX2" s="205" t="s">
        <v>48</v>
      </c>
      <c r="VKY2" s="205"/>
      <c r="VKZ2" s="205"/>
      <c r="VLA2" s="205"/>
      <c r="VLB2" s="205" t="s">
        <v>48</v>
      </c>
      <c r="VLC2" s="205"/>
      <c r="VLD2" s="205"/>
      <c r="VLE2" s="205"/>
      <c r="VLF2" s="205" t="s">
        <v>48</v>
      </c>
      <c r="VLG2" s="205"/>
      <c r="VLH2" s="205"/>
      <c r="VLI2" s="205"/>
      <c r="VLJ2" s="205" t="s">
        <v>48</v>
      </c>
      <c r="VLK2" s="205"/>
      <c r="VLL2" s="205"/>
      <c r="VLM2" s="205"/>
      <c r="VLN2" s="205" t="s">
        <v>48</v>
      </c>
      <c r="VLO2" s="205"/>
      <c r="VLP2" s="205"/>
      <c r="VLQ2" s="205"/>
      <c r="VLR2" s="205" t="s">
        <v>48</v>
      </c>
      <c r="VLS2" s="205"/>
      <c r="VLT2" s="205"/>
      <c r="VLU2" s="205"/>
      <c r="VLV2" s="205" t="s">
        <v>48</v>
      </c>
      <c r="VLW2" s="205"/>
      <c r="VLX2" s="205"/>
      <c r="VLY2" s="205"/>
      <c r="VLZ2" s="205" t="s">
        <v>48</v>
      </c>
      <c r="VMA2" s="205"/>
      <c r="VMB2" s="205"/>
      <c r="VMC2" s="205"/>
      <c r="VMD2" s="205" t="s">
        <v>48</v>
      </c>
      <c r="VME2" s="205"/>
      <c r="VMF2" s="205"/>
      <c r="VMG2" s="205"/>
      <c r="VMH2" s="205" t="s">
        <v>48</v>
      </c>
      <c r="VMI2" s="205"/>
      <c r="VMJ2" s="205"/>
      <c r="VMK2" s="205"/>
      <c r="VML2" s="205" t="s">
        <v>48</v>
      </c>
      <c r="VMM2" s="205"/>
      <c r="VMN2" s="205"/>
      <c r="VMO2" s="205"/>
      <c r="VMP2" s="205" t="s">
        <v>48</v>
      </c>
      <c r="VMQ2" s="205"/>
      <c r="VMR2" s="205"/>
      <c r="VMS2" s="205"/>
      <c r="VMT2" s="205" t="s">
        <v>48</v>
      </c>
      <c r="VMU2" s="205"/>
      <c r="VMV2" s="205"/>
      <c r="VMW2" s="205"/>
      <c r="VMX2" s="205" t="s">
        <v>48</v>
      </c>
      <c r="VMY2" s="205"/>
      <c r="VMZ2" s="205"/>
      <c r="VNA2" s="205"/>
      <c r="VNB2" s="205" t="s">
        <v>48</v>
      </c>
      <c r="VNC2" s="205"/>
      <c r="VND2" s="205"/>
      <c r="VNE2" s="205"/>
      <c r="VNF2" s="205" t="s">
        <v>48</v>
      </c>
      <c r="VNG2" s="205"/>
      <c r="VNH2" s="205"/>
      <c r="VNI2" s="205"/>
      <c r="VNJ2" s="205" t="s">
        <v>48</v>
      </c>
      <c r="VNK2" s="205"/>
      <c r="VNL2" s="205"/>
      <c r="VNM2" s="205"/>
      <c r="VNN2" s="205" t="s">
        <v>48</v>
      </c>
      <c r="VNO2" s="205"/>
      <c r="VNP2" s="205"/>
      <c r="VNQ2" s="205"/>
      <c r="VNR2" s="205" t="s">
        <v>48</v>
      </c>
      <c r="VNS2" s="205"/>
      <c r="VNT2" s="205"/>
      <c r="VNU2" s="205"/>
      <c r="VNV2" s="205" t="s">
        <v>48</v>
      </c>
      <c r="VNW2" s="205"/>
      <c r="VNX2" s="205"/>
      <c r="VNY2" s="205"/>
      <c r="VNZ2" s="205" t="s">
        <v>48</v>
      </c>
      <c r="VOA2" s="205"/>
      <c r="VOB2" s="205"/>
      <c r="VOC2" s="205"/>
      <c r="VOD2" s="205" t="s">
        <v>48</v>
      </c>
      <c r="VOE2" s="205"/>
      <c r="VOF2" s="205"/>
      <c r="VOG2" s="205"/>
      <c r="VOH2" s="205" t="s">
        <v>48</v>
      </c>
      <c r="VOI2" s="205"/>
      <c r="VOJ2" s="205"/>
      <c r="VOK2" s="205"/>
      <c r="VOL2" s="205" t="s">
        <v>48</v>
      </c>
      <c r="VOM2" s="205"/>
      <c r="VON2" s="205"/>
      <c r="VOO2" s="205"/>
      <c r="VOP2" s="205" t="s">
        <v>48</v>
      </c>
      <c r="VOQ2" s="205"/>
      <c r="VOR2" s="205"/>
      <c r="VOS2" s="205"/>
      <c r="VOT2" s="205" t="s">
        <v>48</v>
      </c>
      <c r="VOU2" s="205"/>
      <c r="VOV2" s="205"/>
      <c r="VOW2" s="205"/>
      <c r="VOX2" s="205" t="s">
        <v>48</v>
      </c>
      <c r="VOY2" s="205"/>
      <c r="VOZ2" s="205"/>
      <c r="VPA2" s="205"/>
      <c r="VPB2" s="205" t="s">
        <v>48</v>
      </c>
      <c r="VPC2" s="205"/>
      <c r="VPD2" s="205"/>
      <c r="VPE2" s="205"/>
      <c r="VPF2" s="205" t="s">
        <v>48</v>
      </c>
      <c r="VPG2" s="205"/>
      <c r="VPH2" s="205"/>
      <c r="VPI2" s="205"/>
      <c r="VPJ2" s="205" t="s">
        <v>48</v>
      </c>
      <c r="VPK2" s="205"/>
      <c r="VPL2" s="205"/>
      <c r="VPM2" s="205"/>
      <c r="VPN2" s="205" t="s">
        <v>48</v>
      </c>
      <c r="VPO2" s="205"/>
      <c r="VPP2" s="205"/>
      <c r="VPQ2" s="205"/>
      <c r="VPR2" s="205" t="s">
        <v>48</v>
      </c>
      <c r="VPS2" s="205"/>
      <c r="VPT2" s="205"/>
      <c r="VPU2" s="205"/>
      <c r="VPV2" s="205" t="s">
        <v>48</v>
      </c>
      <c r="VPW2" s="205"/>
      <c r="VPX2" s="205"/>
      <c r="VPY2" s="205"/>
      <c r="VPZ2" s="205" t="s">
        <v>48</v>
      </c>
      <c r="VQA2" s="205"/>
      <c r="VQB2" s="205"/>
      <c r="VQC2" s="205"/>
      <c r="VQD2" s="205" t="s">
        <v>48</v>
      </c>
      <c r="VQE2" s="205"/>
      <c r="VQF2" s="205"/>
      <c r="VQG2" s="205"/>
      <c r="VQH2" s="205" t="s">
        <v>48</v>
      </c>
      <c r="VQI2" s="205"/>
      <c r="VQJ2" s="205"/>
      <c r="VQK2" s="205"/>
      <c r="VQL2" s="205" t="s">
        <v>48</v>
      </c>
      <c r="VQM2" s="205"/>
      <c r="VQN2" s="205"/>
      <c r="VQO2" s="205"/>
      <c r="VQP2" s="205" t="s">
        <v>48</v>
      </c>
      <c r="VQQ2" s="205"/>
      <c r="VQR2" s="205"/>
      <c r="VQS2" s="205"/>
      <c r="VQT2" s="205" t="s">
        <v>48</v>
      </c>
      <c r="VQU2" s="205"/>
      <c r="VQV2" s="205"/>
      <c r="VQW2" s="205"/>
      <c r="VQX2" s="205" t="s">
        <v>48</v>
      </c>
      <c r="VQY2" s="205"/>
      <c r="VQZ2" s="205"/>
      <c r="VRA2" s="205"/>
      <c r="VRB2" s="205" t="s">
        <v>48</v>
      </c>
      <c r="VRC2" s="205"/>
      <c r="VRD2" s="205"/>
      <c r="VRE2" s="205"/>
      <c r="VRF2" s="205" t="s">
        <v>48</v>
      </c>
      <c r="VRG2" s="205"/>
      <c r="VRH2" s="205"/>
      <c r="VRI2" s="205"/>
      <c r="VRJ2" s="205" t="s">
        <v>48</v>
      </c>
      <c r="VRK2" s="205"/>
      <c r="VRL2" s="205"/>
      <c r="VRM2" s="205"/>
      <c r="VRN2" s="205" t="s">
        <v>48</v>
      </c>
      <c r="VRO2" s="205"/>
      <c r="VRP2" s="205"/>
      <c r="VRQ2" s="205"/>
      <c r="VRR2" s="205" t="s">
        <v>48</v>
      </c>
      <c r="VRS2" s="205"/>
      <c r="VRT2" s="205"/>
      <c r="VRU2" s="205"/>
      <c r="VRV2" s="205" t="s">
        <v>48</v>
      </c>
      <c r="VRW2" s="205"/>
      <c r="VRX2" s="205"/>
      <c r="VRY2" s="205"/>
      <c r="VRZ2" s="205" t="s">
        <v>48</v>
      </c>
      <c r="VSA2" s="205"/>
      <c r="VSB2" s="205"/>
      <c r="VSC2" s="205"/>
      <c r="VSD2" s="205" t="s">
        <v>48</v>
      </c>
      <c r="VSE2" s="205"/>
      <c r="VSF2" s="205"/>
      <c r="VSG2" s="205"/>
      <c r="VSH2" s="205" t="s">
        <v>48</v>
      </c>
      <c r="VSI2" s="205"/>
      <c r="VSJ2" s="205"/>
      <c r="VSK2" s="205"/>
      <c r="VSL2" s="205" t="s">
        <v>48</v>
      </c>
      <c r="VSM2" s="205"/>
      <c r="VSN2" s="205"/>
      <c r="VSO2" s="205"/>
      <c r="VSP2" s="205" t="s">
        <v>48</v>
      </c>
      <c r="VSQ2" s="205"/>
      <c r="VSR2" s="205"/>
      <c r="VSS2" s="205"/>
      <c r="VST2" s="205" t="s">
        <v>48</v>
      </c>
      <c r="VSU2" s="205"/>
      <c r="VSV2" s="205"/>
      <c r="VSW2" s="205"/>
      <c r="VSX2" s="205" t="s">
        <v>48</v>
      </c>
      <c r="VSY2" s="205"/>
      <c r="VSZ2" s="205"/>
      <c r="VTA2" s="205"/>
      <c r="VTB2" s="205" t="s">
        <v>48</v>
      </c>
      <c r="VTC2" s="205"/>
      <c r="VTD2" s="205"/>
      <c r="VTE2" s="205"/>
      <c r="VTF2" s="205" t="s">
        <v>48</v>
      </c>
      <c r="VTG2" s="205"/>
      <c r="VTH2" s="205"/>
      <c r="VTI2" s="205"/>
      <c r="VTJ2" s="205" t="s">
        <v>48</v>
      </c>
      <c r="VTK2" s="205"/>
      <c r="VTL2" s="205"/>
      <c r="VTM2" s="205"/>
      <c r="VTN2" s="205" t="s">
        <v>48</v>
      </c>
      <c r="VTO2" s="205"/>
      <c r="VTP2" s="205"/>
      <c r="VTQ2" s="205"/>
      <c r="VTR2" s="205" t="s">
        <v>48</v>
      </c>
      <c r="VTS2" s="205"/>
      <c r="VTT2" s="205"/>
      <c r="VTU2" s="205"/>
      <c r="VTV2" s="205" t="s">
        <v>48</v>
      </c>
      <c r="VTW2" s="205"/>
      <c r="VTX2" s="205"/>
      <c r="VTY2" s="205"/>
      <c r="VTZ2" s="205" t="s">
        <v>48</v>
      </c>
      <c r="VUA2" s="205"/>
      <c r="VUB2" s="205"/>
      <c r="VUC2" s="205"/>
      <c r="VUD2" s="205" t="s">
        <v>48</v>
      </c>
      <c r="VUE2" s="205"/>
      <c r="VUF2" s="205"/>
      <c r="VUG2" s="205"/>
      <c r="VUH2" s="205" t="s">
        <v>48</v>
      </c>
      <c r="VUI2" s="205"/>
      <c r="VUJ2" s="205"/>
      <c r="VUK2" s="205"/>
      <c r="VUL2" s="205" t="s">
        <v>48</v>
      </c>
      <c r="VUM2" s="205"/>
      <c r="VUN2" s="205"/>
      <c r="VUO2" s="205"/>
      <c r="VUP2" s="205" t="s">
        <v>48</v>
      </c>
      <c r="VUQ2" s="205"/>
      <c r="VUR2" s="205"/>
      <c r="VUS2" s="205"/>
      <c r="VUT2" s="205" t="s">
        <v>48</v>
      </c>
      <c r="VUU2" s="205"/>
      <c r="VUV2" s="205"/>
      <c r="VUW2" s="205"/>
      <c r="VUX2" s="205" t="s">
        <v>48</v>
      </c>
      <c r="VUY2" s="205"/>
      <c r="VUZ2" s="205"/>
      <c r="VVA2" s="205"/>
      <c r="VVB2" s="205" t="s">
        <v>48</v>
      </c>
      <c r="VVC2" s="205"/>
      <c r="VVD2" s="205"/>
      <c r="VVE2" s="205"/>
      <c r="VVF2" s="205" t="s">
        <v>48</v>
      </c>
      <c r="VVG2" s="205"/>
      <c r="VVH2" s="205"/>
      <c r="VVI2" s="205"/>
      <c r="VVJ2" s="205" t="s">
        <v>48</v>
      </c>
      <c r="VVK2" s="205"/>
      <c r="VVL2" s="205"/>
      <c r="VVM2" s="205"/>
      <c r="VVN2" s="205" t="s">
        <v>48</v>
      </c>
      <c r="VVO2" s="205"/>
      <c r="VVP2" s="205"/>
      <c r="VVQ2" s="205"/>
      <c r="VVR2" s="205" t="s">
        <v>48</v>
      </c>
      <c r="VVS2" s="205"/>
      <c r="VVT2" s="205"/>
      <c r="VVU2" s="205"/>
      <c r="VVV2" s="205" t="s">
        <v>48</v>
      </c>
      <c r="VVW2" s="205"/>
      <c r="VVX2" s="205"/>
      <c r="VVY2" s="205"/>
      <c r="VVZ2" s="205" t="s">
        <v>48</v>
      </c>
      <c r="VWA2" s="205"/>
      <c r="VWB2" s="205"/>
      <c r="VWC2" s="205"/>
      <c r="VWD2" s="205" t="s">
        <v>48</v>
      </c>
      <c r="VWE2" s="205"/>
      <c r="VWF2" s="205"/>
      <c r="VWG2" s="205"/>
      <c r="VWH2" s="205" t="s">
        <v>48</v>
      </c>
      <c r="VWI2" s="205"/>
      <c r="VWJ2" s="205"/>
      <c r="VWK2" s="205"/>
      <c r="VWL2" s="205" t="s">
        <v>48</v>
      </c>
      <c r="VWM2" s="205"/>
      <c r="VWN2" s="205"/>
      <c r="VWO2" s="205"/>
      <c r="VWP2" s="205" t="s">
        <v>48</v>
      </c>
      <c r="VWQ2" s="205"/>
      <c r="VWR2" s="205"/>
      <c r="VWS2" s="205"/>
      <c r="VWT2" s="205" t="s">
        <v>48</v>
      </c>
      <c r="VWU2" s="205"/>
      <c r="VWV2" s="205"/>
      <c r="VWW2" s="205"/>
      <c r="VWX2" s="205" t="s">
        <v>48</v>
      </c>
      <c r="VWY2" s="205"/>
      <c r="VWZ2" s="205"/>
      <c r="VXA2" s="205"/>
      <c r="VXB2" s="205" t="s">
        <v>48</v>
      </c>
      <c r="VXC2" s="205"/>
      <c r="VXD2" s="205"/>
      <c r="VXE2" s="205"/>
      <c r="VXF2" s="205" t="s">
        <v>48</v>
      </c>
      <c r="VXG2" s="205"/>
      <c r="VXH2" s="205"/>
      <c r="VXI2" s="205"/>
      <c r="VXJ2" s="205" t="s">
        <v>48</v>
      </c>
      <c r="VXK2" s="205"/>
      <c r="VXL2" s="205"/>
      <c r="VXM2" s="205"/>
      <c r="VXN2" s="205" t="s">
        <v>48</v>
      </c>
      <c r="VXO2" s="205"/>
      <c r="VXP2" s="205"/>
      <c r="VXQ2" s="205"/>
      <c r="VXR2" s="205" t="s">
        <v>48</v>
      </c>
      <c r="VXS2" s="205"/>
      <c r="VXT2" s="205"/>
      <c r="VXU2" s="205"/>
      <c r="VXV2" s="205" t="s">
        <v>48</v>
      </c>
      <c r="VXW2" s="205"/>
      <c r="VXX2" s="205"/>
      <c r="VXY2" s="205"/>
      <c r="VXZ2" s="205" t="s">
        <v>48</v>
      </c>
      <c r="VYA2" s="205"/>
      <c r="VYB2" s="205"/>
      <c r="VYC2" s="205"/>
      <c r="VYD2" s="205" t="s">
        <v>48</v>
      </c>
      <c r="VYE2" s="205"/>
      <c r="VYF2" s="205"/>
      <c r="VYG2" s="205"/>
      <c r="VYH2" s="205" t="s">
        <v>48</v>
      </c>
      <c r="VYI2" s="205"/>
      <c r="VYJ2" s="205"/>
      <c r="VYK2" s="205"/>
      <c r="VYL2" s="205" t="s">
        <v>48</v>
      </c>
      <c r="VYM2" s="205"/>
      <c r="VYN2" s="205"/>
      <c r="VYO2" s="205"/>
      <c r="VYP2" s="205" t="s">
        <v>48</v>
      </c>
      <c r="VYQ2" s="205"/>
      <c r="VYR2" s="205"/>
      <c r="VYS2" s="205"/>
      <c r="VYT2" s="205" t="s">
        <v>48</v>
      </c>
      <c r="VYU2" s="205"/>
      <c r="VYV2" s="205"/>
      <c r="VYW2" s="205"/>
      <c r="VYX2" s="205" t="s">
        <v>48</v>
      </c>
      <c r="VYY2" s="205"/>
      <c r="VYZ2" s="205"/>
      <c r="VZA2" s="205"/>
      <c r="VZB2" s="205" t="s">
        <v>48</v>
      </c>
      <c r="VZC2" s="205"/>
      <c r="VZD2" s="205"/>
      <c r="VZE2" s="205"/>
      <c r="VZF2" s="205" t="s">
        <v>48</v>
      </c>
      <c r="VZG2" s="205"/>
      <c r="VZH2" s="205"/>
      <c r="VZI2" s="205"/>
      <c r="VZJ2" s="205" t="s">
        <v>48</v>
      </c>
      <c r="VZK2" s="205"/>
      <c r="VZL2" s="205"/>
      <c r="VZM2" s="205"/>
      <c r="VZN2" s="205" t="s">
        <v>48</v>
      </c>
      <c r="VZO2" s="205"/>
      <c r="VZP2" s="205"/>
      <c r="VZQ2" s="205"/>
      <c r="VZR2" s="205" t="s">
        <v>48</v>
      </c>
      <c r="VZS2" s="205"/>
      <c r="VZT2" s="205"/>
      <c r="VZU2" s="205"/>
      <c r="VZV2" s="205" t="s">
        <v>48</v>
      </c>
      <c r="VZW2" s="205"/>
      <c r="VZX2" s="205"/>
      <c r="VZY2" s="205"/>
      <c r="VZZ2" s="205" t="s">
        <v>48</v>
      </c>
      <c r="WAA2" s="205"/>
      <c r="WAB2" s="205"/>
      <c r="WAC2" s="205"/>
      <c r="WAD2" s="205" t="s">
        <v>48</v>
      </c>
      <c r="WAE2" s="205"/>
      <c r="WAF2" s="205"/>
      <c r="WAG2" s="205"/>
      <c r="WAH2" s="205" t="s">
        <v>48</v>
      </c>
      <c r="WAI2" s="205"/>
      <c r="WAJ2" s="205"/>
      <c r="WAK2" s="205"/>
      <c r="WAL2" s="205" t="s">
        <v>48</v>
      </c>
      <c r="WAM2" s="205"/>
      <c r="WAN2" s="205"/>
      <c r="WAO2" s="205"/>
      <c r="WAP2" s="205" t="s">
        <v>48</v>
      </c>
      <c r="WAQ2" s="205"/>
      <c r="WAR2" s="205"/>
      <c r="WAS2" s="205"/>
      <c r="WAT2" s="205" t="s">
        <v>48</v>
      </c>
      <c r="WAU2" s="205"/>
      <c r="WAV2" s="205"/>
      <c r="WAW2" s="205"/>
      <c r="WAX2" s="205" t="s">
        <v>48</v>
      </c>
      <c r="WAY2" s="205"/>
      <c r="WAZ2" s="205"/>
      <c r="WBA2" s="205"/>
      <c r="WBB2" s="205" t="s">
        <v>48</v>
      </c>
      <c r="WBC2" s="205"/>
      <c r="WBD2" s="205"/>
      <c r="WBE2" s="205"/>
      <c r="WBF2" s="205" t="s">
        <v>48</v>
      </c>
      <c r="WBG2" s="205"/>
      <c r="WBH2" s="205"/>
      <c r="WBI2" s="205"/>
      <c r="WBJ2" s="205" t="s">
        <v>48</v>
      </c>
      <c r="WBK2" s="205"/>
      <c r="WBL2" s="205"/>
      <c r="WBM2" s="205"/>
      <c r="WBN2" s="205" t="s">
        <v>48</v>
      </c>
      <c r="WBO2" s="205"/>
      <c r="WBP2" s="205"/>
      <c r="WBQ2" s="205"/>
      <c r="WBR2" s="205" t="s">
        <v>48</v>
      </c>
      <c r="WBS2" s="205"/>
      <c r="WBT2" s="205"/>
      <c r="WBU2" s="205"/>
      <c r="WBV2" s="205" t="s">
        <v>48</v>
      </c>
      <c r="WBW2" s="205"/>
      <c r="WBX2" s="205"/>
      <c r="WBY2" s="205"/>
      <c r="WBZ2" s="205" t="s">
        <v>48</v>
      </c>
      <c r="WCA2" s="205"/>
      <c r="WCB2" s="205"/>
      <c r="WCC2" s="205"/>
      <c r="WCD2" s="205" t="s">
        <v>48</v>
      </c>
      <c r="WCE2" s="205"/>
      <c r="WCF2" s="205"/>
      <c r="WCG2" s="205"/>
      <c r="WCH2" s="205" t="s">
        <v>48</v>
      </c>
      <c r="WCI2" s="205"/>
      <c r="WCJ2" s="205"/>
      <c r="WCK2" s="205"/>
      <c r="WCL2" s="205" t="s">
        <v>48</v>
      </c>
      <c r="WCM2" s="205"/>
      <c r="WCN2" s="205"/>
      <c r="WCO2" s="205"/>
      <c r="WCP2" s="205" t="s">
        <v>48</v>
      </c>
      <c r="WCQ2" s="205"/>
      <c r="WCR2" s="205"/>
      <c r="WCS2" s="205"/>
      <c r="WCT2" s="205" t="s">
        <v>48</v>
      </c>
      <c r="WCU2" s="205"/>
      <c r="WCV2" s="205"/>
      <c r="WCW2" s="205"/>
      <c r="WCX2" s="205" t="s">
        <v>48</v>
      </c>
      <c r="WCY2" s="205"/>
      <c r="WCZ2" s="205"/>
      <c r="WDA2" s="205"/>
      <c r="WDB2" s="205" t="s">
        <v>48</v>
      </c>
      <c r="WDC2" s="205"/>
      <c r="WDD2" s="205"/>
      <c r="WDE2" s="205"/>
      <c r="WDF2" s="205" t="s">
        <v>48</v>
      </c>
      <c r="WDG2" s="205"/>
      <c r="WDH2" s="205"/>
      <c r="WDI2" s="205"/>
      <c r="WDJ2" s="205" t="s">
        <v>48</v>
      </c>
      <c r="WDK2" s="205"/>
      <c r="WDL2" s="205"/>
      <c r="WDM2" s="205"/>
      <c r="WDN2" s="205" t="s">
        <v>48</v>
      </c>
      <c r="WDO2" s="205"/>
      <c r="WDP2" s="205"/>
      <c r="WDQ2" s="205"/>
      <c r="WDR2" s="205" t="s">
        <v>48</v>
      </c>
      <c r="WDS2" s="205"/>
      <c r="WDT2" s="205"/>
      <c r="WDU2" s="205"/>
      <c r="WDV2" s="205" t="s">
        <v>48</v>
      </c>
      <c r="WDW2" s="205"/>
      <c r="WDX2" s="205"/>
      <c r="WDY2" s="205"/>
      <c r="WDZ2" s="205" t="s">
        <v>48</v>
      </c>
      <c r="WEA2" s="205"/>
      <c r="WEB2" s="205"/>
      <c r="WEC2" s="205"/>
      <c r="WED2" s="205" t="s">
        <v>48</v>
      </c>
      <c r="WEE2" s="205"/>
      <c r="WEF2" s="205"/>
      <c r="WEG2" s="205"/>
      <c r="WEH2" s="205" t="s">
        <v>48</v>
      </c>
      <c r="WEI2" s="205"/>
      <c r="WEJ2" s="205"/>
      <c r="WEK2" s="205"/>
      <c r="WEL2" s="205" t="s">
        <v>48</v>
      </c>
      <c r="WEM2" s="205"/>
      <c r="WEN2" s="205"/>
      <c r="WEO2" s="205"/>
      <c r="WEP2" s="205" t="s">
        <v>48</v>
      </c>
      <c r="WEQ2" s="205"/>
      <c r="WER2" s="205"/>
      <c r="WES2" s="205"/>
      <c r="WET2" s="205" t="s">
        <v>48</v>
      </c>
      <c r="WEU2" s="205"/>
      <c r="WEV2" s="205"/>
      <c r="WEW2" s="205"/>
      <c r="WEX2" s="205" t="s">
        <v>48</v>
      </c>
      <c r="WEY2" s="205"/>
      <c r="WEZ2" s="205"/>
      <c r="WFA2" s="205"/>
      <c r="WFB2" s="205" t="s">
        <v>48</v>
      </c>
      <c r="WFC2" s="205"/>
      <c r="WFD2" s="205"/>
      <c r="WFE2" s="205"/>
      <c r="WFF2" s="205" t="s">
        <v>48</v>
      </c>
      <c r="WFG2" s="205"/>
      <c r="WFH2" s="205"/>
      <c r="WFI2" s="205"/>
      <c r="WFJ2" s="205" t="s">
        <v>48</v>
      </c>
      <c r="WFK2" s="205"/>
      <c r="WFL2" s="205"/>
      <c r="WFM2" s="205"/>
      <c r="WFN2" s="205" t="s">
        <v>48</v>
      </c>
      <c r="WFO2" s="205"/>
      <c r="WFP2" s="205"/>
      <c r="WFQ2" s="205"/>
      <c r="WFR2" s="205" t="s">
        <v>48</v>
      </c>
      <c r="WFS2" s="205"/>
      <c r="WFT2" s="205"/>
      <c r="WFU2" s="205"/>
      <c r="WFV2" s="205" t="s">
        <v>48</v>
      </c>
      <c r="WFW2" s="205"/>
      <c r="WFX2" s="205"/>
      <c r="WFY2" s="205"/>
      <c r="WFZ2" s="205" t="s">
        <v>48</v>
      </c>
      <c r="WGA2" s="205"/>
      <c r="WGB2" s="205"/>
      <c r="WGC2" s="205"/>
      <c r="WGD2" s="205" t="s">
        <v>48</v>
      </c>
      <c r="WGE2" s="205"/>
      <c r="WGF2" s="205"/>
      <c r="WGG2" s="205"/>
      <c r="WGH2" s="205" t="s">
        <v>48</v>
      </c>
      <c r="WGI2" s="205"/>
      <c r="WGJ2" s="205"/>
      <c r="WGK2" s="205"/>
      <c r="WGL2" s="205" t="s">
        <v>48</v>
      </c>
      <c r="WGM2" s="205"/>
      <c r="WGN2" s="205"/>
      <c r="WGO2" s="205"/>
      <c r="WGP2" s="205" t="s">
        <v>48</v>
      </c>
      <c r="WGQ2" s="205"/>
      <c r="WGR2" s="205"/>
      <c r="WGS2" s="205"/>
      <c r="WGT2" s="205" t="s">
        <v>48</v>
      </c>
      <c r="WGU2" s="205"/>
      <c r="WGV2" s="205"/>
      <c r="WGW2" s="205"/>
      <c r="WGX2" s="205" t="s">
        <v>48</v>
      </c>
      <c r="WGY2" s="205"/>
      <c r="WGZ2" s="205"/>
      <c r="WHA2" s="205"/>
      <c r="WHB2" s="205" t="s">
        <v>48</v>
      </c>
      <c r="WHC2" s="205"/>
      <c r="WHD2" s="205"/>
      <c r="WHE2" s="205"/>
      <c r="WHF2" s="205" t="s">
        <v>48</v>
      </c>
      <c r="WHG2" s="205"/>
      <c r="WHH2" s="205"/>
      <c r="WHI2" s="205"/>
      <c r="WHJ2" s="205" t="s">
        <v>48</v>
      </c>
      <c r="WHK2" s="205"/>
      <c r="WHL2" s="205"/>
      <c r="WHM2" s="205"/>
      <c r="WHN2" s="205" t="s">
        <v>48</v>
      </c>
      <c r="WHO2" s="205"/>
      <c r="WHP2" s="205"/>
      <c r="WHQ2" s="205"/>
      <c r="WHR2" s="205" t="s">
        <v>48</v>
      </c>
      <c r="WHS2" s="205"/>
      <c r="WHT2" s="205"/>
      <c r="WHU2" s="205"/>
      <c r="WHV2" s="205" t="s">
        <v>48</v>
      </c>
      <c r="WHW2" s="205"/>
      <c r="WHX2" s="205"/>
      <c r="WHY2" s="205"/>
      <c r="WHZ2" s="205" t="s">
        <v>48</v>
      </c>
      <c r="WIA2" s="205"/>
      <c r="WIB2" s="205"/>
      <c r="WIC2" s="205"/>
      <c r="WID2" s="205" t="s">
        <v>48</v>
      </c>
      <c r="WIE2" s="205"/>
      <c r="WIF2" s="205"/>
      <c r="WIG2" s="205"/>
      <c r="WIH2" s="205" t="s">
        <v>48</v>
      </c>
      <c r="WII2" s="205"/>
      <c r="WIJ2" s="205"/>
      <c r="WIK2" s="205"/>
      <c r="WIL2" s="205" t="s">
        <v>48</v>
      </c>
      <c r="WIM2" s="205"/>
      <c r="WIN2" s="205"/>
      <c r="WIO2" s="205"/>
      <c r="WIP2" s="205" t="s">
        <v>48</v>
      </c>
      <c r="WIQ2" s="205"/>
      <c r="WIR2" s="205"/>
      <c r="WIS2" s="205"/>
      <c r="WIT2" s="205" t="s">
        <v>48</v>
      </c>
      <c r="WIU2" s="205"/>
      <c r="WIV2" s="205"/>
      <c r="WIW2" s="205"/>
      <c r="WIX2" s="205" t="s">
        <v>48</v>
      </c>
      <c r="WIY2" s="205"/>
      <c r="WIZ2" s="205"/>
      <c r="WJA2" s="205"/>
      <c r="WJB2" s="205" t="s">
        <v>48</v>
      </c>
      <c r="WJC2" s="205"/>
      <c r="WJD2" s="205"/>
      <c r="WJE2" s="205"/>
      <c r="WJF2" s="205" t="s">
        <v>48</v>
      </c>
      <c r="WJG2" s="205"/>
      <c r="WJH2" s="205"/>
      <c r="WJI2" s="205"/>
      <c r="WJJ2" s="205" t="s">
        <v>48</v>
      </c>
      <c r="WJK2" s="205"/>
      <c r="WJL2" s="205"/>
      <c r="WJM2" s="205"/>
      <c r="WJN2" s="205" t="s">
        <v>48</v>
      </c>
      <c r="WJO2" s="205"/>
      <c r="WJP2" s="205"/>
      <c r="WJQ2" s="205"/>
      <c r="WJR2" s="205" t="s">
        <v>48</v>
      </c>
      <c r="WJS2" s="205"/>
      <c r="WJT2" s="205"/>
      <c r="WJU2" s="205"/>
      <c r="WJV2" s="205" t="s">
        <v>48</v>
      </c>
      <c r="WJW2" s="205"/>
      <c r="WJX2" s="205"/>
      <c r="WJY2" s="205"/>
      <c r="WJZ2" s="205" t="s">
        <v>48</v>
      </c>
      <c r="WKA2" s="205"/>
      <c r="WKB2" s="205"/>
      <c r="WKC2" s="205"/>
      <c r="WKD2" s="205" t="s">
        <v>48</v>
      </c>
      <c r="WKE2" s="205"/>
      <c r="WKF2" s="205"/>
      <c r="WKG2" s="205"/>
      <c r="WKH2" s="205" t="s">
        <v>48</v>
      </c>
      <c r="WKI2" s="205"/>
      <c r="WKJ2" s="205"/>
      <c r="WKK2" s="205"/>
      <c r="WKL2" s="205" t="s">
        <v>48</v>
      </c>
      <c r="WKM2" s="205"/>
      <c r="WKN2" s="205"/>
      <c r="WKO2" s="205"/>
      <c r="WKP2" s="205" t="s">
        <v>48</v>
      </c>
      <c r="WKQ2" s="205"/>
      <c r="WKR2" s="205"/>
      <c r="WKS2" s="205"/>
      <c r="WKT2" s="205" t="s">
        <v>48</v>
      </c>
      <c r="WKU2" s="205"/>
      <c r="WKV2" s="205"/>
      <c r="WKW2" s="205"/>
      <c r="WKX2" s="205" t="s">
        <v>48</v>
      </c>
      <c r="WKY2" s="205"/>
      <c r="WKZ2" s="205"/>
      <c r="WLA2" s="205"/>
      <c r="WLB2" s="205" t="s">
        <v>48</v>
      </c>
      <c r="WLC2" s="205"/>
      <c r="WLD2" s="205"/>
      <c r="WLE2" s="205"/>
      <c r="WLF2" s="205" t="s">
        <v>48</v>
      </c>
      <c r="WLG2" s="205"/>
      <c r="WLH2" s="205"/>
      <c r="WLI2" s="205"/>
      <c r="WLJ2" s="205" t="s">
        <v>48</v>
      </c>
      <c r="WLK2" s="205"/>
      <c r="WLL2" s="205"/>
      <c r="WLM2" s="205"/>
      <c r="WLN2" s="205" t="s">
        <v>48</v>
      </c>
      <c r="WLO2" s="205"/>
      <c r="WLP2" s="205"/>
      <c r="WLQ2" s="205"/>
      <c r="WLR2" s="205" t="s">
        <v>48</v>
      </c>
      <c r="WLS2" s="205"/>
      <c r="WLT2" s="205"/>
      <c r="WLU2" s="205"/>
      <c r="WLV2" s="205" t="s">
        <v>48</v>
      </c>
      <c r="WLW2" s="205"/>
      <c r="WLX2" s="205"/>
      <c r="WLY2" s="205"/>
      <c r="WLZ2" s="205" t="s">
        <v>48</v>
      </c>
      <c r="WMA2" s="205"/>
      <c r="WMB2" s="205"/>
      <c r="WMC2" s="205"/>
      <c r="WMD2" s="205" t="s">
        <v>48</v>
      </c>
      <c r="WME2" s="205"/>
      <c r="WMF2" s="205"/>
      <c r="WMG2" s="205"/>
      <c r="WMH2" s="205" t="s">
        <v>48</v>
      </c>
      <c r="WMI2" s="205"/>
      <c r="WMJ2" s="205"/>
      <c r="WMK2" s="205"/>
      <c r="WML2" s="205" t="s">
        <v>48</v>
      </c>
      <c r="WMM2" s="205"/>
      <c r="WMN2" s="205"/>
      <c r="WMO2" s="205"/>
      <c r="WMP2" s="205" t="s">
        <v>48</v>
      </c>
      <c r="WMQ2" s="205"/>
      <c r="WMR2" s="205"/>
      <c r="WMS2" s="205"/>
      <c r="WMT2" s="205" t="s">
        <v>48</v>
      </c>
      <c r="WMU2" s="205"/>
      <c r="WMV2" s="205"/>
      <c r="WMW2" s="205"/>
      <c r="WMX2" s="205" t="s">
        <v>48</v>
      </c>
      <c r="WMY2" s="205"/>
      <c r="WMZ2" s="205"/>
      <c r="WNA2" s="205"/>
      <c r="WNB2" s="205" t="s">
        <v>48</v>
      </c>
      <c r="WNC2" s="205"/>
      <c r="WND2" s="205"/>
      <c r="WNE2" s="205"/>
      <c r="WNF2" s="205" t="s">
        <v>48</v>
      </c>
      <c r="WNG2" s="205"/>
      <c r="WNH2" s="205"/>
      <c r="WNI2" s="205"/>
      <c r="WNJ2" s="205" t="s">
        <v>48</v>
      </c>
      <c r="WNK2" s="205"/>
      <c r="WNL2" s="205"/>
      <c r="WNM2" s="205"/>
      <c r="WNN2" s="205" t="s">
        <v>48</v>
      </c>
      <c r="WNO2" s="205"/>
      <c r="WNP2" s="205"/>
      <c r="WNQ2" s="205"/>
      <c r="WNR2" s="205" t="s">
        <v>48</v>
      </c>
      <c r="WNS2" s="205"/>
      <c r="WNT2" s="205"/>
      <c r="WNU2" s="205"/>
      <c r="WNV2" s="205" t="s">
        <v>48</v>
      </c>
      <c r="WNW2" s="205"/>
      <c r="WNX2" s="205"/>
      <c r="WNY2" s="205"/>
      <c r="WNZ2" s="205" t="s">
        <v>48</v>
      </c>
      <c r="WOA2" s="205"/>
      <c r="WOB2" s="205"/>
      <c r="WOC2" s="205"/>
      <c r="WOD2" s="205" t="s">
        <v>48</v>
      </c>
      <c r="WOE2" s="205"/>
      <c r="WOF2" s="205"/>
      <c r="WOG2" s="205"/>
      <c r="WOH2" s="205" t="s">
        <v>48</v>
      </c>
      <c r="WOI2" s="205"/>
      <c r="WOJ2" s="205"/>
      <c r="WOK2" s="205"/>
      <c r="WOL2" s="205" t="s">
        <v>48</v>
      </c>
      <c r="WOM2" s="205"/>
      <c r="WON2" s="205"/>
      <c r="WOO2" s="205"/>
      <c r="WOP2" s="205" t="s">
        <v>48</v>
      </c>
      <c r="WOQ2" s="205"/>
      <c r="WOR2" s="205"/>
      <c r="WOS2" s="205"/>
      <c r="WOT2" s="205" t="s">
        <v>48</v>
      </c>
      <c r="WOU2" s="205"/>
      <c r="WOV2" s="205"/>
      <c r="WOW2" s="205"/>
      <c r="WOX2" s="205" t="s">
        <v>48</v>
      </c>
      <c r="WOY2" s="205"/>
      <c r="WOZ2" s="205"/>
      <c r="WPA2" s="205"/>
      <c r="WPB2" s="205" t="s">
        <v>48</v>
      </c>
      <c r="WPC2" s="205"/>
      <c r="WPD2" s="205"/>
      <c r="WPE2" s="205"/>
      <c r="WPF2" s="205" t="s">
        <v>48</v>
      </c>
      <c r="WPG2" s="205"/>
      <c r="WPH2" s="205"/>
      <c r="WPI2" s="205"/>
      <c r="WPJ2" s="205" t="s">
        <v>48</v>
      </c>
      <c r="WPK2" s="205"/>
      <c r="WPL2" s="205"/>
      <c r="WPM2" s="205"/>
      <c r="WPN2" s="205" t="s">
        <v>48</v>
      </c>
      <c r="WPO2" s="205"/>
      <c r="WPP2" s="205"/>
      <c r="WPQ2" s="205"/>
      <c r="WPR2" s="205" t="s">
        <v>48</v>
      </c>
      <c r="WPS2" s="205"/>
      <c r="WPT2" s="205"/>
      <c r="WPU2" s="205"/>
      <c r="WPV2" s="205" t="s">
        <v>48</v>
      </c>
      <c r="WPW2" s="205"/>
      <c r="WPX2" s="205"/>
      <c r="WPY2" s="205"/>
      <c r="WPZ2" s="205" t="s">
        <v>48</v>
      </c>
      <c r="WQA2" s="205"/>
      <c r="WQB2" s="205"/>
      <c r="WQC2" s="205"/>
      <c r="WQD2" s="205" t="s">
        <v>48</v>
      </c>
      <c r="WQE2" s="205"/>
      <c r="WQF2" s="205"/>
      <c r="WQG2" s="205"/>
      <c r="WQH2" s="205" t="s">
        <v>48</v>
      </c>
      <c r="WQI2" s="205"/>
      <c r="WQJ2" s="205"/>
      <c r="WQK2" s="205"/>
      <c r="WQL2" s="205" t="s">
        <v>48</v>
      </c>
      <c r="WQM2" s="205"/>
      <c r="WQN2" s="205"/>
      <c r="WQO2" s="205"/>
      <c r="WQP2" s="205" t="s">
        <v>48</v>
      </c>
      <c r="WQQ2" s="205"/>
      <c r="WQR2" s="205"/>
      <c r="WQS2" s="205"/>
      <c r="WQT2" s="205" t="s">
        <v>48</v>
      </c>
      <c r="WQU2" s="205"/>
      <c r="WQV2" s="205"/>
      <c r="WQW2" s="205"/>
      <c r="WQX2" s="205" t="s">
        <v>48</v>
      </c>
      <c r="WQY2" s="205"/>
      <c r="WQZ2" s="205"/>
      <c r="WRA2" s="205"/>
      <c r="WRB2" s="205" t="s">
        <v>48</v>
      </c>
      <c r="WRC2" s="205"/>
      <c r="WRD2" s="205"/>
      <c r="WRE2" s="205"/>
      <c r="WRF2" s="205" t="s">
        <v>48</v>
      </c>
      <c r="WRG2" s="205"/>
      <c r="WRH2" s="205"/>
      <c r="WRI2" s="205"/>
      <c r="WRJ2" s="205" t="s">
        <v>48</v>
      </c>
      <c r="WRK2" s="205"/>
      <c r="WRL2" s="205"/>
      <c r="WRM2" s="205"/>
      <c r="WRN2" s="205" t="s">
        <v>48</v>
      </c>
      <c r="WRO2" s="205"/>
      <c r="WRP2" s="205"/>
      <c r="WRQ2" s="205"/>
      <c r="WRR2" s="205" t="s">
        <v>48</v>
      </c>
      <c r="WRS2" s="205"/>
      <c r="WRT2" s="205"/>
      <c r="WRU2" s="205"/>
      <c r="WRV2" s="205" t="s">
        <v>48</v>
      </c>
      <c r="WRW2" s="205"/>
      <c r="WRX2" s="205"/>
      <c r="WRY2" s="205"/>
      <c r="WRZ2" s="205" t="s">
        <v>48</v>
      </c>
      <c r="WSA2" s="205"/>
      <c r="WSB2" s="205"/>
      <c r="WSC2" s="205"/>
      <c r="WSD2" s="205" t="s">
        <v>48</v>
      </c>
      <c r="WSE2" s="205"/>
      <c r="WSF2" s="205"/>
      <c r="WSG2" s="205"/>
      <c r="WSH2" s="205" t="s">
        <v>48</v>
      </c>
      <c r="WSI2" s="205"/>
      <c r="WSJ2" s="205"/>
      <c r="WSK2" s="205"/>
      <c r="WSL2" s="205" t="s">
        <v>48</v>
      </c>
      <c r="WSM2" s="205"/>
      <c r="WSN2" s="205"/>
      <c r="WSO2" s="205"/>
      <c r="WSP2" s="205" t="s">
        <v>48</v>
      </c>
      <c r="WSQ2" s="205"/>
      <c r="WSR2" s="205"/>
      <c r="WSS2" s="205"/>
      <c r="WST2" s="205" t="s">
        <v>48</v>
      </c>
      <c r="WSU2" s="205"/>
      <c r="WSV2" s="205"/>
      <c r="WSW2" s="205"/>
      <c r="WSX2" s="205" t="s">
        <v>48</v>
      </c>
      <c r="WSY2" s="205"/>
      <c r="WSZ2" s="205"/>
      <c r="WTA2" s="205"/>
      <c r="WTB2" s="205" t="s">
        <v>48</v>
      </c>
      <c r="WTC2" s="205"/>
      <c r="WTD2" s="205"/>
      <c r="WTE2" s="205"/>
      <c r="WTF2" s="205" t="s">
        <v>48</v>
      </c>
      <c r="WTG2" s="205"/>
      <c r="WTH2" s="205"/>
      <c r="WTI2" s="205"/>
      <c r="WTJ2" s="205" t="s">
        <v>48</v>
      </c>
      <c r="WTK2" s="205"/>
      <c r="WTL2" s="205"/>
      <c r="WTM2" s="205"/>
      <c r="WTN2" s="205" t="s">
        <v>48</v>
      </c>
      <c r="WTO2" s="205"/>
      <c r="WTP2" s="205"/>
      <c r="WTQ2" s="205"/>
      <c r="WTR2" s="205" t="s">
        <v>48</v>
      </c>
      <c r="WTS2" s="205"/>
      <c r="WTT2" s="205"/>
      <c r="WTU2" s="205"/>
      <c r="WTV2" s="205" t="s">
        <v>48</v>
      </c>
      <c r="WTW2" s="205"/>
      <c r="WTX2" s="205"/>
      <c r="WTY2" s="205"/>
      <c r="WTZ2" s="205" t="s">
        <v>48</v>
      </c>
      <c r="WUA2" s="205"/>
      <c r="WUB2" s="205"/>
      <c r="WUC2" s="205"/>
      <c r="WUD2" s="205" t="s">
        <v>48</v>
      </c>
      <c r="WUE2" s="205"/>
      <c r="WUF2" s="205"/>
      <c r="WUG2" s="205"/>
      <c r="WUH2" s="205" t="s">
        <v>48</v>
      </c>
      <c r="WUI2" s="205"/>
      <c r="WUJ2" s="205"/>
      <c r="WUK2" s="205"/>
      <c r="WUL2" s="205" t="s">
        <v>48</v>
      </c>
      <c r="WUM2" s="205"/>
      <c r="WUN2" s="205"/>
      <c r="WUO2" s="205"/>
      <c r="WUP2" s="205" t="s">
        <v>48</v>
      </c>
      <c r="WUQ2" s="205"/>
      <c r="WUR2" s="205"/>
      <c r="WUS2" s="205"/>
      <c r="WUT2" s="205" t="s">
        <v>48</v>
      </c>
      <c r="WUU2" s="205"/>
      <c r="WUV2" s="205"/>
      <c r="WUW2" s="205"/>
      <c r="WUX2" s="205" t="s">
        <v>48</v>
      </c>
      <c r="WUY2" s="205"/>
      <c r="WUZ2" s="205"/>
      <c r="WVA2" s="205"/>
      <c r="WVB2" s="205" t="s">
        <v>48</v>
      </c>
      <c r="WVC2" s="205"/>
      <c r="WVD2" s="205"/>
      <c r="WVE2" s="205"/>
      <c r="WVF2" s="205" t="s">
        <v>48</v>
      </c>
      <c r="WVG2" s="205"/>
      <c r="WVH2" s="205"/>
      <c r="WVI2" s="205"/>
      <c r="WVJ2" s="205" t="s">
        <v>48</v>
      </c>
      <c r="WVK2" s="205"/>
      <c r="WVL2" s="205"/>
      <c r="WVM2" s="205"/>
      <c r="WVN2" s="205" t="s">
        <v>48</v>
      </c>
      <c r="WVO2" s="205"/>
      <c r="WVP2" s="205"/>
      <c r="WVQ2" s="205"/>
      <c r="WVR2" s="205" t="s">
        <v>48</v>
      </c>
      <c r="WVS2" s="205"/>
      <c r="WVT2" s="205"/>
      <c r="WVU2" s="205"/>
      <c r="WVV2" s="205" t="s">
        <v>48</v>
      </c>
      <c r="WVW2" s="205"/>
      <c r="WVX2" s="205"/>
      <c r="WVY2" s="205"/>
      <c r="WVZ2" s="205" t="s">
        <v>48</v>
      </c>
      <c r="WWA2" s="205"/>
      <c r="WWB2" s="205"/>
      <c r="WWC2" s="205"/>
      <c r="WWD2" s="205" t="s">
        <v>48</v>
      </c>
      <c r="WWE2" s="205"/>
      <c r="WWF2" s="205"/>
      <c r="WWG2" s="205"/>
      <c r="WWH2" s="205" t="s">
        <v>48</v>
      </c>
      <c r="WWI2" s="205"/>
      <c r="WWJ2" s="205"/>
      <c r="WWK2" s="205"/>
      <c r="WWL2" s="205" t="s">
        <v>48</v>
      </c>
      <c r="WWM2" s="205"/>
      <c r="WWN2" s="205"/>
      <c r="WWO2" s="205"/>
      <c r="WWP2" s="205" t="s">
        <v>48</v>
      </c>
      <c r="WWQ2" s="205"/>
      <c r="WWR2" s="205"/>
      <c r="WWS2" s="205"/>
      <c r="WWT2" s="205" t="s">
        <v>48</v>
      </c>
      <c r="WWU2" s="205"/>
      <c r="WWV2" s="205"/>
      <c r="WWW2" s="205"/>
      <c r="WWX2" s="205" t="s">
        <v>48</v>
      </c>
      <c r="WWY2" s="205"/>
      <c r="WWZ2" s="205"/>
      <c r="WXA2" s="205"/>
      <c r="WXB2" s="205" t="s">
        <v>48</v>
      </c>
      <c r="WXC2" s="205"/>
      <c r="WXD2" s="205"/>
      <c r="WXE2" s="205"/>
      <c r="WXF2" s="205" t="s">
        <v>48</v>
      </c>
      <c r="WXG2" s="205"/>
      <c r="WXH2" s="205"/>
      <c r="WXI2" s="205"/>
      <c r="WXJ2" s="205" t="s">
        <v>48</v>
      </c>
      <c r="WXK2" s="205"/>
      <c r="WXL2" s="205"/>
      <c r="WXM2" s="205"/>
      <c r="WXN2" s="205" t="s">
        <v>48</v>
      </c>
      <c r="WXO2" s="205"/>
      <c r="WXP2" s="205"/>
      <c r="WXQ2" s="205"/>
      <c r="WXR2" s="205" t="s">
        <v>48</v>
      </c>
      <c r="WXS2" s="205"/>
      <c r="WXT2" s="205"/>
      <c r="WXU2" s="205"/>
      <c r="WXV2" s="205" t="s">
        <v>48</v>
      </c>
      <c r="WXW2" s="205"/>
      <c r="WXX2" s="205"/>
      <c r="WXY2" s="205"/>
      <c r="WXZ2" s="205" t="s">
        <v>48</v>
      </c>
      <c r="WYA2" s="205"/>
      <c r="WYB2" s="205"/>
      <c r="WYC2" s="205"/>
      <c r="WYD2" s="205" t="s">
        <v>48</v>
      </c>
      <c r="WYE2" s="205"/>
      <c r="WYF2" s="205"/>
      <c r="WYG2" s="205"/>
      <c r="WYH2" s="205" t="s">
        <v>48</v>
      </c>
      <c r="WYI2" s="205"/>
      <c r="WYJ2" s="205"/>
      <c r="WYK2" s="205"/>
      <c r="WYL2" s="205" t="s">
        <v>48</v>
      </c>
      <c r="WYM2" s="205"/>
      <c r="WYN2" s="205"/>
      <c r="WYO2" s="205"/>
      <c r="WYP2" s="205" t="s">
        <v>48</v>
      </c>
      <c r="WYQ2" s="205"/>
      <c r="WYR2" s="205"/>
      <c r="WYS2" s="205"/>
      <c r="WYT2" s="205" t="s">
        <v>48</v>
      </c>
      <c r="WYU2" s="205"/>
      <c r="WYV2" s="205"/>
      <c r="WYW2" s="205"/>
      <c r="WYX2" s="205" t="s">
        <v>48</v>
      </c>
      <c r="WYY2" s="205"/>
      <c r="WYZ2" s="205"/>
      <c r="WZA2" s="205"/>
      <c r="WZB2" s="205" t="s">
        <v>48</v>
      </c>
      <c r="WZC2" s="205"/>
      <c r="WZD2" s="205"/>
      <c r="WZE2" s="205"/>
      <c r="WZF2" s="205" t="s">
        <v>48</v>
      </c>
      <c r="WZG2" s="205"/>
      <c r="WZH2" s="205"/>
      <c r="WZI2" s="205"/>
      <c r="WZJ2" s="205" t="s">
        <v>48</v>
      </c>
      <c r="WZK2" s="205"/>
      <c r="WZL2" s="205"/>
      <c r="WZM2" s="205"/>
      <c r="WZN2" s="205" t="s">
        <v>48</v>
      </c>
      <c r="WZO2" s="205"/>
      <c r="WZP2" s="205"/>
      <c r="WZQ2" s="205"/>
      <c r="WZR2" s="205" t="s">
        <v>48</v>
      </c>
      <c r="WZS2" s="205"/>
      <c r="WZT2" s="205"/>
      <c r="WZU2" s="205"/>
      <c r="WZV2" s="205" t="s">
        <v>48</v>
      </c>
      <c r="WZW2" s="205"/>
      <c r="WZX2" s="205"/>
      <c r="WZY2" s="205"/>
      <c r="WZZ2" s="205" t="s">
        <v>48</v>
      </c>
      <c r="XAA2" s="205"/>
      <c r="XAB2" s="205"/>
      <c r="XAC2" s="205"/>
      <c r="XAD2" s="205" t="s">
        <v>48</v>
      </c>
      <c r="XAE2" s="205"/>
      <c r="XAF2" s="205"/>
      <c r="XAG2" s="205"/>
      <c r="XAH2" s="205" t="s">
        <v>48</v>
      </c>
      <c r="XAI2" s="205"/>
      <c r="XAJ2" s="205"/>
      <c r="XAK2" s="205"/>
      <c r="XAL2" s="205" t="s">
        <v>48</v>
      </c>
      <c r="XAM2" s="205"/>
      <c r="XAN2" s="205"/>
      <c r="XAO2" s="205"/>
      <c r="XAP2" s="205" t="s">
        <v>48</v>
      </c>
      <c r="XAQ2" s="205"/>
      <c r="XAR2" s="205"/>
      <c r="XAS2" s="205"/>
      <c r="XAT2" s="205" t="s">
        <v>48</v>
      </c>
      <c r="XAU2" s="205"/>
      <c r="XAV2" s="205"/>
      <c r="XAW2" s="205"/>
      <c r="XAX2" s="205" t="s">
        <v>48</v>
      </c>
      <c r="XAY2" s="205"/>
      <c r="XAZ2" s="205"/>
      <c r="XBA2" s="205"/>
      <c r="XBB2" s="205" t="s">
        <v>48</v>
      </c>
      <c r="XBC2" s="205"/>
      <c r="XBD2" s="205"/>
      <c r="XBE2" s="205"/>
      <c r="XBF2" s="205" t="s">
        <v>48</v>
      </c>
      <c r="XBG2" s="205"/>
      <c r="XBH2" s="205"/>
      <c r="XBI2" s="205"/>
      <c r="XBJ2" s="205" t="s">
        <v>48</v>
      </c>
      <c r="XBK2" s="205"/>
      <c r="XBL2" s="205"/>
      <c r="XBM2" s="205"/>
      <c r="XBN2" s="205" t="s">
        <v>48</v>
      </c>
      <c r="XBO2" s="205"/>
      <c r="XBP2" s="205"/>
      <c r="XBQ2" s="205"/>
      <c r="XBR2" s="205" t="s">
        <v>48</v>
      </c>
      <c r="XBS2" s="205"/>
      <c r="XBT2" s="205"/>
      <c r="XBU2" s="205"/>
      <c r="XBV2" s="205" t="s">
        <v>48</v>
      </c>
      <c r="XBW2" s="205"/>
      <c r="XBX2" s="205"/>
      <c r="XBY2" s="205"/>
      <c r="XBZ2" s="205" t="s">
        <v>48</v>
      </c>
      <c r="XCA2" s="205"/>
      <c r="XCB2" s="205"/>
      <c r="XCC2" s="205"/>
      <c r="XCD2" s="205" t="s">
        <v>48</v>
      </c>
      <c r="XCE2" s="205"/>
      <c r="XCF2" s="205"/>
      <c r="XCG2" s="205"/>
      <c r="XCH2" s="205" t="s">
        <v>48</v>
      </c>
      <c r="XCI2" s="205"/>
      <c r="XCJ2" s="205"/>
      <c r="XCK2" s="205"/>
      <c r="XCL2" s="205" t="s">
        <v>48</v>
      </c>
      <c r="XCM2" s="205"/>
      <c r="XCN2" s="205"/>
      <c r="XCO2" s="205"/>
      <c r="XCP2" s="205" t="s">
        <v>48</v>
      </c>
      <c r="XCQ2" s="205"/>
      <c r="XCR2" s="205"/>
      <c r="XCS2" s="205"/>
      <c r="XCT2" s="205" t="s">
        <v>48</v>
      </c>
      <c r="XCU2" s="205"/>
      <c r="XCV2" s="205"/>
      <c r="XCW2" s="205"/>
      <c r="XCX2" s="205" t="s">
        <v>48</v>
      </c>
      <c r="XCY2" s="205"/>
      <c r="XCZ2" s="205"/>
      <c r="XDA2" s="205"/>
      <c r="XDB2" s="205" t="s">
        <v>48</v>
      </c>
      <c r="XDC2" s="205"/>
      <c r="XDD2" s="205"/>
      <c r="XDE2" s="205"/>
      <c r="XDF2" s="205" t="s">
        <v>48</v>
      </c>
      <c r="XDG2" s="205"/>
      <c r="XDH2" s="205"/>
      <c r="XDI2" s="205"/>
      <c r="XDJ2" s="205" t="s">
        <v>48</v>
      </c>
      <c r="XDK2" s="205"/>
      <c r="XDL2" s="205"/>
      <c r="XDM2" s="205"/>
      <c r="XDN2" s="205" t="s">
        <v>48</v>
      </c>
      <c r="XDO2" s="205"/>
      <c r="XDP2" s="205"/>
      <c r="XDQ2" s="205"/>
      <c r="XDR2" s="205" t="s">
        <v>48</v>
      </c>
      <c r="XDS2" s="205"/>
      <c r="XDT2" s="205"/>
      <c r="XDU2" s="205"/>
      <c r="XDV2" s="205" t="s">
        <v>48</v>
      </c>
      <c r="XDW2" s="205"/>
      <c r="XDX2" s="205"/>
      <c r="XDY2" s="205"/>
      <c r="XDZ2" s="205" t="s">
        <v>48</v>
      </c>
      <c r="XEA2" s="205"/>
      <c r="XEB2" s="205"/>
      <c r="XEC2" s="205"/>
      <c r="XED2" s="205" t="s">
        <v>48</v>
      </c>
      <c r="XEE2" s="205"/>
      <c r="XEF2" s="205"/>
      <c r="XEG2" s="205"/>
      <c r="XEH2" s="205" t="s">
        <v>48</v>
      </c>
      <c r="XEI2" s="205"/>
      <c r="XEJ2" s="205"/>
      <c r="XEK2" s="205"/>
      <c r="XEL2" s="205" t="s">
        <v>48</v>
      </c>
      <c r="XEM2" s="205"/>
      <c r="XEN2" s="205"/>
      <c r="XEO2" s="205"/>
      <c r="XEP2" s="205" t="s">
        <v>48</v>
      </c>
      <c r="XEQ2" s="205"/>
      <c r="XER2" s="205"/>
      <c r="XES2" s="205"/>
      <c r="XET2" s="205" t="s">
        <v>48</v>
      </c>
      <c r="XEU2" s="205"/>
      <c r="XEV2" s="205"/>
      <c r="XEW2" s="205"/>
      <c r="XEX2" s="205" t="s">
        <v>48</v>
      </c>
      <c r="XEY2" s="205"/>
      <c r="XEZ2" s="205"/>
      <c r="XFA2" s="205"/>
      <c r="XFB2" s="205" t="s">
        <v>48</v>
      </c>
      <c r="XFC2" s="205"/>
      <c r="XFD2" s="205"/>
    </row>
    <row r="3" spans="1:16384" customFormat="1" ht="19.5" customHeight="1" x14ac:dyDescent="0.45">
      <c r="A3" s="205"/>
      <c r="B3" s="205"/>
      <c r="C3" s="606" t="s">
        <v>470</v>
      </c>
      <c r="D3" s="607"/>
      <c r="E3" s="608"/>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5"/>
      <c r="GM3" s="205"/>
      <c r="GN3" s="205"/>
      <c r="GO3" s="205"/>
      <c r="GP3" s="205"/>
      <c r="GQ3" s="205"/>
      <c r="GR3" s="205"/>
      <c r="GS3" s="205"/>
      <c r="GT3" s="205"/>
      <c r="GU3" s="205"/>
      <c r="GV3" s="205"/>
      <c r="GW3" s="205"/>
      <c r="GX3" s="205"/>
      <c r="GY3" s="205"/>
      <c r="GZ3" s="205"/>
      <c r="HA3" s="205"/>
      <c r="HB3" s="205"/>
      <c r="HC3" s="205"/>
      <c r="HD3" s="205"/>
      <c r="HE3" s="205"/>
      <c r="HF3" s="205"/>
      <c r="HG3" s="205"/>
      <c r="HH3" s="205"/>
      <c r="HI3" s="205"/>
      <c r="HJ3" s="205"/>
      <c r="HK3" s="205"/>
      <c r="HL3" s="205"/>
      <c r="HM3" s="205"/>
      <c r="HN3" s="205"/>
      <c r="HO3" s="205"/>
      <c r="HP3" s="205"/>
      <c r="HQ3" s="205"/>
      <c r="HR3" s="205"/>
      <c r="HS3" s="205"/>
      <c r="HT3" s="205"/>
      <c r="HU3" s="205"/>
      <c r="HV3" s="205"/>
      <c r="HW3" s="205"/>
      <c r="HX3" s="205"/>
      <c r="HY3" s="205"/>
      <c r="HZ3" s="205"/>
      <c r="IA3" s="205"/>
      <c r="IB3" s="205"/>
      <c r="IC3" s="205"/>
      <c r="ID3" s="205"/>
      <c r="IE3" s="205"/>
      <c r="IF3" s="205"/>
      <c r="IG3" s="205"/>
      <c r="IH3" s="205"/>
      <c r="II3" s="205"/>
      <c r="IJ3" s="205"/>
      <c r="IK3" s="205"/>
      <c r="IL3" s="205"/>
      <c r="IM3" s="205"/>
      <c r="IN3" s="205"/>
      <c r="IO3" s="205"/>
      <c r="IP3" s="205"/>
      <c r="IQ3" s="205"/>
      <c r="IR3" s="205"/>
      <c r="IS3" s="205"/>
      <c r="IT3" s="205"/>
      <c r="IU3" s="205"/>
      <c r="IV3" s="205"/>
      <c r="IW3" s="205"/>
      <c r="IX3" s="205"/>
      <c r="IY3" s="205"/>
      <c r="IZ3" s="205"/>
      <c r="JA3" s="205"/>
      <c r="JB3" s="205"/>
      <c r="JC3" s="205"/>
      <c r="JD3" s="205"/>
      <c r="JE3" s="205"/>
      <c r="JF3" s="205"/>
      <c r="JG3" s="205"/>
      <c r="JH3" s="205"/>
      <c r="JI3" s="205"/>
      <c r="JJ3" s="205"/>
      <c r="JK3" s="205"/>
      <c r="JL3" s="205"/>
      <c r="JM3" s="205"/>
      <c r="JN3" s="205"/>
      <c r="JO3" s="205"/>
      <c r="JP3" s="205"/>
      <c r="JQ3" s="205"/>
      <c r="JR3" s="205"/>
      <c r="JS3" s="205"/>
      <c r="JT3" s="205"/>
      <c r="JU3" s="205"/>
      <c r="JV3" s="205"/>
      <c r="JW3" s="205"/>
      <c r="JX3" s="205"/>
      <c r="JY3" s="205"/>
      <c r="JZ3" s="205"/>
      <c r="KA3" s="205"/>
      <c r="KB3" s="205"/>
      <c r="KC3" s="205"/>
      <c r="KD3" s="205"/>
      <c r="KE3" s="205"/>
      <c r="KF3" s="205"/>
      <c r="KG3" s="205"/>
      <c r="KH3" s="205"/>
      <c r="KI3" s="205"/>
      <c r="KJ3" s="205"/>
      <c r="KK3" s="205"/>
      <c r="KL3" s="205"/>
      <c r="KM3" s="205"/>
      <c r="KN3" s="205"/>
      <c r="KO3" s="205"/>
      <c r="KP3" s="205"/>
      <c r="KQ3" s="205"/>
      <c r="KR3" s="205"/>
      <c r="KS3" s="205"/>
      <c r="KT3" s="205"/>
      <c r="KU3" s="205"/>
      <c r="KV3" s="205"/>
      <c r="KW3" s="205"/>
      <c r="KX3" s="205"/>
      <c r="KY3" s="205"/>
      <c r="KZ3" s="205"/>
      <c r="LA3" s="205"/>
      <c r="LB3" s="205"/>
      <c r="LC3" s="205"/>
      <c r="LD3" s="205"/>
      <c r="LE3" s="205"/>
      <c r="LF3" s="205"/>
      <c r="LG3" s="205"/>
      <c r="LH3" s="205"/>
      <c r="LI3" s="205"/>
      <c r="LJ3" s="205"/>
      <c r="LK3" s="205"/>
      <c r="LL3" s="205"/>
      <c r="LM3" s="205"/>
      <c r="LN3" s="205"/>
      <c r="LO3" s="205"/>
      <c r="LP3" s="205"/>
      <c r="LQ3" s="205"/>
      <c r="LR3" s="205"/>
      <c r="LS3" s="205"/>
      <c r="LT3" s="205"/>
      <c r="LU3" s="205"/>
      <c r="LV3" s="205"/>
      <c r="LW3" s="205"/>
      <c r="LX3" s="205"/>
      <c r="LY3" s="205"/>
      <c r="LZ3" s="205"/>
      <c r="MA3" s="205"/>
      <c r="MB3" s="205"/>
      <c r="MC3" s="205"/>
      <c r="MD3" s="205"/>
      <c r="ME3" s="205"/>
      <c r="MF3" s="205"/>
      <c r="MG3" s="205"/>
      <c r="MH3" s="205"/>
      <c r="MI3" s="205"/>
      <c r="MJ3" s="205"/>
      <c r="MK3" s="205"/>
      <c r="ML3" s="205"/>
      <c r="MM3" s="205"/>
      <c r="MN3" s="205"/>
      <c r="MO3" s="205"/>
      <c r="MP3" s="205"/>
      <c r="MQ3" s="205"/>
      <c r="MR3" s="205"/>
      <c r="MS3" s="205"/>
      <c r="MT3" s="205"/>
      <c r="MU3" s="205"/>
      <c r="MV3" s="205"/>
      <c r="MW3" s="205"/>
      <c r="MX3" s="205"/>
      <c r="MY3" s="205"/>
      <c r="MZ3" s="205"/>
      <c r="NA3" s="205"/>
      <c r="NB3" s="205"/>
      <c r="NC3" s="205"/>
      <c r="ND3" s="205"/>
      <c r="NE3" s="205"/>
      <c r="NF3" s="205"/>
      <c r="NG3" s="205"/>
      <c r="NH3" s="205"/>
      <c r="NI3" s="205"/>
      <c r="NJ3" s="205"/>
      <c r="NK3" s="205"/>
      <c r="NL3" s="205"/>
      <c r="NM3" s="205"/>
      <c r="NN3" s="205"/>
      <c r="NO3" s="205"/>
      <c r="NP3" s="205"/>
      <c r="NQ3" s="205"/>
      <c r="NR3" s="205"/>
      <c r="NS3" s="205"/>
      <c r="NT3" s="205"/>
      <c r="NU3" s="205"/>
      <c r="NV3" s="205"/>
      <c r="NW3" s="205"/>
      <c r="NX3" s="205"/>
      <c r="NY3" s="205"/>
      <c r="NZ3" s="205"/>
      <c r="OA3" s="205"/>
      <c r="OB3" s="205"/>
      <c r="OC3" s="205"/>
      <c r="OD3" s="205"/>
      <c r="OE3" s="205"/>
      <c r="OF3" s="205"/>
      <c r="OG3" s="205"/>
      <c r="OH3" s="205"/>
      <c r="OI3" s="205"/>
      <c r="OJ3" s="205"/>
      <c r="OK3" s="205"/>
      <c r="OL3" s="205"/>
      <c r="OM3" s="205"/>
      <c r="ON3" s="205"/>
      <c r="OO3" s="205"/>
      <c r="OP3" s="205"/>
      <c r="OQ3" s="205"/>
      <c r="OR3" s="205"/>
      <c r="OS3" s="205"/>
      <c r="OT3" s="205"/>
      <c r="OU3" s="205"/>
      <c r="OV3" s="205"/>
      <c r="OW3" s="205"/>
      <c r="OX3" s="205"/>
      <c r="OY3" s="205"/>
      <c r="OZ3" s="205"/>
      <c r="PA3" s="205"/>
      <c r="PB3" s="205"/>
      <c r="PC3" s="205"/>
      <c r="PD3" s="205"/>
      <c r="PE3" s="205"/>
      <c r="PF3" s="205"/>
      <c r="PG3" s="205"/>
      <c r="PH3" s="205"/>
      <c r="PI3" s="205"/>
      <c r="PJ3" s="205"/>
      <c r="PK3" s="205"/>
      <c r="PL3" s="205"/>
      <c r="PM3" s="205"/>
      <c r="PN3" s="205"/>
      <c r="PO3" s="205"/>
      <c r="PP3" s="205"/>
      <c r="PQ3" s="205"/>
      <c r="PR3" s="205"/>
      <c r="PS3" s="205"/>
      <c r="PT3" s="205"/>
      <c r="PU3" s="205"/>
      <c r="PV3" s="205"/>
      <c r="PW3" s="205"/>
      <c r="PX3" s="205"/>
      <c r="PY3" s="205"/>
      <c r="PZ3" s="205"/>
      <c r="QA3" s="205"/>
      <c r="QB3" s="205"/>
      <c r="QC3" s="205"/>
      <c r="QD3" s="205"/>
      <c r="QE3" s="205"/>
      <c r="QF3" s="205"/>
      <c r="QG3" s="205"/>
      <c r="QH3" s="205"/>
      <c r="QI3" s="205"/>
      <c r="QJ3" s="205"/>
      <c r="QK3" s="205"/>
      <c r="QL3" s="205"/>
      <c r="QM3" s="205"/>
      <c r="QN3" s="205"/>
      <c r="QO3" s="205"/>
      <c r="QP3" s="205"/>
      <c r="QQ3" s="205"/>
      <c r="QR3" s="205"/>
      <c r="QS3" s="205"/>
      <c r="QT3" s="205"/>
      <c r="QU3" s="205"/>
      <c r="QV3" s="205"/>
      <c r="QW3" s="205"/>
      <c r="QX3" s="205"/>
      <c r="QY3" s="205"/>
      <c r="QZ3" s="205"/>
      <c r="RA3" s="205"/>
      <c r="RB3" s="205"/>
      <c r="RC3" s="205"/>
      <c r="RD3" s="205"/>
      <c r="RE3" s="205"/>
      <c r="RF3" s="205"/>
      <c r="RG3" s="205"/>
      <c r="RH3" s="205"/>
      <c r="RI3" s="205"/>
      <c r="RJ3" s="205"/>
      <c r="RK3" s="205"/>
      <c r="RL3" s="205"/>
      <c r="RM3" s="205"/>
      <c r="RN3" s="205"/>
      <c r="RO3" s="205"/>
      <c r="RP3" s="205"/>
      <c r="RQ3" s="205"/>
      <c r="RR3" s="205"/>
      <c r="RS3" s="205"/>
      <c r="RT3" s="205"/>
      <c r="RU3" s="205"/>
      <c r="RV3" s="205"/>
      <c r="RW3" s="205"/>
      <c r="RX3" s="205"/>
      <c r="RY3" s="205"/>
      <c r="RZ3" s="205"/>
      <c r="SA3" s="205"/>
      <c r="SB3" s="205"/>
      <c r="SC3" s="205"/>
      <c r="SD3" s="205"/>
      <c r="SE3" s="205"/>
      <c r="SF3" s="205"/>
      <c r="SG3" s="205"/>
      <c r="SH3" s="205"/>
      <c r="SI3" s="205"/>
      <c r="SJ3" s="205"/>
      <c r="SK3" s="205"/>
      <c r="SL3" s="205"/>
      <c r="SM3" s="205"/>
      <c r="SN3" s="205"/>
      <c r="SO3" s="205"/>
      <c r="SP3" s="205"/>
      <c r="SQ3" s="205"/>
      <c r="SR3" s="205"/>
      <c r="SS3" s="205"/>
      <c r="ST3" s="205"/>
      <c r="SU3" s="205"/>
      <c r="SV3" s="205"/>
      <c r="SW3" s="205"/>
      <c r="SX3" s="205"/>
      <c r="SY3" s="205"/>
      <c r="SZ3" s="205"/>
      <c r="TA3" s="205"/>
      <c r="TB3" s="205"/>
      <c r="TC3" s="205"/>
      <c r="TD3" s="205"/>
      <c r="TE3" s="205"/>
      <c r="TF3" s="205"/>
      <c r="TG3" s="205"/>
      <c r="TH3" s="205"/>
      <c r="TI3" s="205"/>
      <c r="TJ3" s="205"/>
      <c r="TK3" s="205"/>
      <c r="TL3" s="205"/>
      <c r="TM3" s="205"/>
      <c r="TN3" s="205"/>
      <c r="TO3" s="205"/>
      <c r="TP3" s="205"/>
      <c r="TQ3" s="205"/>
      <c r="TR3" s="205"/>
      <c r="TS3" s="205"/>
      <c r="TT3" s="205"/>
      <c r="TU3" s="205"/>
      <c r="TV3" s="205"/>
      <c r="TW3" s="205"/>
      <c r="TX3" s="205"/>
      <c r="TY3" s="205"/>
      <c r="TZ3" s="205"/>
      <c r="UA3" s="205"/>
      <c r="UB3" s="205"/>
      <c r="UC3" s="205"/>
      <c r="UD3" s="205"/>
      <c r="UE3" s="205"/>
      <c r="UF3" s="205"/>
      <c r="UG3" s="205"/>
      <c r="UH3" s="205"/>
      <c r="UI3" s="205"/>
      <c r="UJ3" s="205"/>
      <c r="UK3" s="205"/>
      <c r="UL3" s="205"/>
      <c r="UM3" s="205"/>
      <c r="UN3" s="205"/>
      <c r="UO3" s="205"/>
      <c r="UP3" s="205"/>
      <c r="UQ3" s="205"/>
      <c r="UR3" s="205"/>
      <c r="US3" s="205"/>
      <c r="UT3" s="205"/>
      <c r="UU3" s="205"/>
      <c r="UV3" s="205"/>
      <c r="UW3" s="205"/>
      <c r="UX3" s="205"/>
      <c r="UY3" s="205"/>
      <c r="UZ3" s="205"/>
      <c r="VA3" s="205"/>
      <c r="VB3" s="205"/>
      <c r="VC3" s="205"/>
      <c r="VD3" s="205"/>
      <c r="VE3" s="205"/>
      <c r="VF3" s="205"/>
      <c r="VG3" s="205"/>
      <c r="VH3" s="205"/>
      <c r="VI3" s="205"/>
      <c r="VJ3" s="205"/>
      <c r="VK3" s="205"/>
      <c r="VL3" s="205"/>
      <c r="VM3" s="205"/>
      <c r="VN3" s="205"/>
      <c r="VO3" s="205"/>
      <c r="VP3" s="205"/>
      <c r="VQ3" s="205"/>
      <c r="VR3" s="205"/>
      <c r="VS3" s="205"/>
      <c r="VT3" s="205"/>
      <c r="VU3" s="205"/>
      <c r="VV3" s="205"/>
      <c r="VW3" s="205"/>
      <c r="VX3" s="205"/>
      <c r="VY3" s="205"/>
      <c r="VZ3" s="205"/>
      <c r="WA3" s="205"/>
      <c r="WB3" s="205"/>
      <c r="WC3" s="205"/>
      <c r="WD3" s="205"/>
      <c r="WE3" s="205"/>
      <c r="WF3" s="205"/>
      <c r="WG3" s="205"/>
      <c r="WH3" s="205"/>
      <c r="WI3" s="205"/>
      <c r="WJ3" s="205"/>
      <c r="WK3" s="205"/>
      <c r="WL3" s="205"/>
      <c r="WM3" s="205"/>
      <c r="WN3" s="205"/>
      <c r="WO3" s="205"/>
      <c r="WP3" s="205"/>
      <c r="WQ3" s="205"/>
      <c r="WR3" s="205"/>
      <c r="WS3" s="205"/>
      <c r="WT3" s="205"/>
      <c r="WU3" s="205"/>
      <c r="WV3" s="205"/>
      <c r="WW3" s="205"/>
      <c r="WX3" s="205"/>
      <c r="WY3" s="205"/>
      <c r="WZ3" s="205"/>
      <c r="XA3" s="205"/>
      <c r="XB3" s="205"/>
      <c r="XC3" s="205"/>
      <c r="XD3" s="205"/>
      <c r="XE3" s="205"/>
      <c r="XF3" s="205"/>
      <c r="XG3" s="205"/>
      <c r="XH3" s="205"/>
      <c r="XI3" s="205"/>
      <c r="XJ3" s="205"/>
      <c r="XK3" s="205"/>
      <c r="XL3" s="205"/>
      <c r="XM3" s="205"/>
      <c r="XN3" s="205"/>
      <c r="XO3" s="205"/>
      <c r="XP3" s="205"/>
      <c r="XQ3" s="205"/>
      <c r="XR3" s="205"/>
      <c r="XS3" s="205"/>
      <c r="XT3" s="205"/>
      <c r="XU3" s="205"/>
      <c r="XV3" s="205"/>
      <c r="XW3" s="205"/>
      <c r="XX3" s="205"/>
      <c r="XY3" s="205"/>
      <c r="XZ3" s="205"/>
      <c r="YA3" s="205"/>
      <c r="YB3" s="205"/>
      <c r="YC3" s="205"/>
      <c r="YD3" s="205"/>
      <c r="YE3" s="205"/>
      <c r="YF3" s="205"/>
      <c r="YG3" s="205"/>
      <c r="YH3" s="205"/>
      <c r="YI3" s="205"/>
      <c r="YJ3" s="205"/>
      <c r="YK3" s="205"/>
      <c r="YL3" s="205"/>
      <c r="YM3" s="205"/>
      <c r="YN3" s="205"/>
      <c r="YO3" s="205"/>
      <c r="YP3" s="205"/>
      <c r="YQ3" s="205"/>
      <c r="YR3" s="205"/>
      <c r="YS3" s="205"/>
      <c r="YT3" s="205"/>
      <c r="YU3" s="205"/>
      <c r="YV3" s="205"/>
      <c r="YW3" s="205"/>
      <c r="YX3" s="205"/>
      <c r="YY3" s="205"/>
      <c r="YZ3" s="205"/>
      <c r="ZA3" s="205"/>
      <c r="ZB3" s="205"/>
      <c r="ZC3" s="205"/>
      <c r="ZD3" s="205"/>
      <c r="ZE3" s="205"/>
      <c r="ZF3" s="205"/>
      <c r="ZG3" s="205"/>
      <c r="ZH3" s="205"/>
      <c r="ZI3" s="205"/>
      <c r="ZJ3" s="205"/>
      <c r="ZK3" s="205"/>
      <c r="ZL3" s="205"/>
      <c r="ZM3" s="205"/>
      <c r="ZN3" s="205"/>
      <c r="ZO3" s="205"/>
      <c r="ZP3" s="205"/>
      <c r="ZQ3" s="205"/>
      <c r="ZR3" s="205"/>
      <c r="ZS3" s="205"/>
      <c r="ZT3" s="205"/>
      <c r="ZU3" s="205"/>
      <c r="ZV3" s="205"/>
      <c r="ZW3" s="205"/>
      <c r="ZX3" s="205"/>
      <c r="ZY3" s="205"/>
      <c r="ZZ3" s="205"/>
      <c r="AAA3" s="205"/>
      <c r="AAB3" s="205"/>
      <c r="AAC3" s="205"/>
      <c r="AAD3" s="205"/>
      <c r="AAE3" s="205"/>
      <c r="AAF3" s="205"/>
      <c r="AAG3" s="205"/>
      <c r="AAH3" s="205"/>
      <c r="AAI3" s="205"/>
      <c r="AAJ3" s="205"/>
      <c r="AAK3" s="205"/>
      <c r="AAL3" s="205"/>
      <c r="AAM3" s="205"/>
      <c r="AAN3" s="205"/>
      <c r="AAO3" s="205"/>
      <c r="AAP3" s="205"/>
      <c r="AAQ3" s="205"/>
      <c r="AAR3" s="205"/>
      <c r="AAS3" s="205"/>
      <c r="AAT3" s="205"/>
      <c r="AAU3" s="205"/>
      <c r="AAV3" s="205"/>
      <c r="AAW3" s="205"/>
      <c r="AAX3" s="205"/>
      <c r="AAY3" s="205"/>
      <c r="AAZ3" s="205"/>
      <c r="ABA3" s="205"/>
      <c r="ABB3" s="205"/>
      <c r="ABC3" s="205"/>
      <c r="ABD3" s="205"/>
      <c r="ABE3" s="205"/>
      <c r="ABF3" s="205"/>
      <c r="ABG3" s="205"/>
      <c r="ABH3" s="205"/>
      <c r="ABI3" s="205"/>
      <c r="ABJ3" s="205"/>
      <c r="ABK3" s="205"/>
      <c r="ABL3" s="205"/>
      <c r="ABM3" s="205"/>
      <c r="ABN3" s="205"/>
      <c r="ABO3" s="205"/>
      <c r="ABP3" s="205"/>
      <c r="ABQ3" s="205"/>
      <c r="ABR3" s="205"/>
      <c r="ABS3" s="205"/>
      <c r="ABT3" s="205"/>
      <c r="ABU3" s="205"/>
      <c r="ABV3" s="205"/>
      <c r="ABW3" s="205"/>
      <c r="ABX3" s="205"/>
      <c r="ABY3" s="205"/>
      <c r="ABZ3" s="205"/>
      <c r="ACA3" s="205"/>
      <c r="ACB3" s="205"/>
      <c r="ACC3" s="205"/>
      <c r="ACD3" s="205"/>
      <c r="ACE3" s="205"/>
      <c r="ACF3" s="205"/>
      <c r="ACG3" s="205"/>
      <c r="ACH3" s="205"/>
      <c r="ACI3" s="205"/>
      <c r="ACJ3" s="205"/>
      <c r="ACK3" s="205"/>
      <c r="ACL3" s="205"/>
      <c r="ACM3" s="205"/>
      <c r="ACN3" s="205"/>
      <c r="ACO3" s="205"/>
      <c r="ACP3" s="205"/>
      <c r="ACQ3" s="205"/>
      <c r="ACR3" s="205"/>
      <c r="ACS3" s="205"/>
      <c r="ACT3" s="205"/>
      <c r="ACU3" s="205"/>
      <c r="ACV3" s="205"/>
      <c r="ACW3" s="205"/>
      <c r="ACX3" s="205"/>
      <c r="ACY3" s="205"/>
      <c r="ACZ3" s="205"/>
      <c r="ADA3" s="205"/>
      <c r="ADB3" s="205"/>
      <c r="ADC3" s="205"/>
      <c r="ADD3" s="205"/>
      <c r="ADE3" s="205"/>
      <c r="ADF3" s="205"/>
      <c r="ADG3" s="205"/>
      <c r="ADH3" s="205"/>
      <c r="ADI3" s="205"/>
      <c r="ADJ3" s="205"/>
      <c r="ADK3" s="205"/>
      <c r="ADL3" s="205"/>
      <c r="ADM3" s="205"/>
      <c r="ADN3" s="205"/>
      <c r="ADO3" s="205"/>
      <c r="ADP3" s="205"/>
      <c r="ADQ3" s="205"/>
      <c r="ADR3" s="205"/>
      <c r="ADS3" s="205"/>
      <c r="ADT3" s="205"/>
      <c r="ADU3" s="205"/>
      <c r="ADV3" s="205"/>
      <c r="ADW3" s="205"/>
      <c r="ADX3" s="205"/>
      <c r="ADY3" s="205"/>
      <c r="ADZ3" s="205"/>
      <c r="AEA3" s="205"/>
      <c r="AEB3" s="205"/>
      <c r="AEC3" s="205"/>
      <c r="AED3" s="205"/>
      <c r="AEE3" s="205"/>
      <c r="AEF3" s="205"/>
      <c r="AEG3" s="205"/>
      <c r="AEH3" s="205"/>
      <c r="AEI3" s="205"/>
      <c r="AEJ3" s="205"/>
      <c r="AEK3" s="205"/>
      <c r="AEL3" s="205"/>
      <c r="AEM3" s="205"/>
      <c r="AEN3" s="205"/>
      <c r="AEO3" s="205"/>
      <c r="AEP3" s="205"/>
      <c r="AEQ3" s="205"/>
      <c r="AER3" s="205"/>
      <c r="AES3" s="205"/>
      <c r="AET3" s="205"/>
      <c r="AEU3" s="205"/>
      <c r="AEV3" s="205"/>
      <c r="AEW3" s="205"/>
      <c r="AEX3" s="205"/>
      <c r="AEY3" s="205"/>
      <c r="AEZ3" s="205"/>
      <c r="AFA3" s="205"/>
      <c r="AFB3" s="205"/>
      <c r="AFC3" s="205"/>
      <c r="AFD3" s="205"/>
      <c r="AFE3" s="205"/>
      <c r="AFF3" s="205"/>
      <c r="AFG3" s="205"/>
      <c r="AFH3" s="205"/>
      <c r="AFI3" s="205"/>
      <c r="AFJ3" s="205"/>
      <c r="AFK3" s="205"/>
      <c r="AFL3" s="205"/>
      <c r="AFM3" s="205"/>
      <c r="AFN3" s="205"/>
      <c r="AFO3" s="205"/>
      <c r="AFP3" s="205"/>
      <c r="AFQ3" s="205"/>
      <c r="AFR3" s="205"/>
      <c r="AFS3" s="205"/>
      <c r="AFT3" s="205"/>
      <c r="AFU3" s="205"/>
      <c r="AFV3" s="205"/>
      <c r="AFW3" s="205"/>
      <c r="AFX3" s="205"/>
      <c r="AFY3" s="205"/>
      <c r="AFZ3" s="205"/>
      <c r="AGA3" s="205"/>
      <c r="AGB3" s="205"/>
      <c r="AGC3" s="205"/>
      <c r="AGD3" s="205"/>
      <c r="AGE3" s="205"/>
      <c r="AGF3" s="205"/>
      <c r="AGG3" s="205"/>
      <c r="AGH3" s="205"/>
      <c r="AGI3" s="205"/>
      <c r="AGJ3" s="205"/>
      <c r="AGK3" s="205"/>
      <c r="AGL3" s="205"/>
      <c r="AGM3" s="205"/>
      <c r="AGN3" s="205"/>
      <c r="AGO3" s="205"/>
      <c r="AGP3" s="205"/>
      <c r="AGQ3" s="205"/>
      <c r="AGR3" s="205"/>
      <c r="AGS3" s="205"/>
      <c r="AGT3" s="205"/>
      <c r="AGU3" s="205"/>
      <c r="AGV3" s="205"/>
      <c r="AGW3" s="205"/>
      <c r="AGX3" s="205"/>
      <c r="AGY3" s="205"/>
      <c r="AGZ3" s="205"/>
      <c r="AHA3" s="205"/>
      <c r="AHB3" s="205"/>
      <c r="AHC3" s="205"/>
      <c r="AHD3" s="205"/>
      <c r="AHE3" s="205"/>
      <c r="AHF3" s="205"/>
      <c r="AHG3" s="205"/>
      <c r="AHH3" s="205"/>
      <c r="AHI3" s="205"/>
      <c r="AHJ3" s="205"/>
      <c r="AHK3" s="205"/>
      <c r="AHL3" s="205"/>
      <c r="AHM3" s="205"/>
      <c r="AHN3" s="205"/>
      <c r="AHO3" s="205"/>
      <c r="AHP3" s="205"/>
      <c r="AHQ3" s="205"/>
      <c r="AHR3" s="205"/>
      <c r="AHS3" s="205"/>
      <c r="AHT3" s="205"/>
      <c r="AHU3" s="205"/>
      <c r="AHV3" s="205"/>
      <c r="AHW3" s="205"/>
      <c r="AHX3" s="205"/>
      <c r="AHY3" s="205"/>
      <c r="AHZ3" s="205"/>
      <c r="AIA3" s="205"/>
      <c r="AIB3" s="205"/>
      <c r="AIC3" s="205"/>
      <c r="AID3" s="205"/>
      <c r="AIE3" s="205"/>
      <c r="AIF3" s="205"/>
      <c r="AIG3" s="205"/>
      <c r="AIH3" s="205"/>
      <c r="AII3" s="205"/>
      <c r="AIJ3" s="205"/>
      <c r="AIK3" s="205"/>
      <c r="AIL3" s="205"/>
      <c r="AIM3" s="205"/>
      <c r="AIN3" s="205"/>
      <c r="AIO3" s="205"/>
      <c r="AIP3" s="205"/>
      <c r="AIQ3" s="205"/>
      <c r="AIR3" s="205"/>
      <c r="AIS3" s="205"/>
      <c r="AIT3" s="205"/>
      <c r="AIU3" s="205"/>
      <c r="AIV3" s="205"/>
      <c r="AIW3" s="205"/>
      <c r="AIX3" s="205"/>
      <c r="AIY3" s="205"/>
      <c r="AIZ3" s="205"/>
      <c r="AJA3" s="205"/>
      <c r="AJB3" s="205"/>
      <c r="AJC3" s="205"/>
      <c r="AJD3" s="205"/>
      <c r="AJE3" s="205"/>
      <c r="AJF3" s="205"/>
      <c r="AJG3" s="205"/>
      <c r="AJH3" s="205"/>
      <c r="AJI3" s="205"/>
      <c r="AJJ3" s="205"/>
      <c r="AJK3" s="205"/>
      <c r="AJL3" s="205"/>
      <c r="AJM3" s="205"/>
      <c r="AJN3" s="205"/>
      <c r="AJO3" s="205"/>
      <c r="AJP3" s="205"/>
      <c r="AJQ3" s="205"/>
      <c r="AJR3" s="205"/>
      <c r="AJS3" s="205"/>
      <c r="AJT3" s="205"/>
      <c r="AJU3" s="205"/>
      <c r="AJV3" s="205"/>
      <c r="AJW3" s="205"/>
      <c r="AJX3" s="205"/>
      <c r="AJY3" s="205"/>
      <c r="AJZ3" s="205"/>
      <c r="AKA3" s="205"/>
      <c r="AKB3" s="205"/>
      <c r="AKC3" s="205"/>
      <c r="AKD3" s="205"/>
      <c r="AKE3" s="205"/>
      <c r="AKF3" s="205"/>
      <c r="AKG3" s="205"/>
      <c r="AKH3" s="205"/>
      <c r="AKI3" s="205"/>
      <c r="AKJ3" s="205"/>
      <c r="AKK3" s="205"/>
      <c r="AKL3" s="205"/>
      <c r="AKM3" s="205"/>
      <c r="AKN3" s="205"/>
      <c r="AKO3" s="205"/>
      <c r="AKP3" s="205"/>
      <c r="AKQ3" s="205"/>
      <c r="AKR3" s="205"/>
      <c r="AKS3" s="205"/>
      <c r="AKT3" s="205"/>
      <c r="AKU3" s="205"/>
      <c r="AKV3" s="205"/>
      <c r="AKW3" s="205"/>
      <c r="AKX3" s="205"/>
      <c r="AKY3" s="205"/>
      <c r="AKZ3" s="205"/>
      <c r="ALA3" s="205"/>
      <c r="ALB3" s="205"/>
      <c r="ALC3" s="205"/>
      <c r="ALD3" s="205"/>
      <c r="ALE3" s="205"/>
      <c r="ALF3" s="205"/>
      <c r="ALG3" s="205"/>
      <c r="ALH3" s="205"/>
      <c r="ALI3" s="205"/>
      <c r="ALJ3" s="205"/>
      <c r="ALK3" s="205"/>
      <c r="ALL3" s="205"/>
      <c r="ALM3" s="205"/>
      <c r="ALN3" s="205"/>
      <c r="ALO3" s="205"/>
      <c r="ALP3" s="205"/>
      <c r="ALQ3" s="205"/>
      <c r="ALR3" s="205"/>
      <c r="ALS3" s="205"/>
      <c r="ALT3" s="205"/>
      <c r="ALU3" s="205"/>
      <c r="ALV3" s="205"/>
      <c r="ALW3" s="205"/>
      <c r="ALX3" s="205"/>
      <c r="ALY3" s="205"/>
      <c r="ALZ3" s="205"/>
      <c r="AMA3" s="205"/>
      <c r="AMB3" s="205"/>
      <c r="AMC3" s="205"/>
      <c r="AMD3" s="205"/>
      <c r="AME3" s="205"/>
      <c r="AMF3" s="205"/>
      <c r="AMG3" s="205"/>
      <c r="AMH3" s="205"/>
      <c r="AMI3" s="205"/>
      <c r="AMJ3" s="205"/>
      <c r="AMK3" s="205"/>
      <c r="AML3" s="205"/>
      <c r="AMM3" s="205"/>
      <c r="AMN3" s="205"/>
      <c r="AMO3" s="205"/>
      <c r="AMP3" s="205"/>
      <c r="AMQ3" s="205"/>
      <c r="AMR3" s="205"/>
      <c r="AMS3" s="205"/>
      <c r="AMT3" s="205"/>
      <c r="AMU3" s="205"/>
      <c r="AMV3" s="205"/>
      <c r="AMW3" s="205"/>
      <c r="AMX3" s="205"/>
      <c r="AMY3" s="205"/>
      <c r="AMZ3" s="205"/>
      <c r="ANA3" s="205"/>
      <c r="ANB3" s="205"/>
      <c r="ANC3" s="205"/>
      <c r="AND3" s="205"/>
      <c r="ANE3" s="205"/>
      <c r="ANF3" s="205"/>
      <c r="ANG3" s="205"/>
      <c r="ANH3" s="205"/>
      <c r="ANI3" s="205"/>
      <c r="ANJ3" s="205"/>
      <c r="ANK3" s="205"/>
      <c r="ANL3" s="205"/>
      <c r="ANM3" s="205"/>
      <c r="ANN3" s="205"/>
      <c r="ANO3" s="205"/>
      <c r="ANP3" s="205"/>
      <c r="ANQ3" s="205"/>
      <c r="ANR3" s="205"/>
      <c r="ANS3" s="205"/>
      <c r="ANT3" s="205"/>
      <c r="ANU3" s="205"/>
      <c r="ANV3" s="205"/>
      <c r="ANW3" s="205"/>
      <c r="ANX3" s="205"/>
      <c r="ANY3" s="205"/>
      <c r="ANZ3" s="205"/>
      <c r="AOA3" s="205"/>
      <c r="AOB3" s="205"/>
      <c r="AOC3" s="205"/>
      <c r="AOD3" s="205"/>
      <c r="AOE3" s="205"/>
      <c r="AOF3" s="205"/>
      <c r="AOG3" s="205"/>
      <c r="AOH3" s="205"/>
      <c r="AOI3" s="205"/>
      <c r="AOJ3" s="205"/>
      <c r="AOK3" s="205"/>
      <c r="AOL3" s="205"/>
      <c r="AOM3" s="205"/>
      <c r="AON3" s="205"/>
      <c r="AOO3" s="205"/>
      <c r="AOP3" s="205"/>
      <c r="AOQ3" s="205"/>
      <c r="AOR3" s="205"/>
      <c r="AOS3" s="205"/>
      <c r="AOT3" s="205"/>
      <c r="AOU3" s="205"/>
      <c r="AOV3" s="205"/>
      <c r="AOW3" s="205"/>
      <c r="AOX3" s="205"/>
      <c r="AOY3" s="205"/>
      <c r="AOZ3" s="205"/>
      <c r="APA3" s="205"/>
      <c r="APB3" s="205"/>
      <c r="APC3" s="205"/>
      <c r="APD3" s="205"/>
      <c r="APE3" s="205"/>
      <c r="APF3" s="205"/>
      <c r="APG3" s="205"/>
      <c r="APH3" s="205"/>
      <c r="API3" s="205"/>
      <c r="APJ3" s="205"/>
      <c r="APK3" s="205"/>
      <c r="APL3" s="205"/>
      <c r="APM3" s="205"/>
      <c r="APN3" s="205"/>
      <c r="APO3" s="205"/>
      <c r="APP3" s="205"/>
      <c r="APQ3" s="205"/>
      <c r="APR3" s="205"/>
      <c r="APS3" s="205"/>
      <c r="APT3" s="205"/>
      <c r="APU3" s="205"/>
      <c r="APV3" s="205"/>
      <c r="APW3" s="205"/>
      <c r="APX3" s="205"/>
      <c r="APY3" s="205"/>
      <c r="APZ3" s="205"/>
      <c r="AQA3" s="205"/>
      <c r="AQB3" s="205"/>
      <c r="AQC3" s="205"/>
      <c r="AQD3" s="205"/>
      <c r="AQE3" s="205"/>
      <c r="AQF3" s="205"/>
      <c r="AQG3" s="205"/>
      <c r="AQH3" s="205"/>
      <c r="AQI3" s="205"/>
      <c r="AQJ3" s="205"/>
      <c r="AQK3" s="205"/>
      <c r="AQL3" s="205"/>
      <c r="AQM3" s="205"/>
      <c r="AQN3" s="205"/>
      <c r="AQO3" s="205"/>
      <c r="AQP3" s="205"/>
      <c r="AQQ3" s="205"/>
      <c r="AQR3" s="205"/>
      <c r="AQS3" s="205"/>
      <c r="AQT3" s="205"/>
      <c r="AQU3" s="205"/>
      <c r="AQV3" s="205"/>
      <c r="AQW3" s="205"/>
      <c r="AQX3" s="205"/>
      <c r="AQY3" s="205"/>
      <c r="AQZ3" s="205"/>
      <c r="ARA3" s="205"/>
      <c r="ARB3" s="205"/>
      <c r="ARC3" s="205"/>
      <c r="ARD3" s="205"/>
      <c r="ARE3" s="205"/>
      <c r="ARF3" s="205"/>
      <c r="ARG3" s="205"/>
      <c r="ARH3" s="205"/>
      <c r="ARI3" s="205"/>
      <c r="ARJ3" s="205"/>
      <c r="ARK3" s="205"/>
      <c r="ARL3" s="205"/>
      <c r="ARM3" s="205"/>
      <c r="ARN3" s="205"/>
      <c r="ARO3" s="205"/>
      <c r="ARP3" s="205"/>
      <c r="ARQ3" s="205"/>
      <c r="ARR3" s="205"/>
      <c r="ARS3" s="205"/>
      <c r="ART3" s="205"/>
      <c r="ARU3" s="205"/>
      <c r="ARV3" s="205"/>
      <c r="ARW3" s="205"/>
      <c r="ARX3" s="205"/>
      <c r="ARY3" s="205"/>
      <c r="ARZ3" s="205"/>
      <c r="ASA3" s="205"/>
      <c r="ASB3" s="205"/>
      <c r="ASC3" s="205"/>
      <c r="ASD3" s="205"/>
      <c r="ASE3" s="205"/>
      <c r="ASF3" s="205"/>
      <c r="ASG3" s="205"/>
      <c r="ASH3" s="205"/>
      <c r="ASI3" s="205"/>
      <c r="ASJ3" s="205"/>
      <c r="ASK3" s="205"/>
      <c r="ASL3" s="205"/>
      <c r="ASM3" s="205"/>
      <c r="ASN3" s="205"/>
      <c r="ASO3" s="205"/>
      <c r="ASP3" s="205"/>
      <c r="ASQ3" s="205"/>
      <c r="ASR3" s="205"/>
      <c r="ASS3" s="205"/>
      <c r="AST3" s="205"/>
      <c r="ASU3" s="205"/>
      <c r="ASV3" s="205"/>
      <c r="ASW3" s="205"/>
      <c r="ASX3" s="205"/>
      <c r="ASY3" s="205"/>
      <c r="ASZ3" s="205"/>
      <c r="ATA3" s="205"/>
      <c r="ATB3" s="205"/>
      <c r="ATC3" s="205"/>
      <c r="ATD3" s="205"/>
      <c r="ATE3" s="205"/>
      <c r="ATF3" s="205"/>
      <c r="ATG3" s="205"/>
      <c r="ATH3" s="205"/>
      <c r="ATI3" s="205"/>
      <c r="ATJ3" s="205"/>
      <c r="ATK3" s="205"/>
      <c r="ATL3" s="205"/>
      <c r="ATM3" s="205"/>
      <c r="ATN3" s="205"/>
      <c r="ATO3" s="205"/>
      <c r="ATP3" s="205"/>
      <c r="ATQ3" s="205"/>
      <c r="ATR3" s="205"/>
      <c r="ATS3" s="205"/>
      <c r="ATT3" s="205"/>
      <c r="ATU3" s="205"/>
      <c r="ATV3" s="205"/>
      <c r="ATW3" s="205"/>
      <c r="ATX3" s="205"/>
      <c r="ATY3" s="205"/>
      <c r="ATZ3" s="205"/>
      <c r="AUA3" s="205"/>
      <c r="AUB3" s="205"/>
      <c r="AUC3" s="205"/>
      <c r="AUD3" s="205"/>
      <c r="AUE3" s="205"/>
      <c r="AUF3" s="205"/>
      <c r="AUG3" s="205"/>
      <c r="AUH3" s="205"/>
      <c r="AUI3" s="205"/>
      <c r="AUJ3" s="205"/>
      <c r="AUK3" s="205"/>
      <c r="AUL3" s="205"/>
      <c r="AUM3" s="205"/>
      <c r="AUN3" s="205"/>
      <c r="AUO3" s="205"/>
      <c r="AUP3" s="205"/>
      <c r="AUQ3" s="205"/>
      <c r="AUR3" s="205"/>
      <c r="AUS3" s="205"/>
      <c r="AUT3" s="205"/>
      <c r="AUU3" s="205"/>
      <c r="AUV3" s="205"/>
      <c r="AUW3" s="205"/>
      <c r="AUX3" s="205"/>
      <c r="AUY3" s="205"/>
      <c r="AUZ3" s="205"/>
      <c r="AVA3" s="205"/>
      <c r="AVB3" s="205"/>
      <c r="AVC3" s="205"/>
      <c r="AVD3" s="205"/>
      <c r="AVE3" s="205"/>
      <c r="AVF3" s="205"/>
      <c r="AVG3" s="205"/>
      <c r="AVH3" s="205"/>
      <c r="AVI3" s="205"/>
      <c r="AVJ3" s="205"/>
      <c r="AVK3" s="205"/>
      <c r="AVL3" s="205"/>
      <c r="AVM3" s="205"/>
      <c r="AVN3" s="205"/>
      <c r="AVO3" s="205"/>
      <c r="AVP3" s="205"/>
      <c r="AVQ3" s="205"/>
      <c r="AVR3" s="205"/>
      <c r="AVS3" s="205"/>
      <c r="AVT3" s="205"/>
      <c r="AVU3" s="205"/>
      <c r="AVV3" s="205"/>
      <c r="AVW3" s="205"/>
      <c r="AVX3" s="205"/>
      <c r="AVY3" s="205"/>
      <c r="AVZ3" s="205"/>
      <c r="AWA3" s="205"/>
      <c r="AWB3" s="205"/>
      <c r="AWC3" s="205"/>
      <c r="AWD3" s="205"/>
      <c r="AWE3" s="205"/>
      <c r="AWF3" s="205"/>
      <c r="AWG3" s="205"/>
      <c r="AWH3" s="205"/>
      <c r="AWI3" s="205"/>
      <c r="AWJ3" s="205"/>
      <c r="AWK3" s="205"/>
      <c r="AWL3" s="205"/>
      <c r="AWM3" s="205"/>
      <c r="AWN3" s="205"/>
      <c r="AWO3" s="205"/>
      <c r="AWP3" s="205"/>
      <c r="AWQ3" s="205"/>
      <c r="AWR3" s="205"/>
      <c r="AWS3" s="205"/>
      <c r="AWT3" s="205"/>
      <c r="AWU3" s="205"/>
      <c r="AWV3" s="205"/>
      <c r="AWW3" s="205"/>
      <c r="AWX3" s="205"/>
      <c r="AWY3" s="205"/>
      <c r="AWZ3" s="205"/>
      <c r="AXA3" s="205"/>
      <c r="AXB3" s="205"/>
      <c r="AXC3" s="205"/>
      <c r="AXD3" s="205"/>
      <c r="AXE3" s="205"/>
      <c r="AXF3" s="205"/>
      <c r="AXG3" s="205"/>
      <c r="AXH3" s="205"/>
      <c r="AXI3" s="205"/>
      <c r="AXJ3" s="205"/>
      <c r="AXK3" s="205"/>
      <c r="AXL3" s="205"/>
      <c r="AXM3" s="205"/>
      <c r="AXN3" s="205"/>
      <c r="AXO3" s="205"/>
      <c r="AXP3" s="205"/>
      <c r="AXQ3" s="205"/>
      <c r="AXR3" s="205"/>
      <c r="AXS3" s="205"/>
      <c r="AXT3" s="205"/>
      <c r="AXU3" s="205"/>
      <c r="AXV3" s="205"/>
      <c r="AXW3" s="205"/>
      <c r="AXX3" s="205"/>
      <c r="AXY3" s="205"/>
      <c r="AXZ3" s="205"/>
      <c r="AYA3" s="205"/>
      <c r="AYB3" s="205"/>
      <c r="AYC3" s="205"/>
      <c r="AYD3" s="205"/>
      <c r="AYE3" s="205"/>
      <c r="AYF3" s="205"/>
      <c r="AYG3" s="205"/>
      <c r="AYH3" s="205"/>
      <c r="AYI3" s="205"/>
      <c r="AYJ3" s="205"/>
      <c r="AYK3" s="205"/>
      <c r="AYL3" s="205"/>
      <c r="AYM3" s="205"/>
      <c r="AYN3" s="205"/>
      <c r="AYO3" s="205"/>
      <c r="AYP3" s="205"/>
      <c r="AYQ3" s="205"/>
      <c r="AYR3" s="205"/>
      <c r="AYS3" s="205"/>
      <c r="AYT3" s="205"/>
      <c r="AYU3" s="205"/>
      <c r="AYV3" s="205"/>
      <c r="AYW3" s="205"/>
      <c r="AYX3" s="205"/>
      <c r="AYY3" s="205"/>
      <c r="AYZ3" s="205"/>
      <c r="AZA3" s="205"/>
      <c r="AZB3" s="205"/>
      <c r="AZC3" s="205"/>
      <c r="AZD3" s="205"/>
      <c r="AZE3" s="205"/>
      <c r="AZF3" s="205"/>
      <c r="AZG3" s="205"/>
      <c r="AZH3" s="205"/>
      <c r="AZI3" s="205"/>
      <c r="AZJ3" s="205"/>
      <c r="AZK3" s="205"/>
      <c r="AZL3" s="205"/>
      <c r="AZM3" s="205"/>
      <c r="AZN3" s="205"/>
      <c r="AZO3" s="205"/>
      <c r="AZP3" s="205"/>
      <c r="AZQ3" s="205"/>
      <c r="AZR3" s="205"/>
      <c r="AZS3" s="205"/>
      <c r="AZT3" s="205"/>
      <c r="AZU3" s="205"/>
      <c r="AZV3" s="205"/>
      <c r="AZW3" s="205"/>
      <c r="AZX3" s="205"/>
      <c r="AZY3" s="205"/>
      <c r="AZZ3" s="205"/>
      <c r="BAA3" s="205"/>
      <c r="BAB3" s="205"/>
      <c r="BAC3" s="205"/>
      <c r="BAD3" s="205"/>
      <c r="BAE3" s="205"/>
      <c r="BAF3" s="205"/>
      <c r="BAG3" s="205"/>
      <c r="BAH3" s="205"/>
      <c r="BAI3" s="205"/>
      <c r="BAJ3" s="205"/>
      <c r="BAK3" s="205"/>
      <c r="BAL3" s="205"/>
      <c r="BAM3" s="205"/>
      <c r="BAN3" s="205"/>
      <c r="BAO3" s="205"/>
      <c r="BAP3" s="205"/>
      <c r="BAQ3" s="205"/>
      <c r="BAR3" s="205"/>
      <c r="BAS3" s="205"/>
      <c r="BAT3" s="205"/>
      <c r="BAU3" s="205"/>
      <c r="BAV3" s="205"/>
      <c r="BAW3" s="205"/>
      <c r="BAX3" s="205"/>
      <c r="BAY3" s="205"/>
      <c r="BAZ3" s="205"/>
      <c r="BBA3" s="205"/>
      <c r="BBB3" s="205"/>
      <c r="BBC3" s="205"/>
      <c r="BBD3" s="205"/>
      <c r="BBE3" s="205"/>
      <c r="BBF3" s="205"/>
      <c r="BBG3" s="205"/>
      <c r="BBH3" s="205"/>
      <c r="BBI3" s="205"/>
      <c r="BBJ3" s="205"/>
      <c r="BBK3" s="205"/>
      <c r="BBL3" s="205"/>
      <c r="BBM3" s="205"/>
      <c r="BBN3" s="205"/>
      <c r="BBO3" s="205"/>
      <c r="BBP3" s="205"/>
      <c r="BBQ3" s="205"/>
      <c r="BBR3" s="205"/>
      <c r="BBS3" s="205"/>
      <c r="BBT3" s="205"/>
      <c r="BBU3" s="205"/>
      <c r="BBV3" s="205"/>
      <c r="BBW3" s="205"/>
      <c r="BBX3" s="205"/>
      <c r="BBY3" s="205"/>
      <c r="BBZ3" s="205"/>
      <c r="BCA3" s="205"/>
      <c r="BCB3" s="205"/>
      <c r="BCC3" s="205"/>
      <c r="BCD3" s="205"/>
      <c r="BCE3" s="205"/>
      <c r="BCF3" s="205"/>
      <c r="BCG3" s="205"/>
      <c r="BCH3" s="205"/>
      <c r="BCI3" s="205"/>
      <c r="BCJ3" s="205"/>
      <c r="BCK3" s="205"/>
      <c r="BCL3" s="205"/>
      <c r="BCM3" s="205"/>
      <c r="BCN3" s="205"/>
      <c r="BCO3" s="205"/>
      <c r="BCP3" s="205"/>
      <c r="BCQ3" s="205"/>
      <c r="BCR3" s="205"/>
      <c r="BCS3" s="205"/>
      <c r="BCT3" s="205"/>
      <c r="BCU3" s="205"/>
      <c r="BCV3" s="205"/>
      <c r="BCW3" s="205"/>
      <c r="BCX3" s="205"/>
      <c r="BCY3" s="205"/>
      <c r="BCZ3" s="205"/>
      <c r="BDA3" s="205"/>
      <c r="BDB3" s="205"/>
      <c r="BDC3" s="205"/>
      <c r="BDD3" s="205"/>
      <c r="BDE3" s="205"/>
      <c r="BDF3" s="205"/>
      <c r="BDG3" s="205"/>
      <c r="BDH3" s="205"/>
      <c r="BDI3" s="205"/>
      <c r="BDJ3" s="205"/>
      <c r="BDK3" s="205"/>
      <c r="BDL3" s="205"/>
      <c r="BDM3" s="205"/>
      <c r="BDN3" s="205"/>
      <c r="BDO3" s="205"/>
      <c r="BDP3" s="205"/>
      <c r="BDQ3" s="205"/>
      <c r="BDR3" s="205"/>
      <c r="BDS3" s="205"/>
      <c r="BDT3" s="205"/>
      <c r="BDU3" s="205"/>
      <c r="BDV3" s="205"/>
      <c r="BDW3" s="205"/>
      <c r="BDX3" s="205"/>
      <c r="BDY3" s="205"/>
      <c r="BDZ3" s="205"/>
      <c r="BEA3" s="205"/>
      <c r="BEB3" s="205"/>
      <c r="BEC3" s="205"/>
      <c r="BED3" s="205"/>
      <c r="BEE3" s="205"/>
      <c r="BEF3" s="205"/>
      <c r="BEG3" s="205"/>
      <c r="BEH3" s="205"/>
      <c r="BEI3" s="205"/>
      <c r="BEJ3" s="205"/>
      <c r="BEK3" s="205"/>
      <c r="BEL3" s="205"/>
      <c r="BEM3" s="205"/>
      <c r="BEN3" s="205"/>
      <c r="BEO3" s="205"/>
      <c r="BEP3" s="205"/>
      <c r="BEQ3" s="205"/>
      <c r="BER3" s="205"/>
      <c r="BES3" s="205"/>
      <c r="BET3" s="205"/>
      <c r="BEU3" s="205"/>
      <c r="BEV3" s="205"/>
      <c r="BEW3" s="205"/>
      <c r="BEX3" s="205"/>
      <c r="BEY3" s="205"/>
      <c r="BEZ3" s="205"/>
      <c r="BFA3" s="205"/>
      <c r="BFB3" s="205"/>
      <c r="BFC3" s="205"/>
      <c r="BFD3" s="205"/>
      <c r="BFE3" s="205"/>
      <c r="BFF3" s="205"/>
      <c r="BFG3" s="205"/>
      <c r="BFH3" s="205"/>
      <c r="BFI3" s="205"/>
      <c r="BFJ3" s="205"/>
      <c r="BFK3" s="205"/>
      <c r="BFL3" s="205"/>
      <c r="BFM3" s="205"/>
      <c r="BFN3" s="205"/>
      <c r="BFO3" s="205"/>
      <c r="BFP3" s="205"/>
      <c r="BFQ3" s="205"/>
      <c r="BFR3" s="205"/>
      <c r="BFS3" s="205"/>
      <c r="BFT3" s="205"/>
      <c r="BFU3" s="205"/>
      <c r="BFV3" s="205"/>
      <c r="BFW3" s="205"/>
      <c r="BFX3" s="205"/>
      <c r="BFY3" s="205"/>
      <c r="BFZ3" s="205"/>
      <c r="BGA3" s="205"/>
      <c r="BGB3" s="205"/>
      <c r="BGC3" s="205"/>
      <c r="BGD3" s="205"/>
      <c r="BGE3" s="205"/>
      <c r="BGF3" s="205"/>
      <c r="BGG3" s="205"/>
      <c r="BGH3" s="205"/>
      <c r="BGI3" s="205"/>
      <c r="BGJ3" s="205"/>
      <c r="BGK3" s="205"/>
      <c r="BGL3" s="205"/>
      <c r="BGM3" s="205"/>
      <c r="BGN3" s="205"/>
      <c r="BGO3" s="205"/>
      <c r="BGP3" s="205"/>
      <c r="BGQ3" s="205"/>
      <c r="BGR3" s="205"/>
      <c r="BGS3" s="205"/>
      <c r="BGT3" s="205"/>
      <c r="BGU3" s="205"/>
      <c r="BGV3" s="205"/>
      <c r="BGW3" s="205"/>
      <c r="BGX3" s="205"/>
      <c r="BGY3" s="205"/>
      <c r="BGZ3" s="205"/>
      <c r="BHA3" s="205"/>
      <c r="BHB3" s="205"/>
      <c r="BHC3" s="205"/>
      <c r="BHD3" s="205"/>
      <c r="BHE3" s="205"/>
      <c r="BHF3" s="205"/>
      <c r="BHG3" s="205"/>
      <c r="BHH3" s="205"/>
      <c r="BHI3" s="205"/>
      <c r="BHJ3" s="205"/>
      <c r="BHK3" s="205"/>
      <c r="BHL3" s="205"/>
      <c r="BHM3" s="205"/>
      <c r="BHN3" s="205"/>
      <c r="BHO3" s="205"/>
      <c r="BHP3" s="205"/>
      <c r="BHQ3" s="205"/>
      <c r="BHR3" s="205"/>
      <c r="BHS3" s="205"/>
      <c r="BHT3" s="205"/>
      <c r="BHU3" s="205"/>
      <c r="BHV3" s="205"/>
      <c r="BHW3" s="205"/>
      <c r="BHX3" s="205"/>
      <c r="BHY3" s="205"/>
      <c r="BHZ3" s="205"/>
      <c r="BIA3" s="205"/>
      <c r="BIB3" s="205"/>
      <c r="BIC3" s="205"/>
      <c r="BID3" s="205"/>
      <c r="BIE3" s="205"/>
      <c r="BIF3" s="205"/>
      <c r="BIG3" s="205"/>
      <c r="BIH3" s="205"/>
      <c r="BII3" s="205"/>
      <c r="BIJ3" s="205"/>
      <c r="BIK3" s="205"/>
      <c r="BIL3" s="205"/>
      <c r="BIM3" s="205"/>
      <c r="BIN3" s="205"/>
      <c r="BIO3" s="205"/>
      <c r="BIP3" s="205"/>
      <c r="BIQ3" s="205"/>
      <c r="BIR3" s="205"/>
      <c r="BIS3" s="205"/>
      <c r="BIT3" s="205"/>
      <c r="BIU3" s="205"/>
      <c r="BIV3" s="205"/>
      <c r="BIW3" s="205"/>
      <c r="BIX3" s="205"/>
      <c r="BIY3" s="205"/>
      <c r="BIZ3" s="205"/>
      <c r="BJA3" s="205"/>
      <c r="BJB3" s="205"/>
      <c r="BJC3" s="205"/>
      <c r="BJD3" s="205"/>
      <c r="BJE3" s="205"/>
      <c r="BJF3" s="205"/>
      <c r="BJG3" s="205"/>
      <c r="BJH3" s="205"/>
      <c r="BJI3" s="205"/>
      <c r="BJJ3" s="205"/>
      <c r="BJK3" s="205"/>
      <c r="BJL3" s="205"/>
      <c r="BJM3" s="205"/>
      <c r="BJN3" s="205"/>
      <c r="BJO3" s="205"/>
      <c r="BJP3" s="205"/>
      <c r="BJQ3" s="205"/>
      <c r="BJR3" s="205"/>
      <c r="BJS3" s="205"/>
      <c r="BJT3" s="205"/>
      <c r="BJU3" s="205"/>
      <c r="BJV3" s="205"/>
      <c r="BJW3" s="205"/>
      <c r="BJX3" s="205"/>
      <c r="BJY3" s="205"/>
      <c r="BJZ3" s="205"/>
      <c r="BKA3" s="205"/>
      <c r="BKB3" s="205"/>
      <c r="BKC3" s="205"/>
      <c r="BKD3" s="205"/>
      <c r="BKE3" s="205"/>
      <c r="BKF3" s="205"/>
      <c r="BKG3" s="205"/>
      <c r="BKH3" s="205"/>
      <c r="BKI3" s="205"/>
      <c r="BKJ3" s="205"/>
      <c r="BKK3" s="205"/>
      <c r="BKL3" s="205"/>
      <c r="BKM3" s="205"/>
      <c r="BKN3" s="205"/>
      <c r="BKO3" s="205"/>
      <c r="BKP3" s="205"/>
      <c r="BKQ3" s="205"/>
      <c r="BKR3" s="205"/>
      <c r="BKS3" s="205"/>
      <c r="BKT3" s="205"/>
      <c r="BKU3" s="205"/>
      <c r="BKV3" s="205"/>
      <c r="BKW3" s="205"/>
      <c r="BKX3" s="205"/>
      <c r="BKY3" s="205"/>
      <c r="BKZ3" s="205"/>
      <c r="BLA3" s="205"/>
      <c r="BLB3" s="205"/>
      <c r="BLC3" s="205"/>
      <c r="BLD3" s="205"/>
      <c r="BLE3" s="205"/>
      <c r="BLF3" s="205"/>
      <c r="BLG3" s="205"/>
      <c r="BLH3" s="205"/>
      <c r="BLI3" s="205"/>
      <c r="BLJ3" s="205"/>
      <c r="BLK3" s="205"/>
      <c r="BLL3" s="205"/>
      <c r="BLM3" s="205"/>
      <c r="BLN3" s="205"/>
      <c r="BLO3" s="205"/>
      <c r="BLP3" s="205"/>
      <c r="BLQ3" s="205"/>
      <c r="BLR3" s="205"/>
      <c r="BLS3" s="205"/>
      <c r="BLT3" s="205"/>
      <c r="BLU3" s="205"/>
      <c r="BLV3" s="205"/>
      <c r="BLW3" s="205"/>
      <c r="BLX3" s="205"/>
      <c r="BLY3" s="205"/>
      <c r="BLZ3" s="205"/>
      <c r="BMA3" s="205"/>
      <c r="BMB3" s="205"/>
      <c r="BMC3" s="205"/>
      <c r="BMD3" s="205"/>
      <c r="BME3" s="205"/>
      <c r="BMF3" s="205"/>
      <c r="BMG3" s="205"/>
      <c r="BMH3" s="205"/>
      <c r="BMI3" s="205"/>
      <c r="BMJ3" s="205"/>
      <c r="BMK3" s="205"/>
      <c r="BML3" s="205"/>
      <c r="BMM3" s="205"/>
      <c r="BMN3" s="205"/>
      <c r="BMO3" s="205"/>
      <c r="BMP3" s="205"/>
      <c r="BMQ3" s="205"/>
      <c r="BMR3" s="205"/>
      <c r="BMS3" s="205"/>
      <c r="BMT3" s="205"/>
      <c r="BMU3" s="205"/>
      <c r="BMV3" s="205"/>
      <c r="BMW3" s="205"/>
      <c r="BMX3" s="205"/>
      <c r="BMY3" s="205"/>
      <c r="BMZ3" s="205"/>
      <c r="BNA3" s="205"/>
      <c r="BNB3" s="205"/>
      <c r="BNC3" s="205"/>
      <c r="BND3" s="205"/>
      <c r="BNE3" s="205"/>
      <c r="BNF3" s="205"/>
      <c r="BNG3" s="205"/>
      <c r="BNH3" s="205"/>
      <c r="BNI3" s="205"/>
      <c r="BNJ3" s="205"/>
      <c r="BNK3" s="205"/>
      <c r="BNL3" s="205"/>
      <c r="BNM3" s="205"/>
      <c r="BNN3" s="205"/>
      <c r="BNO3" s="205"/>
      <c r="BNP3" s="205"/>
      <c r="BNQ3" s="205"/>
      <c r="BNR3" s="205"/>
      <c r="BNS3" s="205"/>
      <c r="BNT3" s="205"/>
      <c r="BNU3" s="205"/>
      <c r="BNV3" s="205"/>
      <c r="BNW3" s="205"/>
      <c r="BNX3" s="205"/>
      <c r="BNY3" s="205"/>
      <c r="BNZ3" s="205"/>
      <c r="BOA3" s="205"/>
      <c r="BOB3" s="205"/>
      <c r="BOC3" s="205"/>
      <c r="BOD3" s="205"/>
      <c r="BOE3" s="205"/>
      <c r="BOF3" s="205"/>
      <c r="BOG3" s="205"/>
      <c r="BOH3" s="205"/>
      <c r="BOI3" s="205"/>
      <c r="BOJ3" s="205"/>
      <c r="BOK3" s="205"/>
      <c r="BOL3" s="205"/>
      <c r="BOM3" s="205"/>
      <c r="BON3" s="205"/>
      <c r="BOO3" s="205"/>
      <c r="BOP3" s="205"/>
      <c r="BOQ3" s="205"/>
      <c r="BOR3" s="205"/>
      <c r="BOS3" s="205"/>
      <c r="BOT3" s="205"/>
      <c r="BOU3" s="205"/>
      <c r="BOV3" s="205"/>
      <c r="BOW3" s="205"/>
      <c r="BOX3" s="205"/>
      <c r="BOY3" s="205"/>
      <c r="BOZ3" s="205"/>
      <c r="BPA3" s="205"/>
      <c r="BPB3" s="205"/>
      <c r="BPC3" s="205"/>
      <c r="BPD3" s="205"/>
      <c r="BPE3" s="205"/>
      <c r="BPF3" s="205"/>
      <c r="BPG3" s="205"/>
      <c r="BPH3" s="205"/>
      <c r="BPI3" s="205"/>
      <c r="BPJ3" s="205"/>
      <c r="BPK3" s="205"/>
      <c r="BPL3" s="205"/>
      <c r="BPM3" s="205"/>
      <c r="BPN3" s="205"/>
      <c r="BPO3" s="205"/>
      <c r="BPP3" s="205"/>
      <c r="BPQ3" s="205"/>
      <c r="BPR3" s="205"/>
      <c r="BPS3" s="205"/>
      <c r="BPT3" s="205"/>
      <c r="BPU3" s="205"/>
      <c r="BPV3" s="205"/>
      <c r="BPW3" s="205"/>
      <c r="BPX3" s="205"/>
      <c r="BPY3" s="205"/>
      <c r="BPZ3" s="205"/>
      <c r="BQA3" s="205"/>
      <c r="BQB3" s="205"/>
      <c r="BQC3" s="205"/>
      <c r="BQD3" s="205"/>
      <c r="BQE3" s="205"/>
      <c r="BQF3" s="205"/>
      <c r="BQG3" s="205"/>
      <c r="BQH3" s="205"/>
      <c r="BQI3" s="205"/>
      <c r="BQJ3" s="205"/>
      <c r="BQK3" s="205"/>
      <c r="BQL3" s="205"/>
      <c r="BQM3" s="205"/>
      <c r="BQN3" s="205"/>
      <c r="BQO3" s="205"/>
      <c r="BQP3" s="205"/>
      <c r="BQQ3" s="205"/>
      <c r="BQR3" s="205"/>
      <c r="BQS3" s="205"/>
      <c r="BQT3" s="205"/>
      <c r="BQU3" s="205"/>
      <c r="BQV3" s="205"/>
      <c r="BQW3" s="205"/>
      <c r="BQX3" s="205"/>
      <c r="BQY3" s="205"/>
      <c r="BQZ3" s="205"/>
      <c r="BRA3" s="205"/>
      <c r="BRB3" s="205"/>
      <c r="BRC3" s="205"/>
      <c r="BRD3" s="205"/>
      <c r="BRE3" s="205"/>
      <c r="BRF3" s="205"/>
      <c r="BRG3" s="205"/>
      <c r="BRH3" s="205"/>
      <c r="BRI3" s="205"/>
      <c r="BRJ3" s="205"/>
      <c r="BRK3" s="205"/>
      <c r="BRL3" s="205"/>
      <c r="BRM3" s="205"/>
      <c r="BRN3" s="205"/>
      <c r="BRO3" s="205"/>
      <c r="BRP3" s="205"/>
      <c r="BRQ3" s="205"/>
      <c r="BRR3" s="205"/>
      <c r="BRS3" s="205"/>
      <c r="BRT3" s="205"/>
      <c r="BRU3" s="205"/>
      <c r="BRV3" s="205"/>
      <c r="BRW3" s="205"/>
      <c r="BRX3" s="205"/>
      <c r="BRY3" s="205"/>
      <c r="BRZ3" s="205"/>
      <c r="BSA3" s="205"/>
      <c r="BSB3" s="205"/>
      <c r="BSC3" s="205"/>
      <c r="BSD3" s="205"/>
      <c r="BSE3" s="205"/>
      <c r="BSF3" s="205"/>
      <c r="BSG3" s="205"/>
      <c r="BSH3" s="205"/>
      <c r="BSI3" s="205"/>
      <c r="BSJ3" s="205"/>
      <c r="BSK3" s="205"/>
      <c r="BSL3" s="205"/>
      <c r="BSM3" s="205"/>
      <c r="BSN3" s="205"/>
      <c r="BSO3" s="205"/>
      <c r="BSP3" s="205"/>
      <c r="BSQ3" s="205"/>
      <c r="BSR3" s="205"/>
      <c r="BSS3" s="205"/>
      <c r="BST3" s="205"/>
      <c r="BSU3" s="205"/>
      <c r="BSV3" s="205"/>
      <c r="BSW3" s="205"/>
      <c r="BSX3" s="205"/>
      <c r="BSY3" s="205"/>
      <c r="BSZ3" s="205"/>
      <c r="BTA3" s="205"/>
      <c r="BTB3" s="205"/>
      <c r="BTC3" s="205"/>
      <c r="BTD3" s="205"/>
      <c r="BTE3" s="205"/>
      <c r="BTF3" s="205"/>
      <c r="BTG3" s="205"/>
      <c r="BTH3" s="205"/>
      <c r="BTI3" s="205"/>
      <c r="BTJ3" s="205"/>
      <c r="BTK3" s="205"/>
      <c r="BTL3" s="205"/>
      <c r="BTM3" s="205"/>
      <c r="BTN3" s="205"/>
      <c r="BTO3" s="205"/>
      <c r="BTP3" s="205"/>
      <c r="BTQ3" s="205"/>
      <c r="BTR3" s="205"/>
      <c r="BTS3" s="205"/>
      <c r="BTT3" s="205"/>
      <c r="BTU3" s="205"/>
      <c r="BTV3" s="205"/>
      <c r="BTW3" s="205"/>
      <c r="BTX3" s="205"/>
      <c r="BTY3" s="205"/>
      <c r="BTZ3" s="205"/>
      <c r="BUA3" s="205"/>
      <c r="BUB3" s="205"/>
      <c r="BUC3" s="205"/>
      <c r="BUD3" s="205"/>
      <c r="BUE3" s="205"/>
      <c r="BUF3" s="205"/>
      <c r="BUG3" s="205"/>
      <c r="BUH3" s="205"/>
      <c r="BUI3" s="205"/>
      <c r="BUJ3" s="205"/>
      <c r="BUK3" s="205"/>
      <c r="BUL3" s="205"/>
      <c r="BUM3" s="205"/>
      <c r="BUN3" s="205"/>
      <c r="BUO3" s="205"/>
      <c r="BUP3" s="205"/>
      <c r="BUQ3" s="205"/>
      <c r="BUR3" s="205"/>
      <c r="BUS3" s="205"/>
      <c r="BUT3" s="205"/>
      <c r="BUU3" s="205"/>
      <c r="BUV3" s="205"/>
      <c r="BUW3" s="205"/>
      <c r="BUX3" s="205"/>
      <c r="BUY3" s="205"/>
      <c r="BUZ3" s="205"/>
      <c r="BVA3" s="205"/>
      <c r="BVB3" s="205"/>
      <c r="BVC3" s="205"/>
      <c r="BVD3" s="205"/>
      <c r="BVE3" s="205"/>
      <c r="BVF3" s="205"/>
      <c r="BVG3" s="205"/>
      <c r="BVH3" s="205"/>
      <c r="BVI3" s="205"/>
      <c r="BVJ3" s="205"/>
      <c r="BVK3" s="205"/>
      <c r="BVL3" s="205"/>
      <c r="BVM3" s="205"/>
      <c r="BVN3" s="205"/>
      <c r="BVO3" s="205"/>
      <c r="BVP3" s="205"/>
      <c r="BVQ3" s="205"/>
      <c r="BVR3" s="205"/>
      <c r="BVS3" s="205"/>
      <c r="BVT3" s="205"/>
      <c r="BVU3" s="205"/>
      <c r="BVV3" s="205"/>
      <c r="BVW3" s="205"/>
      <c r="BVX3" s="205"/>
      <c r="BVY3" s="205"/>
      <c r="BVZ3" s="205"/>
      <c r="BWA3" s="205"/>
      <c r="BWB3" s="205"/>
      <c r="BWC3" s="205"/>
      <c r="BWD3" s="205"/>
      <c r="BWE3" s="205"/>
      <c r="BWF3" s="205"/>
      <c r="BWG3" s="205"/>
      <c r="BWH3" s="205"/>
      <c r="BWI3" s="205"/>
      <c r="BWJ3" s="205"/>
      <c r="BWK3" s="205"/>
      <c r="BWL3" s="205"/>
      <c r="BWM3" s="205"/>
      <c r="BWN3" s="205"/>
      <c r="BWO3" s="205"/>
      <c r="BWP3" s="205"/>
      <c r="BWQ3" s="205"/>
      <c r="BWR3" s="205"/>
      <c r="BWS3" s="205"/>
      <c r="BWT3" s="205"/>
      <c r="BWU3" s="205"/>
      <c r="BWV3" s="205"/>
      <c r="BWW3" s="205"/>
      <c r="BWX3" s="205"/>
      <c r="BWY3" s="205"/>
      <c r="BWZ3" s="205"/>
      <c r="BXA3" s="205"/>
      <c r="BXB3" s="205"/>
      <c r="BXC3" s="205"/>
      <c r="BXD3" s="205"/>
      <c r="BXE3" s="205"/>
      <c r="BXF3" s="205"/>
      <c r="BXG3" s="205"/>
      <c r="BXH3" s="205"/>
      <c r="BXI3" s="205"/>
      <c r="BXJ3" s="205"/>
      <c r="BXK3" s="205"/>
      <c r="BXL3" s="205"/>
      <c r="BXM3" s="205"/>
      <c r="BXN3" s="205"/>
      <c r="BXO3" s="205"/>
      <c r="BXP3" s="205"/>
      <c r="BXQ3" s="205"/>
      <c r="BXR3" s="205"/>
      <c r="BXS3" s="205"/>
      <c r="BXT3" s="205"/>
      <c r="BXU3" s="205"/>
      <c r="BXV3" s="205"/>
      <c r="BXW3" s="205"/>
      <c r="BXX3" s="205"/>
      <c r="BXY3" s="205"/>
      <c r="BXZ3" s="205"/>
      <c r="BYA3" s="205"/>
      <c r="BYB3" s="205"/>
      <c r="BYC3" s="205"/>
      <c r="BYD3" s="205"/>
      <c r="BYE3" s="205"/>
      <c r="BYF3" s="205"/>
      <c r="BYG3" s="205"/>
      <c r="BYH3" s="205"/>
      <c r="BYI3" s="205"/>
      <c r="BYJ3" s="205"/>
      <c r="BYK3" s="205"/>
      <c r="BYL3" s="205"/>
      <c r="BYM3" s="205"/>
      <c r="BYN3" s="205"/>
      <c r="BYO3" s="205"/>
      <c r="BYP3" s="205"/>
      <c r="BYQ3" s="205"/>
      <c r="BYR3" s="205"/>
      <c r="BYS3" s="205"/>
      <c r="BYT3" s="205"/>
      <c r="BYU3" s="205"/>
      <c r="BYV3" s="205"/>
      <c r="BYW3" s="205"/>
      <c r="BYX3" s="205"/>
      <c r="BYY3" s="205"/>
      <c r="BYZ3" s="205"/>
      <c r="BZA3" s="205"/>
      <c r="BZB3" s="205"/>
      <c r="BZC3" s="205"/>
      <c r="BZD3" s="205"/>
      <c r="BZE3" s="205"/>
      <c r="BZF3" s="205"/>
      <c r="BZG3" s="205"/>
      <c r="BZH3" s="205"/>
      <c r="BZI3" s="205"/>
      <c r="BZJ3" s="205"/>
      <c r="BZK3" s="205"/>
      <c r="BZL3" s="205"/>
      <c r="BZM3" s="205"/>
      <c r="BZN3" s="205"/>
      <c r="BZO3" s="205"/>
      <c r="BZP3" s="205"/>
      <c r="BZQ3" s="205"/>
      <c r="BZR3" s="205"/>
      <c r="BZS3" s="205"/>
      <c r="BZT3" s="205"/>
      <c r="BZU3" s="205"/>
      <c r="BZV3" s="205"/>
      <c r="BZW3" s="205"/>
      <c r="BZX3" s="205"/>
      <c r="BZY3" s="205"/>
      <c r="BZZ3" s="205"/>
      <c r="CAA3" s="205"/>
      <c r="CAB3" s="205"/>
      <c r="CAC3" s="205"/>
      <c r="CAD3" s="205"/>
      <c r="CAE3" s="205"/>
      <c r="CAF3" s="205"/>
      <c r="CAG3" s="205"/>
      <c r="CAH3" s="205"/>
      <c r="CAI3" s="205"/>
      <c r="CAJ3" s="205"/>
      <c r="CAK3" s="205"/>
      <c r="CAL3" s="205"/>
      <c r="CAM3" s="205"/>
      <c r="CAN3" s="205"/>
      <c r="CAO3" s="205"/>
      <c r="CAP3" s="205"/>
      <c r="CAQ3" s="205"/>
      <c r="CAR3" s="205"/>
      <c r="CAS3" s="205"/>
      <c r="CAT3" s="205"/>
      <c r="CAU3" s="205"/>
      <c r="CAV3" s="205"/>
      <c r="CAW3" s="205"/>
      <c r="CAX3" s="205"/>
      <c r="CAY3" s="205"/>
      <c r="CAZ3" s="205"/>
      <c r="CBA3" s="205"/>
      <c r="CBB3" s="205"/>
      <c r="CBC3" s="205"/>
      <c r="CBD3" s="205"/>
      <c r="CBE3" s="205"/>
      <c r="CBF3" s="205"/>
      <c r="CBG3" s="205"/>
      <c r="CBH3" s="205"/>
      <c r="CBI3" s="205"/>
      <c r="CBJ3" s="205"/>
      <c r="CBK3" s="205"/>
      <c r="CBL3" s="205"/>
      <c r="CBM3" s="205"/>
      <c r="CBN3" s="205"/>
      <c r="CBO3" s="205"/>
      <c r="CBP3" s="205"/>
      <c r="CBQ3" s="205"/>
      <c r="CBR3" s="205"/>
      <c r="CBS3" s="205"/>
      <c r="CBT3" s="205"/>
      <c r="CBU3" s="205"/>
      <c r="CBV3" s="205"/>
      <c r="CBW3" s="205"/>
      <c r="CBX3" s="205"/>
      <c r="CBY3" s="205"/>
      <c r="CBZ3" s="205"/>
      <c r="CCA3" s="205"/>
      <c r="CCB3" s="205"/>
      <c r="CCC3" s="205"/>
      <c r="CCD3" s="205"/>
      <c r="CCE3" s="205"/>
      <c r="CCF3" s="205"/>
      <c r="CCG3" s="205"/>
      <c r="CCH3" s="205"/>
      <c r="CCI3" s="205"/>
      <c r="CCJ3" s="205"/>
      <c r="CCK3" s="205"/>
      <c r="CCL3" s="205"/>
      <c r="CCM3" s="205"/>
      <c r="CCN3" s="205"/>
      <c r="CCO3" s="205"/>
      <c r="CCP3" s="205"/>
      <c r="CCQ3" s="205"/>
      <c r="CCR3" s="205"/>
      <c r="CCS3" s="205"/>
      <c r="CCT3" s="205"/>
      <c r="CCU3" s="205"/>
      <c r="CCV3" s="205"/>
      <c r="CCW3" s="205"/>
      <c r="CCX3" s="205"/>
      <c r="CCY3" s="205"/>
      <c r="CCZ3" s="205"/>
      <c r="CDA3" s="205"/>
      <c r="CDB3" s="205"/>
      <c r="CDC3" s="205"/>
      <c r="CDD3" s="205"/>
      <c r="CDE3" s="205"/>
      <c r="CDF3" s="205"/>
      <c r="CDG3" s="205"/>
      <c r="CDH3" s="205"/>
      <c r="CDI3" s="205"/>
      <c r="CDJ3" s="205"/>
      <c r="CDK3" s="205"/>
      <c r="CDL3" s="205"/>
      <c r="CDM3" s="205"/>
      <c r="CDN3" s="205"/>
      <c r="CDO3" s="205"/>
      <c r="CDP3" s="205"/>
      <c r="CDQ3" s="205"/>
      <c r="CDR3" s="205"/>
      <c r="CDS3" s="205"/>
      <c r="CDT3" s="205"/>
      <c r="CDU3" s="205"/>
      <c r="CDV3" s="205"/>
      <c r="CDW3" s="205"/>
      <c r="CDX3" s="205"/>
      <c r="CDY3" s="205"/>
      <c r="CDZ3" s="205"/>
      <c r="CEA3" s="205"/>
      <c r="CEB3" s="205"/>
      <c r="CEC3" s="205"/>
      <c r="CED3" s="205"/>
      <c r="CEE3" s="205"/>
      <c r="CEF3" s="205"/>
      <c r="CEG3" s="205"/>
      <c r="CEH3" s="205"/>
      <c r="CEI3" s="205"/>
      <c r="CEJ3" s="205"/>
      <c r="CEK3" s="205"/>
      <c r="CEL3" s="205"/>
      <c r="CEM3" s="205"/>
      <c r="CEN3" s="205"/>
      <c r="CEO3" s="205"/>
      <c r="CEP3" s="205"/>
      <c r="CEQ3" s="205"/>
      <c r="CER3" s="205"/>
      <c r="CES3" s="205"/>
      <c r="CET3" s="205"/>
      <c r="CEU3" s="205"/>
      <c r="CEV3" s="205"/>
      <c r="CEW3" s="205"/>
      <c r="CEX3" s="205"/>
      <c r="CEY3" s="205"/>
      <c r="CEZ3" s="205"/>
      <c r="CFA3" s="205"/>
      <c r="CFB3" s="205"/>
      <c r="CFC3" s="205"/>
      <c r="CFD3" s="205"/>
      <c r="CFE3" s="205"/>
      <c r="CFF3" s="205"/>
      <c r="CFG3" s="205"/>
      <c r="CFH3" s="205"/>
      <c r="CFI3" s="205"/>
      <c r="CFJ3" s="205"/>
      <c r="CFK3" s="205"/>
      <c r="CFL3" s="205"/>
      <c r="CFM3" s="205"/>
      <c r="CFN3" s="205"/>
      <c r="CFO3" s="205"/>
      <c r="CFP3" s="205"/>
      <c r="CFQ3" s="205"/>
      <c r="CFR3" s="205"/>
      <c r="CFS3" s="205"/>
      <c r="CFT3" s="205"/>
      <c r="CFU3" s="205"/>
      <c r="CFV3" s="205"/>
      <c r="CFW3" s="205"/>
      <c r="CFX3" s="205"/>
      <c r="CFY3" s="205"/>
      <c r="CFZ3" s="205"/>
      <c r="CGA3" s="205"/>
      <c r="CGB3" s="205"/>
      <c r="CGC3" s="205"/>
      <c r="CGD3" s="205"/>
      <c r="CGE3" s="205"/>
      <c r="CGF3" s="205"/>
      <c r="CGG3" s="205"/>
      <c r="CGH3" s="205"/>
      <c r="CGI3" s="205"/>
      <c r="CGJ3" s="205"/>
      <c r="CGK3" s="205"/>
      <c r="CGL3" s="205"/>
      <c r="CGM3" s="205"/>
      <c r="CGN3" s="205"/>
      <c r="CGO3" s="205"/>
      <c r="CGP3" s="205"/>
      <c r="CGQ3" s="205"/>
      <c r="CGR3" s="205"/>
      <c r="CGS3" s="205"/>
      <c r="CGT3" s="205"/>
      <c r="CGU3" s="205"/>
      <c r="CGV3" s="205"/>
      <c r="CGW3" s="205"/>
      <c r="CGX3" s="205"/>
      <c r="CGY3" s="205"/>
      <c r="CGZ3" s="205"/>
      <c r="CHA3" s="205"/>
      <c r="CHB3" s="205"/>
      <c r="CHC3" s="205"/>
      <c r="CHD3" s="205"/>
      <c r="CHE3" s="205"/>
      <c r="CHF3" s="205"/>
      <c r="CHG3" s="205"/>
      <c r="CHH3" s="205"/>
      <c r="CHI3" s="205"/>
      <c r="CHJ3" s="205"/>
      <c r="CHK3" s="205"/>
      <c r="CHL3" s="205"/>
      <c r="CHM3" s="205"/>
      <c r="CHN3" s="205"/>
      <c r="CHO3" s="205"/>
      <c r="CHP3" s="205"/>
      <c r="CHQ3" s="205"/>
      <c r="CHR3" s="205"/>
      <c r="CHS3" s="205"/>
      <c r="CHT3" s="205"/>
      <c r="CHU3" s="205"/>
      <c r="CHV3" s="205"/>
      <c r="CHW3" s="205"/>
      <c r="CHX3" s="205"/>
      <c r="CHY3" s="205"/>
      <c r="CHZ3" s="205"/>
      <c r="CIA3" s="205"/>
      <c r="CIB3" s="205"/>
      <c r="CIC3" s="205"/>
      <c r="CID3" s="205"/>
      <c r="CIE3" s="205"/>
      <c r="CIF3" s="205"/>
      <c r="CIG3" s="205"/>
      <c r="CIH3" s="205"/>
      <c r="CII3" s="205"/>
      <c r="CIJ3" s="205"/>
      <c r="CIK3" s="205"/>
      <c r="CIL3" s="205"/>
      <c r="CIM3" s="205"/>
      <c r="CIN3" s="205"/>
      <c r="CIO3" s="205"/>
      <c r="CIP3" s="205"/>
      <c r="CIQ3" s="205"/>
      <c r="CIR3" s="205"/>
      <c r="CIS3" s="205"/>
      <c r="CIT3" s="205"/>
      <c r="CIU3" s="205"/>
      <c r="CIV3" s="205"/>
      <c r="CIW3" s="205"/>
      <c r="CIX3" s="205"/>
      <c r="CIY3" s="205"/>
      <c r="CIZ3" s="205"/>
      <c r="CJA3" s="205"/>
      <c r="CJB3" s="205"/>
      <c r="CJC3" s="205"/>
      <c r="CJD3" s="205"/>
      <c r="CJE3" s="205"/>
      <c r="CJF3" s="205"/>
      <c r="CJG3" s="205"/>
      <c r="CJH3" s="205"/>
      <c r="CJI3" s="205"/>
      <c r="CJJ3" s="205"/>
      <c r="CJK3" s="205"/>
      <c r="CJL3" s="205"/>
      <c r="CJM3" s="205"/>
      <c r="CJN3" s="205"/>
      <c r="CJO3" s="205"/>
      <c r="CJP3" s="205"/>
      <c r="CJQ3" s="205"/>
      <c r="CJR3" s="205"/>
      <c r="CJS3" s="205"/>
      <c r="CJT3" s="205"/>
      <c r="CJU3" s="205"/>
      <c r="CJV3" s="205"/>
      <c r="CJW3" s="205"/>
      <c r="CJX3" s="205"/>
      <c r="CJY3" s="205"/>
      <c r="CJZ3" s="205"/>
      <c r="CKA3" s="205"/>
      <c r="CKB3" s="205"/>
      <c r="CKC3" s="205"/>
      <c r="CKD3" s="205"/>
      <c r="CKE3" s="205"/>
      <c r="CKF3" s="205"/>
      <c r="CKG3" s="205"/>
      <c r="CKH3" s="205"/>
      <c r="CKI3" s="205"/>
      <c r="CKJ3" s="205"/>
      <c r="CKK3" s="205"/>
      <c r="CKL3" s="205"/>
      <c r="CKM3" s="205"/>
      <c r="CKN3" s="205"/>
      <c r="CKO3" s="205"/>
      <c r="CKP3" s="205"/>
      <c r="CKQ3" s="205"/>
      <c r="CKR3" s="205"/>
      <c r="CKS3" s="205"/>
      <c r="CKT3" s="205"/>
      <c r="CKU3" s="205"/>
      <c r="CKV3" s="205"/>
      <c r="CKW3" s="205"/>
      <c r="CKX3" s="205"/>
      <c r="CKY3" s="205"/>
      <c r="CKZ3" s="205"/>
      <c r="CLA3" s="205"/>
      <c r="CLB3" s="205"/>
      <c r="CLC3" s="205"/>
      <c r="CLD3" s="205"/>
      <c r="CLE3" s="205"/>
      <c r="CLF3" s="205"/>
      <c r="CLG3" s="205"/>
      <c r="CLH3" s="205"/>
      <c r="CLI3" s="205"/>
      <c r="CLJ3" s="205"/>
      <c r="CLK3" s="205"/>
      <c r="CLL3" s="205"/>
      <c r="CLM3" s="205"/>
      <c r="CLN3" s="205"/>
      <c r="CLO3" s="205"/>
      <c r="CLP3" s="205"/>
      <c r="CLQ3" s="205"/>
      <c r="CLR3" s="205"/>
      <c r="CLS3" s="205"/>
      <c r="CLT3" s="205"/>
      <c r="CLU3" s="205"/>
      <c r="CLV3" s="205"/>
      <c r="CLW3" s="205"/>
      <c r="CLX3" s="205"/>
      <c r="CLY3" s="205"/>
      <c r="CLZ3" s="205"/>
      <c r="CMA3" s="205"/>
      <c r="CMB3" s="205"/>
      <c r="CMC3" s="205"/>
      <c r="CMD3" s="205"/>
      <c r="CME3" s="205"/>
      <c r="CMF3" s="205"/>
      <c r="CMG3" s="205"/>
      <c r="CMH3" s="205"/>
      <c r="CMI3" s="205"/>
      <c r="CMJ3" s="205"/>
      <c r="CMK3" s="205"/>
      <c r="CML3" s="205"/>
      <c r="CMM3" s="205"/>
      <c r="CMN3" s="205"/>
      <c r="CMO3" s="205"/>
      <c r="CMP3" s="205"/>
      <c r="CMQ3" s="205"/>
      <c r="CMR3" s="205"/>
      <c r="CMS3" s="205"/>
      <c r="CMT3" s="205"/>
      <c r="CMU3" s="205"/>
      <c r="CMV3" s="205"/>
      <c r="CMW3" s="205"/>
      <c r="CMX3" s="205"/>
      <c r="CMY3" s="205"/>
      <c r="CMZ3" s="205"/>
      <c r="CNA3" s="205"/>
      <c r="CNB3" s="205"/>
      <c r="CNC3" s="205"/>
      <c r="CND3" s="205"/>
      <c r="CNE3" s="205"/>
      <c r="CNF3" s="205"/>
      <c r="CNG3" s="205"/>
      <c r="CNH3" s="205"/>
      <c r="CNI3" s="205"/>
      <c r="CNJ3" s="205"/>
      <c r="CNK3" s="205"/>
      <c r="CNL3" s="205"/>
      <c r="CNM3" s="205"/>
      <c r="CNN3" s="205"/>
      <c r="CNO3" s="205"/>
      <c r="CNP3" s="205"/>
      <c r="CNQ3" s="205"/>
      <c r="CNR3" s="205"/>
      <c r="CNS3" s="205"/>
      <c r="CNT3" s="205"/>
      <c r="CNU3" s="205"/>
      <c r="CNV3" s="205"/>
      <c r="CNW3" s="205"/>
      <c r="CNX3" s="205"/>
      <c r="CNY3" s="205"/>
      <c r="CNZ3" s="205"/>
      <c r="COA3" s="205"/>
      <c r="COB3" s="205"/>
      <c r="COC3" s="205"/>
      <c r="COD3" s="205"/>
      <c r="COE3" s="205"/>
      <c r="COF3" s="205"/>
      <c r="COG3" s="205"/>
      <c r="COH3" s="205"/>
      <c r="COI3" s="205"/>
      <c r="COJ3" s="205"/>
      <c r="COK3" s="205"/>
      <c r="COL3" s="205"/>
      <c r="COM3" s="205"/>
      <c r="CON3" s="205"/>
      <c r="COO3" s="205"/>
      <c r="COP3" s="205"/>
      <c r="COQ3" s="205"/>
      <c r="COR3" s="205"/>
      <c r="COS3" s="205"/>
      <c r="COT3" s="205"/>
      <c r="COU3" s="205"/>
      <c r="COV3" s="205"/>
      <c r="COW3" s="205"/>
      <c r="COX3" s="205"/>
      <c r="COY3" s="205"/>
      <c r="COZ3" s="205"/>
      <c r="CPA3" s="205"/>
      <c r="CPB3" s="205"/>
      <c r="CPC3" s="205"/>
      <c r="CPD3" s="205"/>
      <c r="CPE3" s="205"/>
      <c r="CPF3" s="205"/>
      <c r="CPG3" s="205"/>
      <c r="CPH3" s="205"/>
      <c r="CPI3" s="205"/>
      <c r="CPJ3" s="205"/>
      <c r="CPK3" s="205"/>
      <c r="CPL3" s="205"/>
      <c r="CPM3" s="205"/>
      <c r="CPN3" s="205"/>
      <c r="CPO3" s="205"/>
      <c r="CPP3" s="205"/>
      <c r="CPQ3" s="205"/>
      <c r="CPR3" s="205"/>
      <c r="CPS3" s="205"/>
      <c r="CPT3" s="205"/>
      <c r="CPU3" s="205"/>
      <c r="CPV3" s="205"/>
      <c r="CPW3" s="205"/>
      <c r="CPX3" s="205"/>
      <c r="CPY3" s="205"/>
      <c r="CPZ3" s="205"/>
      <c r="CQA3" s="205"/>
      <c r="CQB3" s="205"/>
      <c r="CQC3" s="205"/>
      <c r="CQD3" s="205"/>
      <c r="CQE3" s="205"/>
      <c r="CQF3" s="205"/>
      <c r="CQG3" s="205"/>
      <c r="CQH3" s="205"/>
      <c r="CQI3" s="205"/>
      <c r="CQJ3" s="205"/>
      <c r="CQK3" s="205"/>
      <c r="CQL3" s="205"/>
      <c r="CQM3" s="205"/>
      <c r="CQN3" s="205"/>
      <c r="CQO3" s="205"/>
      <c r="CQP3" s="205"/>
      <c r="CQQ3" s="205"/>
      <c r="CQR3" s="205"/>
      <c r="CQS3" s="205"/>
      <c r="CQT3" s="205"/>
      <c r="CQU3" s="205"/>
      <c r="CQV3" s="205"/>
      <c r="CQW3" s="205"/>
      <c r="CQX3" s="205"/>
      <c r="CQY3" s="205"/>
      <c r="CQZ3" s="205"/>
      <c r="CRA3" s="205"/>
      <c r="CRB3" s="205"/>
      <c r="CRC3" s="205"/>
      <c r="CRD3" s="205"/>
      <c r="CRE3" s="205"/>
      <c r="CRF3" s="205"/>
      <c r="CRG3" s="205"/>
      <c r="CRH3" s="205"/>
      <c r="CRI3" s="205"/>
      <c r="CRJ3" s="205"/>
      <c r="CRK3" s="205"/>
      <c r="CRL3" s="205"/>
      <c r="CRM3" s="205"/>
      <c r="CRN3" s="205"/>
      <c r="CRO3" s="205"/>
      <c r="CRP3" s="205"/>
      <c r="CRQ3" s="205"/>
      <c r="CRR3" s="205"/>
      <c r="CRS3" s="205"/>
      <c r="CRT3" s="205"/>
      <c r="CRU3" s="205"/>
      <c r="CRV3" s="205"/>
      <c r="CRW3" s="205"/>
      <c r="CRX3" s="205"/>
      <c r="CRY3" s="205"/>
      <c r="CRZ3" s="205"/>
      <c r="CSA3" s="205"/>
      <c r="CSB3" s="205"/>
      <c r="CSC3" s="205"/>
      <c r="CSD3" s="205"/>
      <c r="CSE3" s="205"/>
      <c r="CSF3" s="205"/>
      <c r="CSG3" s="205"/>
      <c r="CSH3" s="205"/>
      <c r="CSI3" s="205"/>
      <c r="CSJ3" s="205"/>
      <c r="CSK3" s="205"/>
      <c r="CSL3" s="205"/>
      <c r="CSM3" s="205"/>
      <c r="CSN3" s="205"/>
      <c r="CSO3" s="205"/>
      <c r="CSP3" s="205"/>
      <c r="CSQ3" s="205"/>
      <c r="CSR3" s="205"/>
      <c r="CSS3" s="205"/>
      <c r="CST3" s="205"/>
      <c r="CSU3" s="205"/>
      <c r="CSV3" s="205"/>
      <c r="CSW3" s="205"/>
      <c r="CSX3" s="205"/>
      <c r="CSY3" s="205"/>
      <c r="CSZ3" s="205"/>
      <c r="CTA3" s="205"/>
      <c r="CTB3" s="205"/>
      <c r="CTC3" s="205"/>
      <c r="CTD3" s="205"/>
      <c r="CTE3" s="205"/>
      <c r="CTF3" s="205"/>
      <c r="CTG3" s="205"/>
      <c r="CTH3" s="205"/>
      <c r="CTI3" s="205"/>
      <c r="CTJ3" s="205"/>
      <c r="CTK3" s="205"/>
      <c r="CTL3" s="205"/>
      <c r="CTM3" s="205"/>
      <c r="CTN3" s="205"/>
      <c r="CTO3" s="205"/>
      <c r="CTP3" s="205"/>
      <c r="CTQ3" s="205"/>
      <c r="CTR3" s="205"/>
      <c r="CTS3" s="205"/>
      <c r="CTT3" s="205"/>
      <c r="CTU3" s="205"/>
      <c r="CTV3" s="205"/>
      <c r="CTW3" s="205"/>
      <c r="CTX3" s="205"/>
      <c r="CTY3" s="205"/>
      <c r="CTZ3" s="205"/>
      <c r="CUA3" s="205"/>
      <c r="CUB3" s="205"/>
      <c r="CUC3" s="205"/>
      <c r="CUD3" s="205"/>
      <c r="CUE3" s="205"/>
      <c r="CUF3" s="205"/>
      <c r="CUG3" s="205"/>
      <c r="CUH3" s="205"/>
      <c r="CUI3" s="205"/>
      <c r="CUJ3" s="205"/>
      <c r="CUK3" s="205"/>
      <c r="CUL3" s="205"/>
      <c r="CUM3" s="205"/>
      <c r="CUN3" s="205"/>
      <c r="CUO3" s="205"/>
      <c r="CUP3" s="205"/>
      <c r="CUQ3" s="205"/>
      <c r="CUR3" s="205"/>
      <c r="CUS3" s="205"/>
      <c r="CUT3" s="205"/>
      <c r="CUU3" s="205"/>
      <c r="CUV3" s="205"/>
      <c r="CUW3" s="205"/>
      <c r="CUX3" s="205"/>
      <c r="CUY3" s="205"/>
      <c r="CUZ3" s="205"/>
      <c r="CVA3" s="205"/>
      <c r="CVB3" s="205"/>
      <c r="CVC3" s="205"/>
      <c r="CVD3" s="205"/>
      <c r="CVE3" s="205"/>
      <c r="CVF3" s="205"/>
      <c r="CVG3" s="205"/>
      <c r="CVH3" s="205"/>
      <c r="CVI3" s="205"/>
      <c r="CVJ3" s="205"/>
      <c r="CVK3" s="205"/>
      <c r="CVL3" s="205"/>
      <c r="CVM3" s="205"/>
      <c r="CVN3" s="205"/>
      <c r="CVO3" s="205"/>
      <c r="CVP3" s="205"/>
      <c r="CVQ3" s="205"/>
      <c r="CVR3" s="205"/>
      <c r="CVS3" s="205"/>
      <c r="CVT3" s="205"/>
      <c r="CVU3" s="205"/>
      <c r="CVV3" s="205"/>
      <c r="CVW3" s="205"/>
      <c r="CVX3" s="205"/>
      <c r="CVY3" s="205"/>
      <c r="CVZ3" s="205"/>
      <c r="CWA3" s="205"/>
      <c r="CWB3" s="205"/>
      <c r="CWC3" s="205"/>
      <c r="CWD3" s="205"/>
      <c r="CWE3" s="205"/>
      <c r="CWF3" s="205"/>
      <c r="CWG3" s="205"/>
      <c r="CWH3" s="205"/>
      <c r="CWI3" s="205"/>
      <c r="CWJ3" s="205"/>
      <c r="CWK3" s="205"/>
      <c r="CWL3" s="205"/>
      <c r="CWM3" s="205"/>
      <c r="CWN3" s="205"/>
      <c r="CWO3" s="205"/>
      <c r="CWP3" s="205"/>
      <c r="CWQ3" s="205"/>
      <c r="CWR3" s="205"/>
      <c r="CWS3" s="205"/>
      <c r="CWT3" s="205"/>
      <c r="CWU3" s="205"/>
      <c r="CWV3" s="205"/>
      <c r="CWW3" s="205"/>
      <c r="CWX3" s="205"/>
      <c r="CWY3" s="205"/>
      <c r="CWZ3" s="205"/>
      <c r="CXA3" s="205"/>
      <c r="CXB3" s="205"/>
      <c r="CXC3" s="205"/>
      <c r="CXD3" s="205"/>
      <c r="CXE3" s="205"/>
      <c r="CXF3" s="205"/>
      <c r="CXG3" s="205"/>
      <c r="CXH3" s="205"/>
      <c r="CXI3" s="205"/>
      <c r="CXJ3" s="205"/>
      <c r="CXK3" s="205"/>
      <c r="CXL3" s="205"/>
      <c r="CXM3" s="205"/>
      <c r="CXN3" s="205"/>
      <c r="CXO3" s="205"/>
      <c r="CXP3" s="205"/>
      <c r="CXQ3" s="205"/>
      <c r="CXR3" s="205"/>
      <c r="CXS3" s="205"/>
      <c r="CXT3" s="205"/>
      <c r="CXU3" s="205"/>
      <c r="CXV3" s="205"/>
      <c r="CXW3" s="205"/>
      <c r="CXX3" s="205"/>
      <c r="CXY3" s="205"/>
      <c r="CXZ3" s="205"/>
      <c r="CYA3" s="205"/>
      <c r="CYB3" s="205"/>
      <c r="CYC3" s="205"/>
      <c r="CYD3" s="205"/>
      <c r="CYE3" s="205"/>
      <c r="CYF3" s="205"/>
      <c r="CYG3" s="205"/>
      <c r="CYH3" s="205"/>
      <c r="CYI3" s="205"/>
      <c r="CYJ3" s="205"/>
      <c r="CYK3" s="205"/>
      <c r="CYL3" s="205"/>
      <c r="CYM3" s="205"/>
      <c r="CYN3" s="205"/>
      <c r="CYO3" s="205"/>
      <c r="CYP3" s="205"/>
      <c r="CYQ3" s="205"/>
      <c r="CYR3" s="205"/>
      <c r="CYS3" s="205"/>
      <c r="CYT3" s="205"/>
      <c r="CYU3" s="205"/>
      <c r="CYV3" s="205"/>
      <c r="CYW3" s="205"/>
      <c r="CYX3" s="205"/>
      <c r="CYY3" s="205"/>
      <c r="CYZ3" s="205"/>
      <c r="CZA3" s="205"/>
      <c r="CZB3" s="205"/>
      <c r="CZC3" s="205"/>
      <c r="CZD3" s="205"/>
      <c r="CZE3" s="205"/>
      <c r="CZF3" s="205"/>
      <c r="CZG3" s="205"/>
      <c r="CZH3" s="205"/>
      <c r="CZI3" s="205"/>
      <c r="CZJ3" s="205"/>
      <c r="CZK3" s="205"/>
      <c r="CZL3" s="205"/>
      <c r="CZM3" s="205"/>
      <c r="CZN3" s="205"/>
      <c r="CZO3" s="205"/>
      <c r="CZP3" s="205"/>
      <c r="CZQ3" s="205"/>
      <c r="CZR3" s="205"/>
      <c r="CZS3" s="205"/>
      <c r="CZT3" s="205"/>
      <c r="CZU3" s="205"/>
      <c r="CZV3" s="205"/>
      <c r="CZW3" s="205"/>
      <c r="CZX3" s="205"/>
      <c r="CZY3" s="205"/>
      <c r="CZZ3" s="205"/>
      <c r="DAA3" s="205"/>
      <c r="DAB3" s="205"/>
      <c r="DAC3" s="205"/>
      <c r="DAD3" s="205"/>
      <c r="DAE3" s="205"/>
      <c r="DAF3" s="205"/>
      <c r="DAG3" s="205"/>
      <c r="DAH3" s="205"/>
      <c r="DAI3" s="205"/>
      <c r="DAJ3" s="205"/>
      <c r="DAK3" s="205"/>
      <c r="DAL3" s="205"/>
      <c r="DAM3" s="205"/>
      <c r="DAN3" s="205"/>
      <c r="DAO3" s="205"/>
      <c r="DAP3" s="205"/>
      <c r="DAQ3" s="205"/>
      <c r="DAR3" s="205"/>
      <c r="DAS3" s="205"/>
      <c r="DAT3" s="205"/>
      <c r="DAU3" s="205"/>
      <c r="DAV3" s="205"/>
      <c r="DAW3" s="205"/>
      <c r="DAX3" s="205"/>
      <c r="DAY3" s="205"/>
      <c r="DAZ3" s="205"/>
      <c r="DBA3" s="205"/>
      <c r="DBB3" s="205"/>
      <c r="DBC3" s="205"/>
      <c r="DBD3" s="205"/>
      <c r="DBE3" s="205"/>
      <c r="DBF3" s="205"/>
      <c r="DBG3" s="205"/>
      <c r="DBH3" s="205"/>
      <c r="DBI3" s="205"/>
      <c r="DBJ3" s="205"/>
      <c r="DBK3" s="205"/>
      <c r="DBL3" s="205"/>
      <c r="DBM3" s="205"/>
      <c r="DBN3" s="205"/>
      <c r="DBO3" s="205"/>
      <c r="DBP3" s="205"/>
      <c r="DBQ3" s="205"/>
      <c r="DBR3" s="205"/>
      <c r="DBS3" s="205"/>
      <c r="DBT3" s="205"/>
      <c r="DBU3" s="205"/>
      <c r="DBV3" s="205"/>
      <c r="DBW3" s="205"/>
      <c r="DBX3" s="205"/>
      <c r="DBY3" s="205"/>
      <c r="DBZ3" s="205"/>
      <c r="DCA3" s="205"/>
      <c r="DCB3" s="205"/>
      <c r="DCC3" s="205"/>
      <c r="DCD3" s="205"/>
      <c r="DCE3" s="205"/>
      <c r="DCF3" s="205"/>
      <c r="DCG3" s="205"/>
      <c r="DCH3" s="205"/>
      <c r="DCI3" s="205"/>
      <c r="DCJ3" s="205"/>
      <c r="DCK3" s="205"/>
      <c r="DCL3" s="205"/>
      <c r="DCM3" s="205"/>
      <c r="DCN3" s="205"/>
      <c r="DCO3" s="205"/>
      <c r="DCP3" s="205"/>
      <c r="DCQ3" s="205"/>
      <c r="DCR3" s="205"/>
      <c r="DCS3" s="205"/>
      <c r="DCT3" s="205"/>
      <c r="DCU3" s="205"/>
      <c r="DCV3" s="205"/>
      <c r="DCW3" s="205"/>
      <c r="DCX3" s="205"/>
      <c r="DCY3" s="205"/>
      <c r="DCZ3" s="205"/>
      <c r="DDA3" s="205"/>
      <c r="DDB3" s="205"/>
      <c r="DDC3" s="205"/>
      <c r="DDD3" s="205"/>
      <c r="DDE3" s="205"/>
      <c r="DDF3" s="205"/>
      <c r="DDG3" s="205"/>
      <c r="DDH3" s="205"/>
      <c r="DDI3" s="205"/>
      <c r="DDJ3" s="205"/>
      <c r="DDK3" s="205"/>
      <c r="DDL3" s="205"/>
      <c r="DDM3" s="205"/>
      <c r="DDN3" s="205"/>
      <c r="DDO3" s="205"/>
      <c r="DDP3" s="205"/>
      <c r="DDQ3" s="205"/>
      <c r="DDR3" s="205"/>
      <c r="DDS3" s="205"/>
      <c r="DDT3" s="205"/>
      <c r="DDU3" s="205"/>
      <c r="DDV3" s="205"/>
      <c r="DDW3" s="205"/>
      <c r="DDX3" s="205"/>
      <c r="DDY3" s="205"/>
      <c r="DDZ3" s="205"/>
      <c r="DEA3" s="205"/>
      <c r="DEB3" s="205"/>
      <c r="DEC3" s="205"/>
      <c r="DED3" s="205"/>
      <c r="DEE3" s="205"/>
      <c r="DEF3" s="205"/>
      <c r="DEG3" s="205"/>
      <c r="DEH3" s="205"/>
      <c r="DEI3" s="205"/>
      <c r="DEJ3" s="205"/>
      <c r="DEK3" s="205"/>
      <c r="DEL3" s="205"/>
      <c r="DEM3" s="205"/>
      <c r="DEN3" s="205"/>
      <c r="DEO3" s="205"/>
      <c r="DEP3" s="205"/>
      <c r="DEQ3" s="205"/>
      <c r="DER3" s="205"/>
      <c r="DES3" s="205"/>
      <c r="DET3" s="205"/>
      <c r="DEU3" s="205"/>
      <c r="DEV3" s="205"/>
      <c r="DEW3" s="205"/>
      <c r="DEX3" s="205"/>
      <c r="DEY3" s="205"/>
      <c r="DEZ3" s="205"/>
      <c r="DFA3" s="205"/>
      <c r="DFB3" s="205"/>
      <c r="DFC3" s="205"/>
      <c r="DFD3" s="205"/>
      <c r="DFE3" s="205"/>
      <c r="DFF3" s="205"/>
      <c r="DFG3" s="205"/>
      <c r="DFH3" s="205"/>
      <c r="DFI3" s="205"/>
      <c r="DFJ3" s="205"/>
      <c r="DFK3" s="205"/>
      <c r="DFL3" s="205"/>
      <c r="DFM3" s="205"/>
      <c r="DFN3" s="205"/>
      <c r="DFO3" s="205"/>
      <c r="DFP3" s="205"/>
      <c r="DFQ3" s="205"/>
      <c r="DFR3" s="205"/>
      <c r="DFS3" s="205"/>
      <c r="DFT3" s="205"/>
      <c r="DFU3" s="205"/>
      <c r="DFV3" s="205"/>
      <c r="DFW3" s="205"/>
      <c r="DFX3" s="205"/>
      <c r="DFY3" s="205"/>
      <c r="DFZ3" s="205"/>
      <c r="DGA3" s="205"/>
      <c r="DGB3" s="205"/>
      <c r="DGC3" s="205"/>
      <c r="DGD3" s="205"/>
      <c r="DGE3" s="205"/>
      <c r="DGF3" s="205"/>
      <c r="DGG3" s="205"/>
      <c r="DGH3" s="205"/>
      <c r="DGI3" s="205"/>
      <c r="DGJ3" s="205"/>
      <c r="DGK3" s="205"/>
      <c r="DGL3" s="205"/>
      <c r="DGM3" s="205"/>
      <c r="DGN3" s="205"/>
      <c r="DGO3" s="205"/>
      <c r="DGP3" s="205"/>
      <c r="DGQ3" s="205"/>
      <c r="DGR3" s="205"/>
      <c r="DGS3" s="205"/>
      <c r="DGT3" s="205"/>
      <c r="DGU3" s="205"/>
      <c r="DGV3" s="205"/>
      <c r="DGW3" s="205"/>
      <c r="DGX3" s="205"/>
      <c r="DGY3" s="205"/>
      <c r="DGZ3" s="205"/>
      <c r="DHA3" s="205"/>
      <c r="DHB3" s="205"/>
      <c r="DHC3" s="205"/>
      <c r="DHD3" s="205"/>
      <c r="DHE3" s="205"/>
      <c r="DHF3" s="205"/>
      <c r="DHG3" s="205"/>
      <c r="DHH3" s="205"/>
      <c r="DHI3" s="205"/>
      <c r="DHJ3" s="205"/>
      <c r="DHK3" s="205"/>
      <c r="DHL3" s="205"/>
      <c r="DHM3" s="205"/>
      <c r="DHN3" s="205"/>
      <c r="DHO3" s="205"/>
      <c r="DHP3" s="205"/>
      <c r="DHQ3" s="205"/>
      <c r="DHR3" s="205"/>
      <c r="DHS3" s="205"/>
      <c r="DHT3" s="205"/>
      <c r="DHU3" s="205"/>
      <c r="DHV3" s="205"/>
      <c r="DHW3" s="205"/>
      <c r="DHX3" s="205"/>
      <c r="DHY3" s="205"/>
      <c r="DHZ3" s="205"/>
      <c r="DIA3" s="205"/>
      <c r="DIB3" s="205"/>
      <c r="DIC3" s="205"/>
      <c r="DID3" s="205"/>
      <c r="DIE3" s="205"/>
      <c r="DIF3" s="205"/>
      <c r="DIG3" s="205"/>
      <c r="DIH3" s="205"/>
      <c r="DII3" s="205"/>
      <c r="DIJ3" s="205"/>
      <c r="DIK3" s="205"/>
      <c r="DIL3" s="205"/>
      <c r="DIM3" s="205"/>
      <c r="DIN3" s="205"/>
      <c r="DIO3" s="205"/>
      <c r="DIP3" s="205"/>
      <c r="DIQ3" s="205"/>
      <c r="DIR3" s="205"/>
      <c r="DIS3" s="205"/>
      <c r="DIT3" s="205"/>
      <c r="DIU3" s="205"/>
      <c r="DIV3" s="205"/>
      <c r="DIW3" s="205"/>
      <c r="DIX3" s="205"/>
      <c r="DIY3" s="205"/>
      <c r="DIZ3" s="205"/>
      <c r="DJA3" s="205"/>
      <c r="DJB3" s="205"/>
      <c r="DJC3" s="205"/>
      <c r="DJD3" s="205"/>
      <c r="DJE3" s="205"/>
      <c r="DJF3" s="205"/>
      <c r="DJG3" s="205"/>
      <c r="DJH3" s="205"/>
      <c r="DJI3" s="205"/>
      <c r="DJJ3" s="205"/>
      <c r="DJK3" s="205"/>
      <c r="DJL3" s="205"/>
      <c r="DJM3" s="205"/>
      <c r="DJN3" s="205"/>
      <c r="DJO3" s="205"/>
      <c r="DJP3" s="205"/>
      <c r="DJQ3" s="205"/>
      <c r="DJR3" s="205"/>
      <c r="DJS3" s="205"/>
      <c r="DJT3" s="205"/>
      <c r="DJU3" s="205"/>
      <c r="DJV3" s="205"/>
      <c r="DJW3" s="205"/>
      <c r="DJX3" s="205"/>
      <c r="DJY3" s="205"/>
      <c r="DJZ3" s="205"/>
      <c r="DKA3" s="205"/>
      <c r="DKB3" s="205"/>
      <c r="DKC3" s="205"/>
      <c r="DKD3" s="205"/>
      <c r="DKE3" s="205"/>
      <c r="DKF3" s="205"/>
      <c r="DKG3" s="205"/>
      <c r="DKH3" s="205"/>
      <c r="DKI3" s="205"/>
      <c r="DKJ3" s="205"/>
      <c r="DKK3" s="205"/>
      <c r="DKL3" s="205"/>
      <c r="DKM3" s="205"/>
      <c r="DKN3" s="205"/>
      <c r="DKO3" s="205"/>
      <c r="DKP3" s="205"/>
      <c r="DKQ3" s="205"/>
      <c r="DKR3" s="205"/>
      <c r="DKS3" s="205"/>
      <c r="DKT3" s="205"/>
      <c r="DKU3" s="205"/>
      <c r="DKV3" s="205"/>
      <c r="DKW3" s="205"/>
      <c r="DKX3" s="205"/>
      <c r="DKY3" s="205"/>
      <c r="DKZ3" s="205"/>
      <c r="DLA3" s="205"/>
      <c r="DLB3" s="205"/>
      <c r="DLC3" s="205"/>
      <c r="DLD3" s="205"/>
      <c r="DLE3" s="205"/>
      <c r="DLF3" s="205"/>
      <c r="DLG3" s="205"/>
      <c r="DLH3" s="205"/>
      <c r="DLI3" s="205"/>
      <c r="DLJ3" s="205"/>
      <c r="DLK3" s="205"/>
      <c r="DLL3" s="205"/>
      <c r="DLM3" s="205"/>
      <c r="DLN3" s="205"/>
      <c r="DLO3" s="205"/>
      <c r="DLP3" s="205"/>
      <c r="DLQ3" s="205"/>
      <c r="DLR3" s="205"/>
      <c r="DLS3" s="205"/>
      <c r="DLT3" s="205"/>
      <c r="DLU3" s="205"/>
      <c r="DLV3" s="205"/>
      <c r="DLW3" s="205"/>
      <c r="DLX3" s="205"/>
      <c r="DLY3" s="205"/>
      <c r="DLZ3" s="205"/>
      <c r="DMA3" s="205"/>
      <c r="DMB3" s="205"/>
      <c r="DMC3" s="205"/>
      <c r="DMD3" s="205"/>
      <c r="DME3" s="205"/>
      <c r="DMF3" s="205"/>
      <c r="DMG3" s="205"/>
      <c r="DMH3" s="205"/>
      <c r="DMI3" s="205"/>
      <c r="DMJ3" s="205"/>
      <c r="DMK3" s="205"/>
      <c r="DML3" s="205"/>
      <c r="DMM3" s="205"/>
      <c r="DMN3" s="205"/>
      <c r="DMO3" s="205"/>
      <c r="DMP3" s="205"/>
      <c r="DMQ3" s="205"/>
      <c r="DMR3" s="205"/>
      <c r="DMS3" s="205"/>
      <c r="DMT3" s="205"/>
      <c r="DMU3" s="205"/>
      <c r="DMV3" s="205"/>
      <c r="DMW3" s="205"/>
      <c r="DMX3" s="205"/>
      <c r="DMY3" s="205"/>
      <c r="DMZ3" s="205"/>
      <c r="DNA3" s="205"/>
      <c r="DNB3" s="205"/>
      <c r="DNC3" s="205"/>
      <c r="DND3" s="205"/>
      <c r="DNE3" s="205"/>
      <c r="DNF3" s="205"/>
      <c r="DNG3" s="205"/>
      <c r="DNH3" s="205"/>
      <c r="DNI3" s="205"/>
      <c r="DNJ3" s="205"/>
      <c r="DNK3" s="205"/>
      <c r="DNL3" s="205"/>
      <c r="DNM3" s="205"/>
      <c r="DNN3" s="205"/>
      <c r="DNO3" s="205"/>
      <c r="DNP3" s="205"/>
      <c r="DNQ3" s="205"/>
      <c r="DNR3" s="205"/>
      <c r="DNS3" s="205"/>
      <c r="DNT3" s="205"/>
      <c r="DNU3" s="205"/>
      <c r="DNV3" s="205"/>
      <c r="DNW3" s="205"/>
      <c r="DNX3" s="205"/>
      <c r="DNY3" s="205"/>
      <c r="DNZ3" s="205"/>
      <c r="DOA3" s="205"/>
      <c r="DOB3" s="205"/>
      <c r="DOC3" s="205"/>
      <c r="DOD3" s="205"/>
      <c r="DOE3" s="205"/>
      <c r="DOF3" s="205"/>
      <c r="DOG3" s="205"/>
      <c r="DOH3" s="205"/>
      <c r="DOI3" s="205"/>
      <c r="DOJ3" s="205"/>
      <c r="DOK3" s="205"/>
      <c r="DOL3" s="205"/>
      <c r="DOM3" s="205"/>
      <c r="DON3" s="205"/>
      <c r="DOO3" s="205"/>
      <c r="DOP3" s="205"/>
      <c r="DOQ3" s="205"/>
      <c r="DOR3" s="205"/>
      <c r="DOS3" s="205"/>
      <c r="DOT3" s="205"/>
      <c r="DOU3" s="205"/>
      <c r="DOV3" s="205"/>
      <c r="DOW3" s="205"/>
      <c r="DOX3" s="205"/>
      <c r="DOY3" s="205"/>
      <c r="DOZ3" s="205"/>
      <c r="DPA3" s="205"/>
      <c r="DPB3" s="205"/>
      <c r="DPC3" s="205"/>
      <c r="DPD3" s="205"/>
      <c r="DPE3" s="205"/>
      <c r="DPF3" s="205"/>
      <c r="DPG3" s="205"/>
      <c r="DPH3" s="205"/>
      <c r="DPI3" s="205"/>
      <c r="DPJ3" s="205"/>
      <c r="DPK3" s="205"/>
      <c r="DPL3" s="205"/>
      <c r="DPM3" s="205"/>
      <c r="DPN3" s="205"/>
      <c r="DPO3" s="205"/>
      <c r="DPP3" s="205"/>
      <c r="DPQ3" s="205"/>
      <c r="DPR3" s="205"/>
      <c r="DPS3" s="205"/>
      <c r="DPT3" s="205"/>
      <c r="DPU3" s="205"/>
      <c r="DPV3" s="205"/>
      <c r="DPW3" s="205"/>
      <c r="DPX3" s="205"/>
      <c r="DPY3" s="205"/>
      <c r="DPZ3" s="205"/>
      <c r="DQA3" s="205"/>
      <c r="DQB3" s="205"/>
      <c r="DQC3" s="205"/>
      <c r="DQD3" s="205"/>
      <c r="DQE3" s="205"/>
      <c r="DQF3" s="205"/>
      <c r="DQG3" s="205"/>
      <c r="DQH3" s="205"/>
      <c r="DQI3" s="205"/>
      <c r="DQJ3" s="205"/>
      <c r="DQK3" s="205"/>
      <c r="DQL3" s="205"/>
      <c r="DQM3" s="205"/>
      <c r="DQN3" s="205"/>
      <c r="DQO3" s="205"/>
      <c r="DQP3" s="205"/>
      <c r="DQQ3" s="205"/>
      <c r="DQR3" s="205"/>
      <c r="DQS3" s="205"/>
      <c r="DQT3" s="205"/>
      <c r="DQU3" s="205"/>
      <c r="DQV3" s="205"/>
      <c r="DQW3" s="205"/>
      <c r="DQX3" s="205"/>
      <c r="DQY3" s="205"/>
      <c r="DQZ3" s="205"/>
      <c r="DRA3" s="205"/>
      <c r="DRB3" s="205"/>
      <c r="DRC3" s="205"/>
      <c r="DRD3" s="205"/>
      <c r="DRE3" s="205"/>
      <c r="DRF3" s="205"/>
      <c r="DRG3" s="205"/>
      <c r="DRH3" s="205"/>
      <c r="DRI3" s="205"/>
      <c r="DRJ3" s="205"/>
      <c r="DRK3" s="205"/>
      <c r="DRL3" s="205"/>
      <c r="DRM3" s="205"/>
      <c r="DRN3" s="205"/>
      <c r="DRO3" s="205"/>
      <c r="DRP3" s="205"/>
      <c r="DRQ3" s="205"/>
      <c r="DRR3" s="205"/>
      <c r="DRS3" s="205"/>
      <c r="DRT3" s="205"/>
      <c r="DRU3" s="205"/>
      <c r="DRV3" s="205"/>
      <c r="DRW3" s="205"/>
      <c r="DRX3" s="205"/>
      <c r="DRY3" s="205"/>
      <c r="DRZ3" s="205"/>
      <c r="DSA3" s="205"/>
      <c r="DSB3" s="205"/>
      <c r="DSC3" s="205"/>
      <c r="DSD3" s="205"/>
      <c r="DSE3" s="205"/>
      <c r="DSF3" s="205"/>
      <c r="DSG3" s="205"/>
      <c r="DSH3" s="205"/>
      <c r="DSI3" s="205"/>
      <c r="DSJ3" s="205"/>
      <c r="DSK3" s="205"/>
      <c r="DSL3" s="205"/>
      <c r="DSM3" s="205"/>
      <c r="DSN3" s="205"/>
      <c r="DSO3" s="205"/>
      <c r="DSP3" s="205"/>
      <c r="DSQ3" s="205"/>
      <c r="DSR3" s="205"/>
      <c r="DSS3" s="205"/>
      <c r="DST3" s="205"/>
      <c r="DSU3" s="205"/>
      <c r="DSV3" s="205"/>
      <c r="DSW3" s="205"/>
      <c r="DSX3" s="205"/>
      <c r="DSY3" s="205"/>
      <c r="DSZ3" s="205"/>
      <c r="DTA3" s="205"/>
      <c r="DTB3" s="205"/>
      <c r="DTC3" s="205"/>
      <c r="DTD3" s="205"/>
      <c r="DTE3" s="205"/>
      <c r="DTF3" s="205"/>
      <c r="DTG3" s="205"/>
      <c r="DTH3" s="205"/>
      <c r="DTI3" s="205"/>
      <c r="DTJ3" s="205"/>
      <c r="DTK3" s="205"/>
      <c r="DTL3" s="205"/>
      <c r="DTM3" s="205"/>
      <c r="DTN3" s="205"/>
      <c r="DTO3" s="205"/>
      <c r="DTP3" s="205"/>
      <c r="DTQ3" s="205"/>
      <c r="DTR3" s="205"/>
      <c r="DTS3" s="205"/>
      <c r="DTT3" s="205"/>
      <c r="DTU3" s="205"/>
      <c r="DTV3" s="205"/>
      <c r="DTW3" s="205"/>
      <c r="DTX3" s="205"/>
      <c r="DTY3" s="205"/>
      <c r="DTZ3" s="205"/>
      <c r="DUA3" s="205"/>
      <c r="DUB3" s="205"/>
      <c r="DUC3" s="205"/>
      <c r="DUD3" s="205"/>
      <c r="DUE3" s="205"/>
      <c r="DUF3" s="205"/>
      <c r="DUG3" s="205"/>
      <c r="DUH3" s="205"/>
      <c r="DUI3" s="205"/>
      <c r="DUJ3" s="205"/>
      <c r="DUK3" s="205"/>
      <c r="DUL3" s="205"/>
      <c r="DUM3" s="205"/>
      <c r="DUN3" s="205"/>
      <c r="DUO3" s="205"/>
      <c r="DUP3" s="205"/>
      <c r="DUQ3" s="205"/>
      <c r="DUR3" s="205"/>
      <c r="DUS3" s="205"/>
      <c r="DUT3" s="205"/>
      <c r="DUU3" s="205"/>
      <c r="DUV3" s="205"/>
      <c r="DUW3" s="205"/>
      <c r="DUX3" s="205"/>
      <c r="DUY3" s="205"/>
      <c r="DUZ3" s="205"/>
      <c r="DVA3" s="205"/>
      <c r="DVB3" s="205"/>
      <c r="DVC3" s="205"/>
      <c r="DVD3" s="205"/>
      <c r="DVE3" s="205"/>
      <c r="DVF3" s="205"/>
      <c r="DVG3" s="205"/>
      <c r="DVH3" s="205"/>
      <c r="DVI3" s="205"/>
      <c r="DVJ3" s="205"/>
      <c r="DVK3" s="205"/>
      <c r="DVL3" s="205"/>
      <c r="DVM3" s="205"/>
      <c r="DVN3" s="205"/>
      <c r="DVO3" s="205"/>
      <c r="DVP3" s="205"/>
      <c r="DVQ3" s="205"/>
      <c r="DVR3" s="205"/>
      <c r="DVS3" s="205"/>
      <c r="DVT3" s="205"/>
      <c r="DVU3" s="205"/>
      <c r="DVV3" s="205"/>
      <c r="DVW3" s="205"/>
      <c r="DVX3" s="205"/>
      <c r="DVY3" s="205"/>
      <c r="DVZ3" s="205"/>
      <c r="DWA3" s="205"/>
      <c r="DWB3" s="205"/>
      <c r="DWC3" s="205"/>
      <c r="DWD3" s="205"/>
      <c r="DWE3" s="205"/>
      <c r="DWF3" s="205"/>
      <c r="DWG3" s="205"/>
      <c r="DWH3" s="205"/>
      <c r="DWI3" s="205"/>
      <c r="DWJ3" s="205"/>
      <c r="DWK3" s="205"/>
      <c r="DWL3" s="205"/>
      <c r="DWM3" s="205"/>
      <c r="DWN3" s="205"/>
      <c r="DWO3" s="205"/>
      <c r="DWP3" s="205"/>
      <c r="DWQ3" s="205"/>
      <c r="DWR3" s="205"/>
      <c r="DWS3" s="205"/>
      <c r="DWT3" s="205"/>
      <c r="DWU3" s="205"/>
      <c r="DWV3" s="205"/>
      <c r="DWW3" s="205"/>
      <c r="DWX3" s="205"/>
      <c r="DWY3" s="205"/>
      <c r="DWZ3" s="205"/>
      <c r="DXA3" s="205"/>
      <c r="DXB3" s="205"/>
      <c r="DXC3" s="205"/>
      <c r="DXD3" s="205"/>
      <c r="DXE3" s="205"/>
      <c r="DXF3" s="205"/>
      <c r="DXG3" s="205"/>
      <c r="DXH3" s="205"/>
      <c r="DXI3" s="205"/>
      <c r="DXJ3" s="205"/>
      <c r="DXK3" s="205"/>
      <c r="DXL3" s="205"/>
      <c r="DXM3" s="205"/>
      <c r="DXN3" s="205"/>
      <c r="DXO3" s="205"/>
      <c r="DXP3" s="205"/>
      <c r="DXQ3" s="205"/>
      <c r="DXR3" s="205"/>
      <c r="DXS3" s="205"/>
      <c r="DXT3" s="205"/>
      <c r="DXU3" s="205"/>
      <c r="DXV3" s="205"/>
      <c r="DXW3" s="205"/>
      <c r="DXX3" s="205"/>
      <c r="DXY3" s="205"/>
      <c r="DXZ3" s="205"/>
      <c r="DYA3" s="205"/>
      <c r="DYB3" s="205"/>
      <c r="DYC3" s="205"/>
      <c r="DYD3" s="205"/>
      <c r="DYE3" s="205"/>
      <c r="DYF3" s="205"/>
      <c r="DYG3" s="205"/>
      <c r="DYH3" s="205"/>
      <c r="DYI3" s="205"/>
      <c r="DYJ3" s="205"/>
      <c r="DYK3" s="205"/>
      <c r="DYL3" s="205"/>
      <c r="DYM3" s="205"/>
      <c r="DYN3" s="205"/>
      <c r="DYO3" s="205"/>
      <c r="DYP3" s="205"/>
      <c r="DYQ3" s="205"/>
      <c r="DYR3" s="205"/>
      <c r="DYS3" s="205"/>
      <c r="DYT3" s="205"/>
      <c r="DYU3" s="205"/>
      <c r="DYV3" s="205"/>
      <c r="DYW3" s="205"/>
      <c r="DYX3" s="205"/>
      <c r="DYY3" s="205"/>
      <c r="DYZ3" s="205"/>
      <c r="DZA3" s="205"/>
      <c r="DZB3" s="205"/>
      <c r="DZC3" s="205"/>
      <c r="DZD3" s="205"/>
      <c r="DZE3" s="205"/>
      <c r="DZF3" s="205"/>
      <c r="DZG3" s="205"/>
      <c r="DZH3" s="205"/>
      <c r="DZI3" s="205"/>
      <c r="DZJ3" s="205"/>
      <c r="DZK3" s="205"/>
      <c r="DZL3" s="205"/>
      <c r="DZM3" s="205"/>
      <c r="DZN3" s="205"/>
      <c r="DZO3" s="205"/>
      <c r="DZP3" s="205"/>
      <c r="DZQ3" s="205"/>
      <c r="DZR3" s="205"/>
      <c r="DZS3" s="205"/>
      <c r="DZT3" s="205"/>
      <c r="DZU3" s="205"/>
      <c r="DZV3" s="205"/>
      <c r="DZW3" s="205"/>
      <c r="DZX3" s="205"/>
      <c r="DZY3" s="205"/>
      <c r="DZZ3" s="205"/>
      <c r="EAA3" s="205"/>
      <c r="EAB3" s="205"/>
      <c r="EAC3" s="205"/>
      <c r="EAD3" s="205"/>
      <c r="EAE3" s="205"/>
      <c r="EAF3" s="205"/>
      <c r="EAG3" s="205"/>
      <c r="EAH3" s="205"/>
      <c r="EAI3" s="205"/>
      <c r="EAJ3" s="205"/>
      <c r="EAK3" s="205"/>
      <c r="EAL3" s="205"/>
      <c r="EAM3" s="205"/>
      <c r="EAN3" s="205"/>
      <c r="EAO3" s="205"/>
      <c r="EAP3" s="205"/>
      <c r="EAQ3" s="205"/>
      <c r="EAR3" s="205"/>
      <c r="EAS3" s="205"/>
      <c r="EAT3" s="205"/>
      <c r="EAU3" s="205"/>
      <c r="EAV3" s="205"/>
      <c r="EAW3" s="205"/>
      <c r="EAX3" s="205"/>
      <c r="EAY3" s="205"/>
      <c r="EAZ3" s="205"/>
      <c r="EBA3" s="205"/>
      <c r="EBB3" s="205"/>
      <c r="EBC3" s="205"/>
      <c r="EBD3" s="205"/>
      <c r="EBE3" s="205"/>
      <c r="EBF3" s="205"/>
      <c r="EBG3" s="205"/>
      <c r="EBH3" s="205"/>
      <c r="EBI3" s="205"/>
      <c r="EBJ3" s="205"/>
      <c r="EBK3" s="205"/>
      <c r="EBL3" s="205"/>
      <c r="EBM3" s="205"/>
      <c r="EBN3" s="205"/>
      <c r="EBO3" s="205"/>
      <c r="EBP3" s="205"/>
      <c r="EBQ3" s="205"/>
      <c r="EBR3" s="205"/>
      <c r="EBS3" s="205"/>
      <c r="EBT3" s="205"/>
      <c r="EBU3" s="205"/>
      <c r="EBV3" s="205"/>
      <c r="EBW3" s="205"/>
      <c r="EBX3" s="205"/>
      <c r="EBY3" s="205"/>
      <c r="EBZ3" s="205"/>
      <c r="ECA3" s="205"/>
      <c r="ECB3" s="205"/>
      <c r="ECC3" s="205"/>
      <c r="ECD3" s="205"/>
      <c r="ECE3" s="205"/>
      <c r="ECF3" s="205"/>
      <c r="ECG3" s="205"/>
      <c r="ECH3" s="205"/>
      <c r="ECI3" s="205"/>
      <c r="ECJ3" s="205"/>
      <c r="ECK3" s="205"/>
      <c r="ECL3" s="205"/>
      <c r="ECM3" s="205"/>
      <c r="ECN3" s="205"/>
      <c r="ECO3" s="205"/>
      <c r="ECP3" s="205"/>
      <c r="ECQ3" s="205"/>
      <c r="ECR3" s="205"/>
      <c r="ECS3" s="205"/>
      <c r="ECT3" s="205"/>
      <c r="ECU3" s="205"/>
      <c r="ECV3" s="205"/>
      <c r="ECW3" s="205"/>
      <c r="ECX3" s="205"/>
      <c r="ECY3" s="205"/>
      <c r="ECZ3" s="205"/>
      <c r="EDA3" s="205"/>
      <c r="EDB3" s="205"/>
      <c r="EDC3" s="205"/>
      <c r="EDD3" s="205"/>
      <c r="EDE3" s="205"/>
      <c r="EDF3" s="205"/>
      <c r="EDG3" s="205"/>
      <c r="EDH3" s="205"/>
      <c r="EDI3" s="205"/>
      <c r="EDJ3" s="205"/>
      <c r="EDK3" s="205"/>
      <c r="EDL3" s="205"/>
      <c r="EDM3" s="205"/>
      <c r="EDN3" s="205"/>
      <c r="EDO3" s="205"/>
      <c r="EDP3" s="205"/>
      <c r="EDQ3" s="205"/>
      <c r="EDR3" s="205"/>
      <c r="EDS3" s="205"/>
      <c r="EDT3" s="205"/>
      <c r="EDU3" s="205"/>
      <c r="EDV3" s="205"/>
      <c r="EDW3" s="205"/>
      <c r="EDX3" s="205"/>
      <c r="EDY3" s="205"/>
      <c r="EDZ3" s="205"/>
      <c r="EEA3" s="205"/>
      <c r="EEB3" s="205"/>
      <c r="EEC3" s="205"/>
      <c r="EED3" s="205"/>
      <c r="EEE3" s="205"/>
      <c r="EEF3" s="205"/>
      <c r="EEG3" s="205"/>
      <c r="EEH3" s="205"/>
      <c r="EEI3" s="205"/>
      <c r="EEJ3" s="205"/>
      <c r="EEK3" s="205"/>
      <c r="EEL3" s="205"/>
      <c r="EEM3" s="205"/>
      <c r="EEN3" s="205"/>
      <c r="EEO3" s="205"/>
      <c r="EEP3" s="205"/>
      <c r="EEQ3" s="205"/>
      <c r="EER3" s="205"/>
      <c r="EES3" s="205"/>
      <c r="EET3" s="205"/>
      <c r="EEU3" s="205"/>
      <c r="EEV3" s="205"/>
      <c r="EEW3" s="205"/>
      <c r="EEX3" s="205"/>
      <c r="EEY3" s="205"/>
      <c r="EEZ3" s="205"/>
      <c r="EFA3" s="205"/>
      <c r="EFB3" s="205"/>
      <c r="EFC3" s="205"/>
      <c r="EFD3" s="205"/>
      <c r="EFE3" s="205"/>
      <c r="EFF3" s="205"/>
      <c r="EFG3" s="205"/>
      <c r="EFH3" s="205"/>
      <c r="EFI3" s="205"/>
      <c r="EFJ3" s="205"/>
      <c r="EFK3" s="205"/>
      <c r="EFL3" s="205"/>
      <c r="EFM3" s="205"/>
      <c r="EFN3" s="205"/>
      <c r="EFO3" s="205"/>
      <c r="EFP3" s="205"/>
      <c r="EFQ3" s="205"/>
      <c r="EFR3" s="205"/>
      <c r="EFS3" s="205"/>
      <c r="EFT3" s="205"/>
      <c r="EFU3" s="205"/>
      <c r="EFV3" s="205"/>
      <c r="EFW3" s="205"/>
      <c r="EFX3" s="205"/>
      <c r="EFY3" s="205"/>
      <c r="EFZ3" s="205"/>
      <c r="EGA3" s="205"/>
      <c r="EGB3" s="205"/>
      <c r="EGC3" s="205"/>
      <c r="EGD3" s="205"/>
      <c r="EGE3" s="205"/>
      <c r="EGF3" s="205"/>
      <c r="EGG3" s="205"/>
      <c r="EGH3" s="205"/>
      <c r="EGI3" s="205"/>
      <c r="EGJ3" s="205"/>
      <c r="EGK3" s="205"/>
      <c r="EGL3" s="205"/>
      <c r="EGM3" s="205"/>
      <c r="EGN3" s="205"/>
      <c r="EGO3" s="205"/>
      <c r="EGP3" s="205"/>
      <c r="EGQ3" s="205"/>
      <c r="EGR3" s="205"/>
      <c r="EGS3" s="205"/>
      <c r="EGT3" s="205"/>
      <c r="EGU3" s="205"/>
      <c r="EGV3" s="205"/>
      <c r="EGW3" s="205"/>
      <c r="EGX3" s="205"/>
      <c r="EGY3" s="205"/>
      <c r="EGZ3" s="205"/>
      <c r="EHA3" s="205"/>
      <c r="EHB3" s="205"/>
      <c r="EHC3" s="205"/>
      <c r="EHD3" s="205"/>
      <c r="EHE3" s="205"/>
      <c r="EHF3" s="205"/>
      <c r="EHG3" s="205"/>
      <c r="EHH3" s="205"/>
      <c r="EHI3" s="205"/>
      <c r="EHJ3" s="205"/>
      <c r="EHK3" s="205"/>
      <c r="EHL3" s="205"/>
      <c r="EHM3" s="205"/>
      <c r="EHN3" s="205"/>
      <c r="EHO3" s="205"/>
      <c r="EHP3" s="205"/>
      <c r="EHQ3" s="205"/>
      <c r="EHR3" s="205"/>
      <c r="EHS3" s="205"/>
      <c r="EHT3" s="205"/>
      <c r="EHU3" s="205"/>
      <c r="EHV3" s="205"/>
      <c r="EHW3" s="205"/>
      <c r="EHX3" s="205"/>
      <c r="EHY3" s="205"/>
      <c r="EHZ3" s="205"/>
      <c r="EIA3" s="205"/>
      <c r="EIB3" s="205"/>
      <c r="EIC3" s="205"/>
      <c r="EID3" s="205"/>
      <c r="EIE3" s="205"/>
      <c r="EIF3" s="205"/>
      <c r="EIG3" s="205"/>
      <c r="EIH3" s="205"/>
      <c r="EII3" s="205"/>
      <c r="EIJ3" s="205"/>
      <c r="EIK3" s="205"/>
      <c r="EIL3" s="205"/>
      <c r="EIM3" s="205"/>
      <c r="EIN3" s="205"/>
      <c r="EIO3" s="205"/>
      <c r="EIP3" s="205"/>
      <c r="EIQ3" s="205"/>
      <c r="EIR3" s="205"/>
      <c r="EIS3" s="205"/>
      <c r="EIT3" s="205"/>
      <c r="EIU3" s="205"/>
      <c r="EIV3" s="205"/>
      <c r="EIW3" s="205"/>
      <c r="EIX3" s="205"/>
      <c r="EIY3" s="205"/>
      <c r="EIZ3" s="205"/>
      <c r="EJA3" s="205"/>
      <c r="EJB3" s="205"/>
      <c r="EJC3" s="205"/>
      <c r="EJD3" s="205"/>
      <c r="EJE3" s="205"/>
      <c r="EJF3" s="205"/>
      <c r="EJG3" s="205"/>
      <c r="EJH3" s="205"/>
      <c r="EJI3" s="205"/>
      <c r="EJJ3" s="205"/>
      <c r="EJK3" s="205"/>
      <c r="EJL3" s="205"/>
      <c r="EJM3" s="205"/>
      <c r="EJN3" s="205"/>
      <c r="EJO3" s="205"/>
      <c r="EJP3" s="205"/>
      <c r="EJQ3" s="205"/>
      <c r="EJR3" s="205"/>
      <c r="EJS3" s="205"/>
      <c r="EJT3" s="205"/>
      <c r="EJU3" s="205"/>
      <c r="EJV3" s="205"/>
      <c r="EJW3" s="205"/>
      <c r="EJX3" s="205"/>
      <c r="EJY3" s="205"/>
      <c r="EJZ3" s="205"/>
      <c r="EKA3" s="205"/>
      <c r="EKB3" s="205"/>
      <c r="EKC3" s="205"/>
      <c r="EKD3" s="205"/>
      <c r="EKE3" s="205"/>
      <c r="EKF3" s="205"/>
      <c r="EKG3" s="205"/>
      <c r="EKH3" s="205"/>
      <c r="EKI3" s="205"/>
      <c r="EKJ3" s="205"/>
      <c r="EKK3" s="205"/>
      <c r="EKL3" s="205"/>
      <c r="EKM3" s="205"/>
      <c r="EKN3" s="205"/>
      <c r="EKO3" s="205"/>
      <c r="EKP3" s="205"/>
      <c r="EKQ3" s="205"/>
      <c r="EKR3" s="205"/>
      <c r="EKS3" s="205"/>
      <c r="EKT3" s="205"/>
      <c r="EKU3" s="205"/>
      <c r="EKV3" s="205"/>
      <c r="EKW3" s="205"/>
      <c r="EKX3" s="205"/>
      <c r="EKY3" s="205"/>
      <c r="EKZ3" s="205"/>
      <c r="ELA3" s="205"/>
      <c r="ELB3" s="205"/>
      <c r="ELC3" s="205"/>
      <c r="ELD3" s="205"/>
      <c r="ELE3" s="205"/>
      <c r="ELF3" s="205"/>
      <c r="ELG3" s="205"/>
      <c r="ELH3" s="205"/>
      <c r="ELI3" s="205"/>
      <c r="ELJ3" s="205"/>
      <c r="ELK3" s="205"/>
      <c r="ELL3" s="205"/>
      <c r="ELM3" s="205"/>
      <c r="ELN3" s="205"/>
      <c r="ELO3" s="205"/>
      <c r="ELP3" s="205"/>
      <c r="ELQ3" s="205"/>
      <c r="ELR3" s="205"/>
      <c r="ELS3" s="205"/>
      <c r="ELT3" s="205"/>
      <c r="ELU3" s="205"/>
      <c r="ELV3" s="205"/>
      <c r="ELW3" s="205"/>
      <c r="ELX3" s="205"/>
      <c r="ELY3" s="205"/>
      <c r="ELZ3" s="205"/>
      <c r="EMA3" s="205"/>
      <c r="EMB3" s="205"/>
      <c r="EMC3" s="205"/>
      <c r="EMD3" s="205"/>
      <c r="EME3" s="205"/>
      <c r="EMF3" s="205"/>
      <c r="EMG3" s="205"/>
      <c r="EMH3" s="205"/>
      <c r="EMI3" s="205"/>
      <c r="EMJ3" s="205"/>
      <c r="EMK3" s="205"/>
      <c r="EML3" s="205"/>
      <c r="EMM3" s="205"/>
      <c r="EMN3" s="205"/>
      <c r="EMO3" s="205"/>
      <c r="EMP3" s="205"/>
      <c r="EMQ3" s="205"/>
      <c r="EMR3" s="205"/>
      <c r="EMS3" s="205"/>
      <c r="EMT3" s="205"/>
      <c r="EMU3" s="205"/>
      <c r="EMV3" s="205"/>
      <c r="EMW3" s="205"/>
      <c r="EMX3" s="205"/>
      <c r="EMY3" s="205"/>
      <c r="EMZ3" s="205"/>
      <c r="ENA3" s="205"/>
      <c r="ENB3" s="205"/>
      <c r="ENC3" s="205"/>
      <c r="END3" s="205"/>
      <c r="ENE3" s="205"/>
      <c r="ENF3" s="205"/>
      <c r="ENG3" s="205"/>
      <c r="ENH3" s="205"/>
      <c r="ENI3" s="205"/>
      <c r="ENJ3" s="205"/>
      <c r="ENK3" s="205"/>
      <c r="ENL3" s="205"/>
      <c r="ENM3" s="205"/>
      <c r="ENN3" s="205"/>
      <c r="ENO3" s="205"/>
      <c r="ENP3" s="205"/>
      <c r="ENQ3" s="205"/>
      <c r="ENR3" s="205"/>
      <c r="ENS3" s="205"/>
      <c r="ENT3" s="205"/>
      <c r="ENU3" s="205"/>
      <c r="ENV3" s="205"/>
      <c r="ENW3" s="205"/>
      <c r="ENX3" s="205"/>
      <c r="ENY3" s="205"/>
      <c r="ENZ3" s="205"/>
      <c r="EOA3" s="205"/>
      <c r="EOB3" s="205"/>
      <c r="EOC3" s="205"/>
      <c r="EOD3" s="205"/>
      <c r="EOE3" s="205"/>
      <c r="EOF3" s="205"/>
      <c r="EOG3" s="205"/>
      <c r="EOH3" s="205"/>
      <c r="EOI3" s="205"/>
      <c r="EOJ3" s="205"/>
      <c r="EOK3" s="205"/>
      <c r="EOL3" s="205"/>
      <c r="EOM3" s="205"/>
      <c r="EON3" s="205"/>
      <c r="EOO3" s="205"/>
      <c r="EOP3" s="205"/>
      <c r="EOQ3" s="205"/>
      <c r="EOR3" s="205"/>
      <c r="EOS3" s="205"/>
      <c r="EOT3" s="205"/>
      <c r="EOU3" s="205"/>
      <c r="EOV3" s="205"/>
      <c r="EOW3" s="205"/>
      <c r="EOX3" s="205"/>
      <c r="EOY3" s="205"/>
      <c r="EOZ3" s="205"/>
      <c r="EPA3" s="205"/>
      <c r="EPB3" s="205"/>
      <c r="EPC3" s="205"/>
      <c r="EPD3" s="205"/>
      <c r="EPE3" s="205"/>
      <c r="EPF3" s="205"/>
      <c r="EPG3" s="205"/>
      <c r="EPH3" s="205"/>
      <c r="EPI3" s="205"/>
      <c r="EPJ3" s="205"/>
      <c r="EPK3" s="205"/>
      <c r="EPL3" s="205"/>
      <c r="EPM3" s="205"/>
      <c r="EPN3" s="205"/>
      <c r="EPO3" s="205"/>
      <c r="EPP3" s="205"/>
      <c r="EPQ3" s="205"/>
      <c r="EPR3" s="205"/>
      <c r="EPS3" s="205"/>
      <c r="EPT3" s="205"/>
      <c r="EPU3" s="205"/>
      <c r="EPV3" s="205"/>
      <c r="EPW3" s="205"/>
      <c r="EPX3" s="205"/>
      <c r="EPY3" s="205"/>
      <c r="EPZ3" s="205"/>
      <c r="EQA3" s="205"/>
      <c r="EQB3" s="205"/>
      <c r="EQC3" s="205"/>
      <c r="EQD3" s="205"/>
      <c r="EQE3" s="205"/>
      <c r="EQF3" s="205"/>
      <c r="EQG3" s="205"/>
      <c r="EQH3" s="205"/>
      <c r="EQI3" s="205"/>
      <c r="EQJ3" s="205"/>
      <c r="EQK3" s="205"/>
      <c r="EQL3" s="205"/>
      <c r="EQM3" s="205"/>
      <c r="EQN3" s="205"/>
      <c r="EQO3" s="205"/>
      <c r="EQP3" s="205"/>
      <c r="EQQ3" s="205"/>
      <c r="EQR3" s="205"/>
      <c r="EQS3" s="205"/>
      <c r="EQT3" s="205"/>
      <c r="EQU3" s="205"/>
      <c r="EQV3" s="205"/>
      <c r="EQW3" s="205"/>
      <c r="EQX3" s="205"/>
      <c r="EQY3" s="205"/>
      <c r="EQZ3" s="205"/>
      <c r="ERA3" s="205"/>
      <c r="ERB3" s="205"/>
      <c r="ERC3" s="205"/>
      <c r="ERD3" s="205"/>
      <c r="ERE3" s="205"/>
      <c r="ERF3" s="205"/>
      <c r="ERG3" s="205"/>
      <c r="ERH3" s="205"/>
      <c r="ERI3" s="205"/>
      <c r="ERJ3" s="205"/>
      <c r="ERK3" s="205"/>
      <c r="ERL3" s="205"/>
      <c r="ERM3" s="205"/>
      <c r="ERN3" s="205"/>
      <c r="ERO3" s="205"/>
      <c r="ERP3" s="205"/>
      <c r="ERQ3" s="205"/>
      <c r="ERR3" s="205"/>
      <c r="ERS3" s="205"/>
      <c r="ERT3" s="205"/>
      <c r="ERU3" s="205"/>
      <c r="ERV3" s="205"/>
      <c r="ERW3" s="205"/>
      <c r="ERX3" s="205"/>
      <c r="ERY3" s="205"/>
      <c r="ERZ3" s="205"/>
      <c r="ESA3" s="205"/>
      <c r="ESB3" s="205"/>
      <c r="ESC3" s="205"/>
      <c r="ESD3" s="205"/>
      <c r="ESE3" s="205"/>
      <c r="ESF3" s="205"/>
      <c r="ESG3" s="205"/>
      <c r="ESH3" s="205"/>
      <c r="ESI3" s="205"/>
      <c r="ESJ3" s="205"/>
      <c r="ESK3" s="205"/>
      <c r="ESL3" s="205"/>
      <c r="ESM3" s="205"/>
      <c r="ESN3" s="205"/>
      <c r="ESO3" s="205"/>
      <c r="ESP3" s="205"/>
      <c r="ESQ3" s="205"/>
      <c r="ESR3" s="205"/>
      <c r="ESS3" s="205"/>
      <c r="EST3" s="205"/>
      <c r="ESU3" s="205"/>
      <c r="ESV3" s="205"/>
      <c r="ESW3" s="205"/>
      <c r="ESX3" s="205"/>
      <c r="ESY3" s="205"/>
      <c r="ESZ3" s="205"/>
      <c r="ETA3" s="205"/>
      <c r="ETB3" s="205"/>
      <c r="ETC3" s="205"/>
      <c r="ETD3" s="205"/>
      <c r="ETE3" s="205"/>
      <c r="ETF3" s="205"/>
      <c r="ETG3" s="205"/>
      <c r="ETH3" s="205"/>
      <c r="ETI3" s="205"/>
      <c r="ETJ3" s="205"/>
      <c r="ETK3" s="205"/>
      <c r="ETL3" s="205"/>
      <c r="ETM3" s="205"/>
      <c r="ETN3" s="205"/>
      <c r="ETO3" s="205"/>
      <c r="ETP3" s="205"/>
      <c r="ETQ3" s="205"/>
      <c r="ETR3" s="205"/>
      <c r="ETS3" s="205"/>
      <c r="ETT3" s="205"/>
      <c r="ETU3" s="205"/>
      <c r="ETV3" s="205"/>
      <c r="ETW3" s="205"/>
      <c r="ETX3" s="205"/>
      <c r="ETY3" s="205"/>
      <c r="ETZ3" s="205"/>
      <c r="EUA3" s="205"/>
      <c r="EUB3" s="205"/>
      <c r="EUC3" s="205"/>
      <c r="EUD3" s="205"/>
      <c r="EUE3" s="205"/>
      <c r="EUF3" s="205"/>
      <c r="EUG3" s="205"/>
      <c r="EUH3" s="205"/>
      <c r="EUI3" s="205"/>
      <c r="EUJ3" s="205"/>
      <c r="EUK3" s="205"/>
      <c r="EUL3" s="205"/>
      <c r="EUM3" s="205"/>
      <c r="EUN3" s="205"/>
      <c r="EUO3" s="205"/>
      <c r="EUP3" s="205"/>
      <c r="EUQ3" s="205"/>
      <c r="EUR3" s="205"/>
      <c r="EUS3" s="205"/>
      <c r="EUT3" s="205"/>
      <c r="EUU3" s="205"/>
      <c r="EUV3" s="205"/>
      <c r="EUW3" s="205"/>
      <c r="EUX3" s="205"/>
      <c r="EUY3" s="205"/>
      <c r="EUZ3" s="205"/>
      <c r="EVA3" s="205"/>
      <c r="EVB3" s="205"/>
      <c r="EVC3" s="205"/>
      <c r="EVD3" s="205"/>
      <c r="EVE3" s="205"/>
      <c r="EVF3" s="205"/>
      <c r="EVG3" s="205"/>
      <c r="EVH3" s="205"/>
      <c r="EVI3" s="205"/>
      <c r="EVJ3" s="205"/>
      <c r="EVK3" s="205"/>
      <c r="EVL3" s="205"/>
      <c r="EVM3" s="205"/>
      <c r="EVN3" s="205"/>
      <c r="EVO3" s="205"/>
      <c r="EVP3" s="205"/>
      <c r="EVQ3" s="205"/>
      <c r="EVR3" s="205"/>
      <c r="EVS3" s="205"/>
      <c r="EVT3" s="205"/>
      <c r="EVU3" s="205"/>
      <c r="EVV3" s="205"/>
      <c r="EVW3" s="205"/>
      <c r="EVX3" s="205"/>
      <c r="EVY3" s="205"/>
      <c r="EVZ3" s="205"/>
      <c r="EWA3" s="205"/>
      <c r="EWB3" s="205"/>
      <c r="EWC3" s="205"/>
      <c r="EWD3" s="205"/>
      <c r="EWE3" s="205"/>
      <c r="EWF3" s="205"/>
      <c r="EWG3" s="205"/>
      <c r="EWH3" s="205"/>
      <c r="EWI3" s="205"/>
      <c r="EWJ3" s="205"/>
      <c r="EWK3" s="205"/>
      <c r="EWL3" s="205"/>
      <c r="EWM3" s="205"/>
      <c r="EWN3" s="205"/>
      <c r="EWO3" s="205"/>
      <c r="EWP3" s="205"/>
      <c r="EWQ3" s="205"/>
      <c r="EWR3" s="205"/>
      <c r="EWS3" s="205"/>
      <c r="EWT3" s="205"/>
      <c r="EWU3" s="205"/>
      <c r="EWV3" s="205"/>
      <c r="EWW3" s="205"/>
      <c r="EWX3" s="205"/>
      <c r="EWY3" s="205"/>
      <c r="EWZ3" s="205"/>
      <c r="EXA3" s="205"/>
      <c r="EXB3" s="205"/>
      <c r="EXC3" s="205"/>
      <c r="EXD3" s="205"/>
      <c r="EXE3" s="205"/>
      <c r="EXF3" s="205"/>
      <c r="EXG3" s="205"/>
      <c r="EXH3" s="205"/>
      <c r="EXI3" s="205"/>
      <c r="EXJ3" s="205"/>
      <c r="EXK3" s="205"/>
      <c r="EXL3" s="205"/>
      <c r="EXM3" s="205"/>
      <c r="EXN3" s="205"/>
      <c r="EXO3" s="205"/>
      <c r="EXP3" s="205"/>
      <c r="EXQ3" s="205"/>
      <c r="EXR3" s="205"/>
      <c r="EXS3" s="205"/>
      <c r="EXT3" s="205"/>
      <c r="EXU3" s="205"/>
      <c r="EXV3" s="205"/>
      <c r="EXW3" s="205"/>
      <c r="EXX3" s="205"/>
      <c r="EXY3" s="205"/>
      <c r="EXZ3" s="205"/>
      <c r="EYA3" s="205"/>
      <c r="EYB3" s="205"/>
      <c r="EYC3" s="205"/>
      <c r="EYD3" s="205"/>
      <c r="EYE3" s="205"/>
      <c r="EYF3" s="205"/>
      <c r="EYG3" s="205"/>
      <c r="EYH3" s="205"/>
      <c r="EYI3" s="205"/>
      <c r="EYJ3" s="205"/>
      <c r="EYK3" s="205"/>
      <c r="EYL3" s="205"/>
      <c r="EYM3" s="205"/>
      <c r="EYN3" s="205"/>
      <c r="EYO3" s="205"/>
      <c r="EYP3" s="205"/>
      <c r="EYQ3" s="205"/>
      <c r="EYR3" s="205"/>
      <c r="EYS3" s="205"/>
      <c r="EYT3" s="205"/>
      <c r="EYU3" s="205"/>
      <c r="EYV3" s="205"/>
      <c r="EYW3" s="205"/>
      <c r="EYX3" s="205"/>
      <c r="EYY3" s="205"/>
      <c r="EYZ3" s="205"/>
      <c r="EZA3" s="205"/>
      <c r="EZB3" s="205"/>
      <c r="EZC3" s="205"/>
      <c r="EZD3" s="205"/>
      <c r="EZE3" s="205"/>
      <c r="EZF3" s="205"/>
      <c r="EZG3" s="205"/>
      <c r="EZH3" s="205"/>
      <c r="EZI3" s="205"/>
      <c r="EZJ3" s="205"/>
      <c r="EZK3" s="205"/>
      <c r="EZL3" s="205"/>
      <c r="EZM3" s="205"/>
      <c r="EZN3" s="205"/>
      <c r="EZO3" s="205"/>
      <c r="EZP3" s="205"/>
      <c r="EZQ3" s="205"/>
      <c r="EZR3" s="205"/>
      <c r="EZS3" s="205"/>
      <c r="EZT3" s="205"/>
      <c r="EZU3" s="205"/>
      <c r="EZV3" s="205"/>
      <c r="EZW3" s="205"/>
      <c r="EZX3" s="205"/>
      <c r="EZY3" s="205"/>
      <c r="EZZ3" s="205"/>
      <c r="FAA3" s="205"/>
      <c r="FAB3" s="205"/>
      <c r="FAC3" s="205"/>
      <c r="FAD3" s="205"/>
      <c r="FAE3" s="205"/>
      <c r="FAF3" s="205"/>
      <c r="FAG3" s="205"/>
      <c r="FAH3" s="205"/>
      <c r="FAI3" s="205"/>
      <c r="FAJ3" s="205"/>
      <c r="FAK3" s="205"/>
      <c r="FAL3" s="205"/>
      <c r="FAM3" s="205"/>
      <c r="FAN3" s="205"/>
      <c r="FAO3" s="205"/>
      <c r="FAP3" s="205"/>
      <c r="FAQ3" s="205"/>
      <c r="FAR3" s="205"/>
      <c r="FAS3" s="205"/>
      <c r="FAT3" s="205"/>
      <c r="FAU3" s="205"/>
      <c r="FAV3" s="205"/>
      <c r="FAW3" s="205"/>
      <c r="FAX3" s="205"/>
      <c r="FAY3" s="205"/>
      <c r="FAZ3" s="205"/>
      <c r="FBA3" s="205"/>
      <c r="FBB3" s="205"/>
      <c r="FBC3" s="205"/>
      <c r="FBD3" s="205"/>
      <c r="FBE3" s="205"/>
      <c r="FBF3" s="205"/>
      <c r="FBG3" s="205"/>
      <c r="FBH3" s="205"/>
      <c r="FBI3" s="205"/>
      <c r="FBJ3" s="205"/>
      <c r="FBK3" s="205"/>
      <c r="FBL3" s="205"/>
      <c r="FBM3" s="205"/>
      <c r="FBN3" s="205"/>
      <c r="FBO3" s="205"/>
      <c r="FBP3" s="205"/>
      <c r="FBQ3" s="205"/>
      <c r="FBR3" s="205"/>
      <c r="FBS3" s="205"/>
      <c r="FBT3" s="205"/>
      <c r="FBU3" s="205"/>
      <c r="FBV3" s="205"/>
      <c r="FBW3" s="205"/>
      <c r="FBX3" s="205"/>
      <c r="FBY3" s="205"/>
      <c r="FBZ3" s="205"/>
      <c r="FCA3" s="205"/>
      <c r="FCB3" s="205"/>
      <c r="FCC3" s="205"/>
      <c r="FCD3" s="205"/>
      <c r="FCE3" s="205"/>
      <c r="FCF3" s="205"/>
      <c r="FCG3" s="205"/>
      <c r="FCH3" s="205"/>
      <c r="FCI3" s="205"/>
      <c r="FCJ3" s="205"/>
      <c r="FCK3" s="205"/>
      <c r="FCL3" s="205"/>
      <c r="FCM3" s="205"/>
      <c r="FCN3" s="205"/>
      <c r="FCO3" s="205"/>
      <c r="FCP3" s="205"/>
      <c r="FCQ3" s="205"/>
      <c r="FCR3" s="205"/>
      <c r="FCS3" s="205"/>
      <c r="FCT3" s="205"/>
      <c r="FCU3" s="205"/>
      <c r="FCV3" s="205"/>
      <c r="FCW3" s="205"/>
      <c r="FCX3" s="205"/>
      <c r="FCY3" s="205"/>
      <c r="FCZ3" s="205"/>
      <c r="FDA3" s="205"/>
      <c r="FDB3" s="205"/>
      <c r="FDC3" s="205"/>
      <c r="FDD3" s="205"/>
      <c r="FDE3" s="205"/>
      <c r="FDF3" s="205"/>
      <c r="FDG3" s="205"/>
      <c r="FDH3" s="205"/>
      <c r="FDI3" s="205"/>
      <c r="FDJ3" s="205"/>
      <c r="FDK3" s="205"/>
      <c r="FDL3" s="205"/>
      <c r="FDM3" s="205"/>
      <c r="FDN3" s="205"/>
      <c r="FDO3" s="205"/>
      <c r="FDP3" s="205"/>
      <c r="FDQ3" s="205"/>
      <c r="FDR3" s="205"/>
      <c r="FDS3" s="205"/>
      <c r="FDT3" s="205"/>
      <c r="FDU3" s="205"/>
      <c r="FDV3" s="205"/>
      <c r="FDW3" s="205"/>
      <c r="FDX3" s="205"/>
      <c r="FDY3" s="205"/>
      <c r="FDZ3" s="205"/>
      <c r="FEA3" s="205"/>
      <c r="FEB3" s="205"/>
      <c r="FEC3" s="205"/>
      <c r="FED3" s="205"/>
      <c r="FEE3" s="205"/>
      <c r="FEF3" s="205"/>
      <c r="FEG3" s="205"/>
      <c r="FEH3" s="205"/>
      <c r="FEI3" s="205"/>
      <c r="FEJ3" s="205"/>
      <c r="FEK3" s="205"/>
      <c r="FEL3" s="205"/>
      <c r="FEM3" s="205"/>
      <c r="FEN3" s="205"/>
      <c r="FEO3" s="205"/>
      <c r="FEP3" s="205"/>
      <c r="FEQ3" s="205"/>
      <c r="FER3" s="205"/>
      <c r="FES3" s="205"/>
      <c r="FET3" s="205"/>
      <c r="FEU3" s="205"/>
      <c r="FEV3" s="205"/>
      <c r="FEW3" s="205"/>
      <c r="FEX3" s="205"/>
      <c r="FEY3" s="205"/>
      <c r="FEZ3" s="205"/>
      <c r="FFA3" s="205"/>
      <c r="FFB3" s="205"/>
      <c r="FFC3" s="205"/>
      <c r="FFD3" s="205"/>
      <c r="FFE3" s="205"/>
      <c r="FFF3" s="205"/>
      <c r="FFG3" s="205"/>
      <c r="FFH3" s="205"/>
      <c r="FFI3" s="205"/>
      <c r="FFJ3" s="205"/>
      <c r="FFK3" s="205"/>
      <c r="FFL3" s="205"/>
      <c r="FFM3" s="205"/>
      <c r="FFN3" s="205"/>
      <c r="FFO3" s="205"/>
      <c r="FFP3" s="205"/>
      <c r="FFQ3" s="205"/>
      <c r="FFR3" s="205"/>
      <c r="FFS3" s="205"/>
      <c r="FFT3" s="205"/>
      <c r="FFU3" s="205"/>
      <c r="FFV3" s="205"/>
      <c r="FFW3" s="205"/>
      <c r="FFX3" s="205"/>
      <c r="FFY3" s="205"/>
      <c r="FFZ3" s="205"/>
      <c r="FGA3" s="205"/>
      <c r="FGB3" s="205"/>
      <c r="FGC3" s="205"/>
      <c r="FGD3" s="205"/>
      <c r="FGE3" s="205"/>
      <c r="FGF3" s="205"/>
      <c r="FGG3" s="205"/>
      <c r="FGH3" s="205"/>
      <c r="FGI3" s="205"/>
      <c r="FGJ3" s="205"/>
      <c r="FGK3" s="205"/>
      <c r="FGL3" s="205"/>
      <c r="FGM3" s="205"/>
      <c r="FGN3" s="205"/>
      <c r="FGO3" s="205"/>
      <c r="FGP3" s="205"/>
      <c r="FGQ3" s="205"/>
      <c r="FGR3" s="205"/>
      <c r="FGS3" s="205"/>
      <c r="FGT3" s="205"/>
      <c r="FGU3" s="205"/>
      <c r="FGV3" s="205"/>
      <c r="FGW3" s="205"/>
      <c r="FGX3" s="205"/>
      <c r="FGY3" s="205"/>
      <c r="FGZ3" s="205"/>
      <c r="FHA3" s="205"/>
      <c r="FHB3" s="205"/>
      <c r="FHC3" s="205"/>
      <c r="FHD3" s="205"/>
      <c r="FHE3" s="205"/>
      <c r="FHF3" s="205"/>
      <c r="FHG3" s="205"/>
      <c r="FHH3" s="205"/>
      <c r="FHI3" s="205"/>
      <c r="FHJ3" s="205"/>
      <c r="FHK3" s="205"/>
      <c r="FHL3" s="205"/>
      <c r="FHM3" s="205"/>
      <c r="FHN3" s="205"/>
      <c r="FHO3" s="205"/>
      <c r="FHP3" s="205"/>
      <c r="FHQ3" s="205"/>
      <c r="FHR3" s="205"/>
      <c r="FHS3" s="205"/>
      <c r="FHT3" s="205"/>
      <c r="FHU3" s="205"/>
      <c r="FHV3" s="205"/>
      <c r="FHW3" s="205"/>
      <c r="FHX3" s="205"/>
      <c r="FHY3" s="205"/>
      <c r="FHZ3" s="205"/>
      <c r="FIA3" s="205"/>
      <c r="FIB3" s="205"/>
      <c r="FIC3" s="205"/>
      <c r="FID3" s="205"/>
      <c r="FIE3" s="205"/>
      <c r="FIF3" s="205"/>
      <c r="FIG3" s="205"/>
      <c r="FIH3" s="205"/>
      <c r="FII3" s="205"/>
      <c r="FIJ3" s="205"/>
      <c r="FIK3" s="205"/>
      <c r="FIL3" s="205"/>
      <c r="FIM3" s="205"/>
      <c r="FIN3" s="205"/>
      <c r="FIO3" s="205"/>
      <c r="FIP3" s="205"/>
      <c r="FIQ3" s="205"/>
      <c r="FIR3" s="205"/>
      <c r="FIS3" s="205"/>
      <c r="FIT3" s="205"/>
      <c r="FIU3" s="205"/>
      <c r="FIV3" s="205"/>
      <c r="FIW3" s="205"/>
      <c r="FIX3" s="205"/>
      <c r="FIY3" s="205"/>
      <c r="FIZ3" s="205"/>
      <c r="FJA3" s="205"/>
      <c r="FJB3" s="205"/>
      <c r="FJC3" s="205"/>
      <c r="FJD3" s="205"/>
      <c r="FJE3" s="205"/>
      <c r="FJF3" s="205"/>
      <c r="FJG3" s="205"/>
      <c r="FJH3" s="205"/>
      <c r="FJI3" s="205"/>
      <c r="FJJ3" s="205"/>
      <c r="FJK3" s="205"/>
      <c r="FJL3" s="205"/>
      <c r="FJM3" s="205"/>
      <c r="FJN3" s="205"/>
      <c r="FJO3" s="205"/>
      <c r="FJP3" s="205"/>
      <c r="FJQ3" s="205"/>
      <c r="FJR3" s="205"/>
      <c r="FJS3" s="205"/>
      <c r="FJT3" s="205"/>
      <c r="FJU3" s="205"/>
      <c r="FJV3" s="205"/>
      <c r="FJW3" s="205"/>
      <c r="FJX3" s="205"/>
      <c r="FJY3" s="205"/>
      <c r="FJZ3" s="205"/>
      <c r="FKA3" s="205"/>
      <c r="FKB3" s="205"/>
      <c r="FKC3" s="205"/>
      <c r="FKD3" s="205"/>
      <c r="FKE3" s="205"/>
      <c r="FKF3" s="205"/>
      <c r="FKG3" s="205"/>
      <c r="FKH3" s="205"/>
      <c r="FKI3" s="205"/>
      <c r="FKJ3" s="205"/>
      <c r="FKK3" s="205"/>
      <c r="FKL3" s="205"/>
      <c r="FKM3" s="205"/>
      <c r="FKN3" s="205"/>
      <c r="FKO3" s="205"/>
      <c r="FKP3" s="205"/>
      <c r="FKQ3" s="205"/>
      <c r="FKR3" s="205"/>
      <c r="FKS3" s="205"/>
      <c r="FKT3" s="205"/>
      <c r="FKU3" s="205"/>
      <c r="FKV3" s="205"/>
      <c r="FKW3" s="205"/>
      <c r="FKX3" s="205"/>
      <c r="FKY3" s="205"/>
      <c r="FKZ3" s="205"/>
      <c r="FLA3" s="205"/>
      <c r="FLB3" s="205"/>
      <c r="FLC3" s="205"/>
      <c r="FLD3" s="205"/>
      <c r="FLE3" s="205"/>
      <c r="FLF3" s="205"/>
      <c r="FLG3" s="205"/>
      <c r="FLH3" s="205"/>
      <c r="FLI3" s="205"/>
      <c r="FLJ3" s="205"/>
      <c r="FLK3" s="205"/>
      <c r="FLL3" s="205"/>
      <c r="FLM3" s="205"/>
      <c r="FLN3" s="205"/>
      <c r="FLO3" s="205"/>
      <c r="FLP3" s="205"/>
      <c r="FLQ3" s="205"/>
      <c r="FLR3" s="205"/>
      <c r="FLS3" s="205"/>
      <c r="FLT3" s="205"/>
      <c r="FLU3" s="205"/>
      <c r="FLV3" s="205"/>
      <c r="FLW3" s="205"/>
      <c r="FLX3" s="205"/>
      <c r="FLY3" s="205"/>
      <c r="FLZ3" s="205"/>
      <c r="FMA3" s="205"/>
      <c r="FMB3" s="205"/>
      <c r="FMC3" s="205"/>
      <c r="FMD3" s="205"/>
      <c r="FME3" s="205"/>
      <c r="FMF3" s="205"/>
      <c r="FMG3" s="205"/>
      <c r="FMH3" s="205"/>
      <c r="FMI3" s="205"/>
      <c r="FMJ3" s="205"/>
      <c r="FMK3" s="205"/>
      <c r="FML3" s="205"/>
      <c r="FMM3" s="205"/>
      <c r="FMN3" s="205"/>
      <c r="FMO3" s="205"/>
      <c r="FMP3" s="205"/>
      <c r="FMQ3" s="205"/>
      <c r="FMR3" s="205"/>
      <c r="FMS3" s="205"/>
      <c r="FMT3" s="205"/>
      <c r="FMU3" s="205"/>
      <c r="FMV3" s="205"/>
      <c r="FMW3" s="205"/>
      <c r="FMX3" s="205"/>
      <c r="FMY3" s="205"/>
      <c r="FMZ3" s="205"/>
      <c r="FNA3" s="205"/>
      <c r="FNB3" s="205"/>
      <c r="FNC3" s="205"/>
      <c r="FND3" s="205"/>
      <c r="FNE3" s="205"/>
      <c r="FNF3" s="205"/>
      <c r="FNG3" s="205"/>
      <c r="FNH3" s="205"/>
      <c r="FNI3" s="205"/>
      <c r="FNJ3" s="205"/>
      <c r="FNK3" s="205"/>
      <c r="FNL3" s="205"/>
      <c r="FNM3" s="205"/>
      <c r="FNN3" s="205"/>
      <c r="FNO3" s="205"/>
      <c r="FNP3" s="205"/>
      <c r="FNQ3" s="205"/>
      <c r="FNR3" s="205"/>
      <c r="FNS3" s="205"/>
      <c r="FNT3" s="205"/>
      <c r="FNU3" s="205"/>
      <c r="FNV3" s="205"/>
      <c r="FNW3" s="205"/>
      <c r="FNX3" s="205"/>
      <c r="FNY3" s="205"/>
      <c r="FNZ3" s="205"/>
      <c r="FOA3" s="205"/>
      <c r="FOB3" s="205"/>
      <c r="FOC3" s="205"/>
      <c r="FOD3" s="205"/>
      <c r="FOE3" s="205"/>
      <c r="FOF3" s="205"/>
      <c r="FOG3" s="205"/>
      <c r="FOH3" s="205"/>
      <c r="FOI3" s="205"/>
      <c r="FOJ3" s="205"/>
      <c r="FOK3" s="205"/>
      <c r="FOL3" s="205"/>
      <c r="FOM3" s="205"/>
      <c r="FON3" s="205"/>
      <c r="FOO3" s="205"/>
      <c r="FOP3" s="205"/>
      <c r="FOQ3" s="205"/>
      <c r="FOR3" s="205"/>
      <c r="FOS3" s="205"/>
      <c r="FOT3" s="205"/>
      <c r="FOU3" s="205"/>
      <c r="FOV3" s="205"/>
      <c r="FOW3" s="205"/>
      <c r="FOX3" s="205"/>
      <c r="FOY3" s="205"/>
      <c r="FOZ3" s="205"/>
      <c r="FPA3" s="205"/>
      <c r="FPB3" s="205"/>
      <c r="FPC3" s="205"/>
      <c r="FPD3" s="205"/>
      <c r="FPE3" s="205"/>
      <c r="FPF3" s="205"/>
      <c r="FPG3" s="205"/>
      <c r="FPH3" s="205"/>
      <c r="FPI3" s="205"/>
      <c r="FPJ3" s="205"/>
      <c r="FPK3" s="205"/>
      <c r="FPL3" s="205"/>
      <c r="FPM3" s="205"/>
      <c r="FPN3" s="205"/>
      <c r="FPO3" s="205"/>
      <c r="FPP3" s="205"/>
      <c r="FPQ3" s="205"/>
      <c r="FPR3" s="205"/>
      <c r="FPS3" s="205"/>
      <c r="FPT3" s="205"/>
      <c r="FPU3" s="205"/>
      <c r="FPV3" s="205"/>
      <c r="FPW3" s="205"/>
      <c r="FPX3" s="205"/>
      <c r="FPY3" s="205"/>
      <c r="FPZ3" s="205"/>
      <c r="FQA3" s="205"/>
      <c r="FQB3" s="205"/>
      <c r="FQC3" s="205"/>
      <c r="FQD3" s="205"/>
      <c r="FQE3" s="205"/>
      <c r="FQF3" s="205"/>
      <c r="FQG3" s="205"/>
      <c r="FQH3" s="205"/>
      <c r="FQI3" s="205"/>
      <c r="FQJ3" s="205"/>
      <c r="FQK3" s="205"/>
      <c r="FQL3" s="205"/>
      <c r="FQM3" s="205"/>
      <c r="FQN3" s="205"/>
      <c r="FQO3" s="205"/>
      <c r="FQP3" s="205"/>
      <c r="FQQ3" s="205"/>
      <c r="FQR3" s="205"/>
      <c r="FQS3" s="205"/>
      <c r="FQT3" s="205"/>
      <c r="FQU3" s="205"/>
      <c r="FQV3" s="205"/>
      <c r="FQW3" s="205"/>
      <c r="FQX3" s="205"/>
      <c r="FQY3" s="205"/>
      <c r="FQZ3" s="205"/>
      <c r="FRA3" s="205"/>
      <c r="FRB3" s="205"/>
      <c r="FRC3" s="205"/>
      <c r="FRD3" s="205"/>
      <c r="FRE3" s="205"/>
      <c r="FRF3" s="205"/>
      <c r="FRG3" s="205"/>
      <c r="FRH3" s="205"/>
      <c r="FRI3" s="205"/>
      <c r="FRJ3" s="205"/>
      <c r="FRK3" s="205"/>
      <c r="FRL3" s="205"/>
      <c r="FRM3" s="205"/>
      <c r="FRN3" s="205"/>
      <c r="FRO3" s="205"/>
      <c r="FRP3" s="205"/>
      <c r="FRQ3" s="205"/>
      <c r="FRR3" s="205"/>
      <c r="FRS3" s="205"/>
      <c r="FRT3" s="205"/>
      <c r="FRU3" s="205"/>
      <c r="FRV3" s="205"/>
      <c r="FRW3" s="205"/>
      <c r="FRX3" s="205"/>
      <c r="FRY3" s="205"/>
      <c r="FRZ3" s="205"/>
      <c r="FSA3" s="205"/>
      <c r="FSB3" s="205"/>
      <c r="FSC3" s="205"/>
      <c r="FSD3" s="205"/>
      <c r="FSE3" s="205"/>
      <c r="FSF3" s="205"/>
      <c r="FSG3" s="205"/>
      <c r="FSH3" s="205"/>
      <c r="FSI3" s="205"/>
      <c r="FSJ3" s="205"/>
      <c r="FSK3" s="205"/>
      <c r="FSL3" s="205"/>
      <c r="FSM3" s="205"/>
      <c r="FSN3" s="205"/>
      <c r="FSO3" s="205"/>
      <c r="FSP3" s="205"/>
      <c r="FSQ3" s="205"/>
      <c r="FSR3" s="205"/>
      <c r="FSS3" s="205"/>
      <c r="FST3" s="205"/>
      <c r="FSU3" s="205"/>
      <c r="FSV3" s="205"/>
      <c r="FSW3" s="205"/>
      <c r="FSX3" s="205"/>
      <c r="FSY3" s="205"/>
      <c r="FSZ3" s="205"/>
      <c r="FTA3" s="205"/>
      <c r="FTB3" s="205"/>
      <c r="FTC3" s="205"/>
      <c r="FTD3" s="205"/>
      <c r="FTE3" s="205"/>
      <c r="FTF3" s="205"/>
      <c r="FTG3" s="205"/>
      <c r="FTH3" s="205"/>
      <c r="FTI3" s="205"/>
      <c r="FTJ3" s="205"/>
      <c r="FTK3" s="205"/>
      <c r="FTL3" s="205"/>
      <c r="FTM3" s="205"/>
      <c r="FTN3" s="205"/>
      <c r="FTO3" s="205"/>
      <c r="FTP3" s="205"/>
      <c r="FTQ3" s="205"/>
      <c r="FTR3" s="205"/>
      <c r="FTS3" s="205"/>
      <c r="FTT3" s="205"/>
      <c r="FTU3" s="205"/>
      <c r="FTV3" s="205"/>
      <c r="FTW3" s="205"/>
      <c r="FTX3" s="205"/>
      <c r="FTY3" s="205"/>
      <c r="FTZ3" s="205"/>
      <c r="FUA3" s="205"/>
      <c r="FUB3" s="205"/>
      <c r="FUC3" s="205"/>
      <c r="FUD3" s="205"/>
      <c r="FUE3" s="205"/>
      <c r="FUF3" s="205"/>
      <c r="FUG3" s="205"/>
      <c r="FUH3" s="205"/>
      <c r="FUI3" s="205"/>
      <c r="FUJ3" s="205"/>
      <c r="FUK3" s="205"/>
      <c r="FUL3" s="205"/>
      <c r="FUM3" s="205"/>
      <c r="FUN3" s="205"/>
      <c r="FUO3" s="205"/>
      <c r="FUP3" s="205"/>
      <c r="FUQ3" s="205"/>
      <c r="FUR3" s="205"/>
      <c r="FUS3" s="205"/>
      <c r="FUT3" s="205"/>
      <c r="FUU3" s="205"/>
      <c r="FUV3" s="205"/>
      <c r="FUW3" s="205"/>
      <c r="FUX3" s="205"/>
      <c r="FUY3" s="205"/>
      <c r="FUZ3" s="205"/>
      <c r="FVA3" s="205"/>
      <c r="FVB3" s="205"/>
      <c r="FVC3" s="205"/>
      <c r="FVD3" s="205"/>
      <c r="FVE3" s="205"/>
      <c r="FVF3" s="205"/>
      <c r="FVG3" s="205"/>
      <c r="FVH3" s="205"/>
      <c r="FVI3" s="205"/>
      <c r="FVJ3" s="205"/>
      <c r="FVK3" s="205"/>
      <c r="FVL3" s="205"/>
      <c r="FVM3" s="205"/>
      <c r="FVN3" s="205"/>
      <c r="FVO3" s="205"/>
      <c r="FVP3" s="205"/>
      <c r="FVQ3" s="205"/>
      <c r="FVR3" s="205"/>
      <c r="FVS3" s="205"/>
      <c r="FVT3" s="205"/>
      <c r="FVU3" s="205"/>
      <c r="FVV3" s="205"/>
      <c r="FVW3" s="205"/>
      <c r="FVX3" s="205"/>
      <c r="FVY3" s="205"/>
      <c r="FVZ3" s="205"/>
      <c r="FWA3" s="205"/>
      <c r="FWB3" s="205"/>
      <c r="FWC3" s="205"/>
      <c r="FWD3" s="205"/>
      <c r="FWE3" s="205"/>
      <c r="FWF3" s="205"/>
      <c r="FWG3" s="205"/>
      <c r="FWH3" s="205"/>
      <c r="FWI3" s="205"/>
      <c r="FWJ3" s="205"/>
      <c r="FWK3" s="205"/>
      <c r="FWL3" s="205"/>
      <c r="FWM3" s="205"/>
      <c r="FWN3" s="205"/>
      <c r="FWO3" s="205"/>
      <c r="FWP3" s="205"/>
      <c r="FWQ3" s="205"/>
      <c r="FWR3" s="205"/>
      <c r="FWS3" s="205"/>
      <c r="FWT3" s="205"/>
      <c r="FWU3" s="205"/>
      <c r="FWV3" s="205"/>
      <c r="FWW3" s="205"/>
      <c r="FWX3" s="205"/>
      <c r="FWY3" s="205"/>
      <c r="FWZ3" s="205"/>
      <c r="FXA3" s="205"/>
      <c r="FXB3" s="205"/>
      <c r="FXC3" s="205"/>
      <c r="FXD3" s="205"/>
      <c r="FXE3" s="205"/>
      <c r="FXF3" s="205"/>
      <c r="FXG3" s="205"/>
      <c r="FXH3" s="205"/>
      <c r="FXI3" s="205"/>
      <c r="FXJ3" s="205"/>
      <c r="FXK3" s="205"/>
      <c r="FXL3" s="205"/>
      <c r="FXM3" s="205"/>
      <c r="FXN3" s="205"/>
      <c r="FXO3" s="205"/>
      <c r="FXP3" s="205"/>
      <c r="FXQ3" s="205"/>
      <c r="FXR3" s="205"/>
      <c r="FXS3" s="205"/>
      <c r="FXT3" s="205"/>
      <c r="FXU3" s="205"/>
      <c r="FXV3" s="205"/>
      <c r="FXW3" s="205"/>
      <c r="FXX3" s="205"/>
      <c r="FXY3" s="205"/>
      <c r="FXZ3" s="205"/>
      <c r="FYA3" s="205"/>
      <c r="FYB3" s="205"/>
      <c r="FYC3" s="205"/>
      <c r="FYD3" s="205"/>
      <c r="FYE3" s="205"/>
      <c r="FYF3" s="205"/>
      <c r="FYG3" s="205"/>
      <c r="FYH3" s="205"/>
      <c r="FYI3" s="205"/>
      <c r="FYJ3" s="205"/>
      <c r="FYK3" s="205"/>
      <c r="FYL3" s="205"/>
      <c r="FYM3" s="205"/>
      <c r="FYN3" s="205"/>
      <c r="FYO3" s="205"/>
      <c r="FYP3" s="205"/>
      <c r="FYQ3" s="205"/>
      <c r="FYR3" s="205"/>
      <c r="FYS3" s="205"/>
      <c r="FYT3" s="205"/>
      <c r="FYU3" s="205"/>
      <c r="FYV3" s="205"/>
      <c r="FYW3" s="205"/>
      <c r="FYX3" s="205"/>
      <c r="FYY3" s="205"/>
      <c r="FYZ3" s="205"/>
      <c r="FZA3" s="205"/>
      <c r="FZB3" s="205"/>
      <c r="FZC3" s="205"/>
      <c r="FZD3" s="205"/>
      <c r="FZE3" s="205"/>
      <c r="FZF3" s="205"/>
      <c r="FZG3" s="205"/>
      <c r="FZH3" s="205"/>
      <c r="FZI3" s="205"/>
      <c r="FZJ3" s="205"/>
      <c r="FZK3" s="205"/>
      <c r="FZL3" s="205"/>
      <c r="FZM3" s="205"/>
      <c r="FZN3" s="205"/>
      <c r="FZO3" s="205"/>
      <c r="FZP3" s="205"/>
      <c r="FZQ3" s="205"/>
      <c r="FZR3" s="205"/>
      <c r="FZS3" s="205"/>
      <c r="FZT3" s="205"/>
      <c r="FZU3" s="205"/>
      <c r="FZV3" s="205"/>
      <c r="FZW3" s="205"/>
      <c r="FZX3" s="205"/>
      <c r="FZY3" s="205"/>
      <c r="FZZ3" s="205"/>
      <c r="GAA3" s="205"/>
      <c r="GAB3" s="205"/>
      <c r="GAC3" s="205"/>
      <c r="GAD3" s="205"/>
      <c r="GAE3" s="205"/>
      <c r="GAF3" s="205"/>
      <c r="GAG3" s="205"/>
      <c r="GAH3" s="205"/>
      <c r="GAI3" s="205"/>
      <c r="GAJ3" s="205"/>
      <c r="GAK3" s="205"/>
      <c r="GAL3" s="205"/>
      <c r="GAM3" s="205"/>
      <c r="GAN3" s="205"/>
      <c r="GAO3" s="205"/>
      <c r="GAP3" s="205"/>
      <c r="GAQ3" s="205"/>
      <c r="GAR3" s="205"/>
      <c r="GAS3" s="205"/>
      <c r="GAT3" s="205"/>
      <c r="GAU3" s="205"/>
      <c r="GAV3" s="205"/>
      <c r="GAW3" s="205"/>
      <c r="GAX3" s="205"/>
      <c r="GAY3" s="205"/>
      <c r="GAZ3" s="205"/>
      <c r="GBA3" s="205"/>
      <c r="GBB3" s="205"/>
      <c r="GBC3" s="205"/>
      <c r="GBD3" s="205"/>
      <c r="GBE3" s="205"/>
      <c r="GBF3" s="205"/>
      <c r="GBG3" s="205"/>
      <c r="GBH3" s="205"/>
      <c r="GBI3" s="205"/>
      <c r="GBJ3" s="205"/>
      <c r="GBK3" s="205"/>
      <c r="GBL3" s="205"/>
      <c r="GBM3" s="205"/>
      <c r="GBN3" s="205"/>
      <c r="GBO3" s="205"/>
      <c r="GBP3" s="205"/>
      <c r="GBQ3" s="205"/>
      <c r="GBR3" s="205"/>
      <c r="GBS3" s="205"/>
      <c r="GBT3" s="205"/>
      <c r="GBU3" s="205"/>
      <c r="GBV3" s="205"/>
      <c r="GBW3" s="205"/>
      <c r="GBX3" s="205"/>
      <c r="GBY3" s="205"/>
      <c r="GBZ3" s="205"/>
      <c r="GCA3" s="205"/>
      <c r="GCB3" s="205"/>
      <c r="GCC3" s="205"/>
      <c r="GCD3" s="205"/>
      <c r="GCE3" s="205"/>
      <c r="GCF3" s="205"/>
      <c r="GCG3" s="205"/>
      <c r="GCH3" s="205"/>
      <c r="GCI3" s="205"/>
      <c r="GCJ3" s="205"/>
      <c r="GCK3" s="205"/>
      <c r="GCL3" s="205"/>
      <c r="GCM3" s="205"/>
      <c r="GCN3" s="205"/>
      <c r="GCO3" s="205"/>
      <c r="GCP3" s="205"/>
      <c r="GCQ3" s="205"/>
      <c r="GCR3" s="205"/>
      <c r="GCS3" s="205"/>
      <c r="GCT3" s="205"/>
      <c r="GCU3" s="205"/>
      <c r="GCV3" s="205"/>
      <c r="GCW3" s="205"/>
      <c r="GCX3" s="205"/>
      <c r="GCY3" s="205"/>
      <c r="GCZ3" s="205"/>
      <c r="GDA3" s="205"/>
      <c r="GDB3" s="205"/>
      <c r="GDC3" s="205"/>
      <c r="GDD3" s="205"/>
      <c r="GDE3" s="205"/>
      <c r="GDF3" s="205"/>
      <c r="GDG3" s="205"/>
      <c r="GDH3" s="205"/>
      <c r="GDI3" s="205"/>
      <c r="GDJ3" s="205"/>
      <c r="GDK3" s="205"/>
      <c r="GDL3" s="205"/>
      <c r="GDM3" s="205"/>
      <c r="GDN3" s="205"/>
      <c r="GDO3" s="205"/>
      <c r="GDP3" s="205"/>
      <c r="GDQ3" s="205"/>
      <c r="GDR3" s="205"/>
      <c r="GDS3" s="205"/>
      <c r="GDT3" s="205"/>
      <c r="GDU3" s="205"/>
      <c r="GDV3" s="205"/>
      <c r="GDW3" s="205"/>
      <c r="GDX3" s="205"/>
      <c r="GDY3" s="205"/>
      <c r="GDZ3" s="205"/>
      <c r="GEA3" s="205"/>
      <c r="GEB3" s="205"/>
      <c r="GEC3" s="205"/>
      <c r="GED3" s="205"/>
      <c r="GEE3" s="205"/>
      <c r="GEF3" s="205"/>
      <c r="GEG3" s="205"/>
      <c r="GEH3" s="205"/>
      <c r="GEI3" s="205"/>
      <c r="GEJ3" s="205"/>
      <c r="GEK3" s="205"/>
      <c r="GEL3" s="205"/>
      <c r="GEM3" s="205"/>
      <c r="GEN3" s="205"/>
      <c r="GEO3" s="205"/>
      <c r="GEP3" s="205"/>
      <c r="GEQ3" s="205"/>
      <c r="GER3" s="205"/>
      <c r="GES3" s="205"/>
      <c r="GET3" s="205"/>
      <c r="GEU3" s="205"/>
      <c r="GEV3" s="205"/>
      <c r="GEW3" s="205"/>
      <c r="GEX3" s="205"/>
      <c r="GEY3" s="205"/>
      <c r="GEZ3" s="205"/>
      <c r="GFA3" s="205"/>
      <c r="GFB3" s="205"/>
      <c r="GFC3" s="205"/>
      <c r="GFD3" s="205"/>
      <c r="GFE3" s="205"/>
      <c r="GFF3" s="205"/>
      <c r="GFG3" s="205"/>
      <c r="GFH3" s="205"/>
      <c r="GFI3" s="205"/>
      <c r="GFJ3" s="205"/>
      <c r="GFK3" s="205"/>
      <c r="GFL3" s="205"/>
      <c r="GFM3" s="205"/>
      <c r="GFN3" s="205"/>
      <c r="GFO3" s="205"/>
      <c r="GFP3" s="205"/>
      <c r="GFQ3" s="205"/>
      <c r="GFR3" s="205"/>
      <c r="GFS3" s="205"/>
      <c r="GFT3" s="205"/>
      <c r="GFU3" s="205"/>
      <c r="GFV3" s="205"/>
      <c r="GFW3" s="205"/>
      <c r="GFX3" s="205"/>
      <c r="GFY3" s="205"/>
      <c r="GFZ3" s="205"/>
      <c r="GGA3" s="205"/>
      <c r="GGB3" s="205"/>
      <c r="GGC3" s="205"/>
      <c r="GGD3" s="205"/>
      <c r="GGE3" s="205"/>
      <c r="GGF3" s="205"/>
      <c r="GGG3" s="205"/>
      <c r="GGH3" s="205"/>
      <c r="GGI3" s="205"/>
      <c r="GGJ3" s="205"/>
      <c r="GGK3" s="205"/>
      <c r="GGL3" s="205"/>
      <c r="GGM3" s="205"/>
      <c r="GGN3" s="205"/>
      <c r="GGO3" s="205"/>
      <c r="GGP3" s="205"/>
      <c r="GGQ3" s="205"/>
      <c r="GGR3" s="205"/>
      <c r="GGS3" s="205"/>
      <c r="GGT3" s="205"/>
      <c r="GGU3" s="205"/>
      <c r="GGV3" s="205"/>
      <c r="GGW3" s="205"/>
      <c r="GGX3" s="205"/>
      <c r="GGY3" s="205"/>
      <c r="GGZ3" s="205"/>
      <c r="GHA3" s="205"/>
      <c r="GHB3" s="205"/>
      <c r="GHC3" s="205"/>
      <c r="GHD3" s="205"/>
      <c r="GHE3" s="205"/>
      <c r="GHF3" s="205"/>
      <c r="GHG3" s="205"/>
      <c r="GHH3" s="205"/>
      <c r="GHI3" s="205"/>
      <c r="GHJ3" s="205"/>
      <c r="GHK3" s="205"/>
      <c r="GHL3" s="205"/>
      <c r="GHM3" s="205"/>
      <c r="GHN3" s="205"/>
      <c r="GHO3" s="205"/>
      <c r="GHP3" s="205"/>
      <c r="GHQ3" s="205"/>
      <c r="GHR3" s="205"/>
      <c r="GHS3" s="205"/>
      <c r="GHT3" s="205"/>
      <c r="GHU3" s="205"/>
      <c r="GHV3" s="205"/>
      <c r="GHW3" s="205"/>
      <c r="GHX3" s="205"/>
      <c r="GHY3" s="205"/>
      <c r="GHZ3" s="205"/>
      <c r="GIA3" s="205"/>
      <c r="GIB3" s="205"/>
      <c r="GIC3" s="205"/>
      <c r="GID3" s="205"/>
      <c r="GIE3" s="205"/>
      <c r="GIF3" s="205"/>
      <c r="GIG3" s="205"/>
      <c r="GIH3" s="205"/>
      <c r="GII3" s="205"/>
      <c r="GIJ3" s="205"/>
      <c r="GIK3" s="205"/>
      <c r="GIL3" s="205"/>
      <c r="GIM3" s="205"/>
      <c r="GIN3" s="205"/>
      <c r="GIO3" s="205"/>
      <c r="GIP3" s="205"/>
      <c r="GIQ3" s="205"/>
      <c r="GIR3" s="205"/>
      <c r="GIS3" s="205"/>
      <c r="GIT3" s="205"/>
      <c r="GIU3" s="205"/>
      <c r="GIV3" s="205"/>
      <c r="GIW3" s="205"/>
      <c r="GIX3" s="205"/>
      <c r="GIY3" s="205"/>
      <c r="GIZ3" s="205"/>
      <c r="GJA3" s="205"/>
      <c r="GJB3" s="205"/>
      <c r="GJC3" s="205"/>
      <c r="GJD3" s="205"/>
      <c r="GJE3" s="205"/>
      <c r="GJF3" s="205"/>
      <c r="GJG3" s="205"/>
      <c r="GJH3" s="205"/>
      <c r="GJI3" s="205"/>
      <c r="GJJ3" s="205"/>
      <c r="GJK3" s="205"/>
      <c r="GJL3" s="205"/>
      <c r="GJM3" s="205"/>
      <c r="GJN3" s="205"/>
      <c r="GJO3" s="205"/>
      <c r="GJP3" s="205"/>
      <c r="GJQ3" s="205"/>
      <c r="GJR3" s="205"/>
      <c r="GJS3" s="205"/>
      <c r="GJT3" s="205"/>
      <c r="GJU3" s="205"/>
      <c r="GJV3" s="205"/>
      <c r="GJW3" s="205"/>
      <c r="GJX3" s="205"/>
      <c r="GJY3" s="205"/>
      <c r="GJZ3" s="205"/>
      <c r="GKA3" s="205"/>
      <c r="GKB3" s="205"/>
      <c r="GKC3" s="205"/>
      <c r="GKD3" s="205"/>
      <c r="GKE3" s="205"/>
      <c r="GKF3" s="205"/>
      <c r="GKG3" s="205"/>
      <c r="GKH3" s="205"/>
      <c r="GKI3" s="205"/>
      <c r="GKJ3" s="205"/>
      <c r="GKK3" s="205"/>
      <c r="GKL3" s="205"/>
      <c r="GKM3" s="205"/>
      <c r="GKN3" s="205"/>
      <c r="GKO3" s="205"/>
      <c r="GKP3" s="205"/>
      <c r="GKQ3" s="205"/>
      <c r="GKR3" s="205"/>
      <c r="GKS3" s="205"/>
      <c r="GKT3" s="205"/>
      <c r="GKU3" s="205"/>
      <c r="GKV3" s="205"/>
      <c r="GKW3" s="205"/>
      <c r="GKX3" s="205"/>
      <c r="GKY3" s="205"/>
      <c r="GKZ3" s="205"/>
      <c r="GLA3" s="205"/>
      <c r="GLB3" s="205"/>
      <c r="GLC3" s="205"/>
      <c r="GLD3" s="205"/>
      <c r="GLE3" s="205"/>
      <c r="GLF3" s="205"/>
      <c r="GLG3" s="205"/>
      <c r="GLH3" s="205"/>
      <c r="GLI3" s="205"/>
      <c r="GLJ3" s="205"/>
      <c r="GLK3" s="205"/>
      <c r="GLL3" s="205"/>
      <c r="GLM3" s="205"/>
      <c r="GLN3" s="205"/>
      <c r="GLO3" s="205"/>
      <c r="GLP3" s="205"/>
      <c r="GLQ3" s="205"/>
      <c r="GLR3" s="205"/>
      <c r="GLS3" s="205"/>
      <c r="GLT3" s="205"/>
      <c r="GLU3" s="205"/>
      <c r="GLV3" s="205"/>
      <c r="GLW3" s="205"/>
      <c r="GLX3" s="205"/>
      <c r="GLY3" s="205"/>
      <c r="GLZ3" s="205"/>
      <c r="GMA3" s="205"/>
      <c r="GMB3" s="205"/>
      <c r="GMC3" s="205"/>
      <c r="GMD3" s="205"/>
      <c r="GME3" s="205"/>
      <c r="GMF3" s="205"/>
      <c r="GMG3" s="205"/>
      <c r="GMH3" s="205"/>
      <c r="GMI3" s="205"/>
      <c r="GMJ3" s="205"/>
      <c r="GMK3" s="205"/>
      <c r="GML3" s="205"/>
      <c r="GMM3" s="205"/>
      <c r="GMN3" s="205"/>
      <c r="GMO3" s="205"/>
      <c r="GMP3" s="205"/>
      <c r="GMQ3" s="205"/>
      <c r="GMR3" s="205"/>
      <c r="GMS3" s="205"/>
      <c r="GMT3" s="205"/>
      <c r="GMU3" s="205"/>
      <c r="GMV3" s="205"/>
      <c r="GMW3" s="205"/>
      <c r="GMX3" s="205"/>
      <c r="GMY3" s="205"/>
      <c r="GMZ3" s="205"/>
      <c r="GNA3" s="205"/>
      <c r="GNB3" s="205"/>
      <c r="GNC3" s="205"/>
      <c r="GND3" s="205"/>
      <c r="GNE3" s="205"/>
      <c r="GNF3" s="205"/>
      <c r="GNG3" s="205"/>
      <c r="GNH3" s="205"/>
      <c r="GNI3" s="205"/>
      <c r="GNJ3" s="205"/>
      <c r="GNK3" s="205"/>
      <c r="GNL3" s="205"/>
      <c r="GNM3" s="205"/>
      <c r="GNN3" s="205"/>
      <c r="GNO3" s="205"/>
      <c r="GNP3" s="205"/>
      <c r="GNQ3" s="205"/>
      <c r="GNR3" s="205"/>
      <c r="GNS3" s="205"/>
      <c r="GNT3" s="205"/>
      <c r="GNU3" s="205"/>
      <c r="GNV3" s="205"/>
      <c r="GNW3" s="205"/>
      <c r="GNX3" s="205"/>
      <c r="GNY3" s="205"/>
      <c r="GNZ3" s="205"/>
      <c r="GOA3" s="205"/>
      <c r="GOB3" s="205"/>
      <c r="GOC3" s="205"/>
      <c r="GOD3" s="205"/>
      <c r="GOE3" s="205"/>
      <c r="GOF3" s="205"/>
      <c r="GOG3" s="205"/>
      <c r="GOH3" s="205"/>
      <c r="GOI3" s="205"/>
      <c r="GOJ3" s="205"/>
      <c r="GOK3" s="205"/>
      <c r="GOL3" s="205"/>
      <c r="GOM3" s="205"/>
      <c r="GON3" s="205"/>
      <c r="GOO3" s="205"/>
      <c r="GOP3" s="205"/>
      <c r="GOQ3" s="205"/>
      <c r="GOR3" s="205"/>
      <c r="GOS3" s="205"/>
      <c r="GOT3" s="205"/>
      <c r="GOU3" s="205"/>
      <c r="GOV3" s="205"/>
      <c r="GOW3" s="205"/>
      <c r="GOX3" s="205"/>
      <c r="GOY3" s="205"/>
      <c r="GOZ3" s="205"/>
      <c r="GPA3" s="205"/>
      <c r="GPB3" s="205"/>
      <c r="GPC3" s="205"/>
      <c r="GPD3" s="205"/>
      <c r="GPE3" s="205"/>
      <c r="GPF3" s="205"/>
      <c r="GPG3" s="205"/>
      <c r="GPH3" s="205"/>
      <c r="GPI3" s="205"/>
      <c r="GPJ3" s="205"/>
      <c r="GPK3" s="205"/>
      <c r="GPL3" s="205"/>
      <c r="GPM3" s="205"/>
      <c r="GPN3" s="205"/>
      <c r="GPO3" s="205"/>
      <c r="GPP3" s="205"/>
      <c r="GPQ3" s="205"/>
      <c r="GPR3" s="205"/>
      <c r="GPS3" s="205"/>
      <c r="GPT3" s="205"/>
      <c r="GPU3" s="205"/>
      <c r="GPV3" s="205"/>
      <c r="GPW3" s="205"/>
      <c r="GPX3" s="205"/>
      <c r="GPY3" s="205"/>
      <c r="GPZ3" s="205"/>
      <c r="GQA3" s="205"/>
      <c r="GQB3" s="205"/>
      <c r="GQC3" s="205"/>
      <c r="GQD3" s="205"/>
      <c r="GQE3" s="205"/>
      <c r="GQF3" s="205"/>
      <c r="GQG3" s="205"/>
      <c r="GQH3" s="205"/>
      <c r="GQI3" s="205"/>
      <c r="GQJ3" s="205"/>
      <c r="GQK3" s="205"/>
      <c r="GQL3" s="205"/>
      <c r="GQM3" s="205"/>
      <c r="GQN3" s="205"/>
      <c r="GQO3" s="205"/>
      <c r="GQP3" s="205"/>
      <c r="GQQ3" s="205"/>
      <c r="GQR3" s="205"/>
      <c r="GQS3" s="205"/>
      <c r="GQT3" s="205"/>
      <c r="GQU3" s="205"/>
      <c r="GQV3" s="205"/>
      <c r="GQW3" s="205"/>
      <c r="GQX3" s="205"/>
      <c r="GQY3" s="205"/>
      <c r="GQZ3" s="205"/>
      <c r="GRA3" s="205"/>
      <c r="GRB3" s="205"/>
      <c r="GRC3" s="205"/>
      <c r="GRD3" s="205"/>
      <c r="GRE3" s="205"/>
      <c r="GRF3" s="205"/>
      <c r="GRG3" s="205"/>
      <c r="GRH3" s="205"/>
      <c r="GRI3" s="205"/>
      <c r="GRJ3" s="205"/>
      <c r="GRK3" s="205"/>
      <c r="GRL3" s="205"/>
      <c r="GRM3" s="205"/>
      <c r="GRN3" s="205"/>
      <c r="GRO3" s="205"/>
      <c r="GRP3" s="205"/>
      <c r="GRQ3" s="205"/>
      <c r="GRR3" s="205"/>
      <c r="GRS3" s="205"/>
      <c r="GRT3" s="205"/>
      <c r="GRU3" s="205"/>
      <c r="GRV3" s="205"/>
      <c r="GRW3" s="205"/>
      <c r="GRX3" s="205"/>
      <c r="GRY3" s="205"/>
      <c r="GRZ3" s="205"/>
      <c r="GSA3" s="205"/>
      <c r="GSB3" s="205"/>
      <c r="GSC3" s="205"/>
      <c r="GSD3" s="205"/>
      <c r="GSE3" s="205"/>
      <c r="GSF3" s="205"/>
      <c r="GSG3" s="205"/>
      <c r="GSH3" s="205"/>
      <c r="GSI3" s="205"/>
      <c r="GSJ3" s="205"/>
      <c r="GSK3" s="205"/>
      <c r="GSL3" s="205"/>
      <c r="GSM3" s="205"/>
      <c r="GSN3" s="205"/>
      <c r="GSO3" s="205"/>
      <c r="GSP3" s="205"/>
      <c r="GSQ3" s="205"/>
      <c r="GSR3" s="205"/>
      <c r="GSS3" s="205"/>
      <c r="GST3" s="205"/>
      <c r="GSU3" s="205"/>
      <c r="GSV3" s="205"/>
      <c r="GSW3" s="205"/>
      <c r="GSX3" s="205"/>
      <c r="GSY3" s="205"/>
      <c r="GSZ3" s="205"/>
      <c r="GTA3" s="205"/>
      <c r="GTB3" s="205"/>
      <c r="GTC3" s="205"/>
      <c r="GTD3" s="205"/>
      <c r="GTE3" s="205"/>
      <c r="GTF3" s="205"/>
      <c r="GTG3" s="205"/>
      <c r="GTH3" s="205"/>
      <c r="GTI3" s="205"/>
      <c r="GTJ3" s="205"/>
      <c r="GTK3" s="205"/>
      <c r="GTL3" s="205"/>
      <c r="GTM3" s="205"/>
      <c r="GTN3" s="205"/>
      <c r="GTO3" s="205"/>
      <c r="GTP3" s="205"/>
      <c r="GTQ3" s="205"/>
      <c r="GTR3" s="205"/>
      <c r="GTS3" s="205"/>
      <c r="GTT3" s="205"/>
      <c r="GTU3" s="205"/>
      <c r="GTV3" s="205"/>
      <c r="GTW3" s="205"/>
      <c r="GTX3" s="205"/>
      <c r="GTY3" s="205"/>
      <c r="GTZ3" s="205"/>
      <c r="GUA3" s="205"/>
      <c r="GUB3" s="205"/>
      <c r="GUC3" s="205"/>
      <c r="GUD3" s="205"/>
      <c r="GUE3" s="205"/>
      <c r="GUF3" s="205"/>
      <c r="GUG3" s="205"/>
      <c r="GUH3" s="205"/>
      <c r="GUI3" s="205"/>
      <c r="GUJ3" s="205"/>
      <c r="GUK3" s="205"/>
      <c r="GUL3" s="205"/>
      <c r="GUM3" s="205"/>
      <c r="GUN3" s="205"/>
      <c r="GUO3" s="205"/>
      <c r="GUP3" s="205"/>
      <c r="GUQ3" s="205"/>
      <c r="GUR3" s="205"/>
      <c r="GUS3" s="205"/>
      <c r="GUT3" s="205"/>
      <c r="GUU3" s="205"/>
      <c r="GUV3" s="205"/>
      <c r="GUW3" s="205"/>
      <c r="GUX3" s="205"/>
      <c r="GUY3" s="205"/>
      <c r="GUZ3" s="205"/>
      <c r="GVA3" s="205"/>
      <c r="GVB3" s="205"/>
      <c r="GVC3" s="205"/>
      <c r="GVD3" s="205"/>
      <c r="GVE3" s="205"/>
      <c r="GVF3" s="205"/>
      <c r="GVG3" s="205"/>
      <c r="GVH3" s="205"/>
      <c r="GVI3" s="205"/>
      <c r="GVJ3" s="205"/>
      <c r="GVK3" s="205"/>
      <c r="GVL3" s="205"/>
      <c r="GVM3" s="205"/>
      <c r="GVN3" s="205"/>
      <c r="GVO3" s="205"/>
      <c r="GVP3" s="205"/>
      <c r="GVQ3" s="205"/>
      <c r="GVR3" s="205"/>
      <c r="GVS3" s="205"/>
      <c r="GVT3" s="205"/>
      <c r="GVU3" s="205"/>
      <c r="GVV3" s="205"/>
      <c r="GVW3" s="205"/>
      <c r="GVX3" s="205"/>
      <c r="GVY3" s="205"/>
      <c r="GVZ3" s="205"/>
      <c r="GWA3" s="205"/>
      <c r="GWB3" s="205"/>
      <c r="GWC3" s="205"/>
      <c r="GWD3" s="205"/>
      <c r="GWE3" s="205"/>
      <c r="GWF3" s="205"/>
      <c r="GWG3" s="205"/>
      <c r="GWH3" s="205"/>
      <c r="GWI3" s="205"/>
      <c r="GWJ3" s="205"/>
      <c r="GWK3" s="205"/>
      <c r="GWL3" s="205"/>
      <c r="GWM3" s="205"/>
      <c r="GWN3" s="205"/>
      <c r="GWO3" s="205"/>
      <c r="GWP3" s="205"/>
      <c r="GWQ3" s="205"/>
      <c r="GWR3" s="205"/>
      <c r="GWS3" s="205"/>
      <c r="GWT3" s="205"/>
      <c r="GWU3" s="205"/>
      <c r="GWV3" s="205"/>
      <c r="GWW3" s="205"/>
      <c r="GWX3" s="205"/>
      <c r="GWY3" s="205"/>
      <c r="GWZ3" s="205"/>
      <c r="GXA3" s="205"/>
      <c r="GXB3" s="205"/>
      <c r="GXC3" s="205"/>
      <c r="GXD3" s="205"/>
      <c r="GXE3" s="205"/>
      <c r="GXF3" s="205"/>
      <c r="GXG3" s="205"/>
      <c r="GXH3" s="205"/>
      <c r="GXI3" s="205"/>
      <c r="GXJ3" s="205"/>
      <c r="GXK3" s="205"/>
      <c r="GXL3" s="205"/>
      <c r="GXM3" s="205"/>
      <c r="GXN3" s="205"/>
      <c r="GXO3" s="205"/>
      <c r="GXP3" s="205"/>
      <c r="GXQ3" s="205"/>
      <c r="GXR3" s="205"/>
      <c r="GXS3" s="205"/>
      <c r="GXT3" s="205"/>
      <c r="GXU3" s="205"/>
      <c r="GXV3" s="205"/>
      <c r="GXW3" s="205"/>
      <c r="GXX3" s="205"/>
      <c r="GXY3" s="205"/>
      <c r="GXZ3" s="205"/>
      <c r="GYA3" s="205"/>
      <c r="GYB3" s="205"/>
      <c r="GYC3" s="205"/>
      <c r="GYD3" s="205"/>
      <c r="GYE3" s="205"/>
      <c r="GYF3" s="205"/>
      <c r="GYG3" s="205"/>
      <c r="GYH3" s="205"/>
      <c r="GYI3" s="205"/>
      <c r="GYJ3" s="205"/>
      <c r="GYK3" s="205"/>
      <c r="GYL3" s="205"/>
      <c r="GYM3" s="205"/>
      <c r="GYN3" s="205"/>
      <c r="GYO3" s="205"/>
      <c r="GYP3" s="205"/>
      <c r="GYQ3" s="205"/>
      <c r="GYR3" s="205"/>
      <c r="GYS3" s="205"/>
      <c r="GYT3" s="205"/>
      <c r="GYU3" s="205"/>
      <c r="GYV3" s="205"/>
      <c r="GYW3" s="205"/>
      <c r="GYX3" s="205"/>
      <c r="GYY3" s="205"/>
      <c r="GYZ3" s="205"/>
      <c r="GZA3" s="205"/>
      <c r="GZB3" s="205"/>
      <c r="GZC3" s="205"/>
      <c r="GZD3" s="205"/>
      <c r="GZE3" s="205"/>
      <c r="GZF3" s="205"/>
      <c r="GZG3" s="205"/>
      <c r="GZH3" s="205"/>
      <c r="GZI3" s="205"/>
      <c r="GZJ3" s="205"/>
      <c r="GZK3" s="205"/>
      <c r="GZL3" s="205"/>
      <c r="GZM3" s="205"/>
      <c r="GZN3" s="205"/>
      <c r="GZO3" s="205"/>
      <c r="GZP3" s="205"/>
      <c r="GZQ3" s="205"/>
      <c r="GZR3" s="205"/>
      <c r="GZS3" s="205"/>
      <c r="GZT3" s="205"/>
      <c r="GZU3" s="205"/>
      <c r="GZV3" s="205"/>
      <c r="GZW3" s="205"/>
      <c r="GZX3" s="205"/>
      <c r="GZY3" s="205"/>
      <c r="GZZ3" s="205"/>
      <c r="HAA3" s="205"/>
      <c r="HAB3" s="205"/>
      <c r="HAC3" s="205"/>
      <c r="HAD3" s="205"/>
      <c r="HAE3" s="205"/>
      <c r="HAF3" s="205"/>
      <c r="HAG3" s="205"/>
      <c r="HAH3" s="205"/>
      <c r="HAI3" s="205"/>
      <c r="HAJ3" s="205"/>
      <c r="HAK3" s="205"/>
      <c r="HAL3" s="205"/>
      <c r="HAM3" s="205"/>
      <c r="HAN3" s="205"/>
      <c r="HAO3" s="205"/>
      <c r="HAP3" s="205"/>
      <c r="HAQ3" s="205"/>
      <c r="HAR3" s="205"/>
      <c r="HAS3" s="205"/>
      <c r="HAT3" s="205"/>
      <c r="HAU3" s="205"/>
      <c r="HAV3" s="205"/>
      <c r="HAW3" s="205"/>
      <c r="HAX3" s="205"/>
      <c r="HAY3" s="205"/>
      <c r="HAZ3" s="205"/>
      <c r="HBA3" s="205"/>
      <c r="HBB3" s="205"/>
      <c r="HBC3" s="205"/>
      <c r="HBD3" s="205"/>
      <c r="HBE3" s="205"/>
      <c r="HBF3" s="205"/>
      <c r="HBG3" s="205"/>
      <c r="HBH3" s="205"/>
      <c r="HBI3" s="205"/>
      <c r="HBJ3" s="205"/>
      <c r="HBK3" s="205"/>
      <c r="HBL3" s="205"/>
      <c r="HBM3" s="205"/>
      <c r="HBN3" s="205"/>
      <c r="HBO3" s="205"/>
      <c r="HBP3" s="205"/>
      <c r="HBQ3" s="205"/>
      <c r="HBR3" s="205"/>
      <c r="HBS3" s="205"/>
      <c r="HBT3" s="205"/>
      <c r="HBU3" s="205"/>
      <c r="HBV3" s="205"/>
      <c r="HBW3" s="205"/>
      <c r="HBX3" s="205"/>
      <c r="HBY3" s="205"/>
      <c r="HBZ3" s="205"/>
      <c r="HCA3" s="205"/>
      <c r="HCB3" s="205"/>
      <c r="HCC3" s="205"/>
      <c r="HCD3" s="205"/>
      <c r="HCE3" s="205"/>
      <c r="HCF3" s="205"/>
      <c r="HCG3" s="205"/>
      <c r="HCH3" s="205"/>
      <c r="HCI3" s="205"/>
      <c r="HCJ3" s="205"/>
      <c r="HCK3" s="205"/>
      <c r="HCL3" s="205"/>
      <c r="HCM3" s="205"/>
      <c r="HCN3" s="205"/>
      <c r="HCO3" s="205"/>
      <c r="HCP3" s="205"/>
      <c r="HCQ3" s="205"/>
      <c r="HCR3" s="205"/>
      <c r="HCS3" s="205"/>
      <c r="HCT3" s="205"/>
      <c r="HCU3" s="205"/>
      <c r="HCV3" s="205"/>
      <c r="HCW3" s="205"/>
      <c r="HCX3" s="205"/>
      <c r="HCY3" s="205"/>
      <c r="HCZ3" s="205"/>
      <c r="HDA3" s="205"/>
      <c r="HDB3" s="205"/>
      <c r="HDC3" s="205"/>
      <c r="HDD3" s="205"/>
      <c r="HDE3" s="205"/>
      <c r="HDF3" s="205"/>
      <c r="HDG3" s="205"/>
      <c r="HDH3" s="205"/>
      <c r="HDI3" s="205"/>
      <c r="HDJ3" s="205"/>
      <c r="HDK3" s="205"/>
      <c r="HDL3" s="205"/>
      <c r="HDM3" s="205"/>
      <c r="HDN3" s="205"/>
      <c r="HDO3" s="205"/>
      <c r="HDP3" s="205"/>
      <c r="HDQ3" s="205"/>
      <c r="HDR3" s="205"/>
      <c r="HDS3" s="205"/>
      <c r="HDT3" s="205"/>
      <c r="HDU3" s="205"/>
      <c r="HDV3" s="205"/>
      <c r="HDW3" s="205"/>
      <c r="HDX3" s="205"/>
      <c r="HDY3" s="205"/>
      <c r="HDZ3" s="205"/>
      <c r="HEA3" s="205"/>
      <c r="HEB3" s="205"/>
      <c r="HEC3" s="205"/>
      <c r="HED3" s="205"/>
      <c r="HEE3" s="205"/>
      <c r="HEF3" s="205"/>
      <c r="HEG3" s="205"/>
      <c r="HEH3" s="205"/>
      <c r="HEI3" s="205"/>
      <c r="HEJ3" s="205"/>
      <c r="HEK3" s="205"/>
      <c r="HEL3" s="205"/>
      <c r="HEM3" s="205"/>
      <c r="HEN3" s="205"/>
      <c r="HEO3" s="205"/>
      <c r="HEP3" s="205"/>
      <c r="HEQ3" s="205"/>
      <c r="HER3" s="205"/>
      <c r="HES3" s="205"/>
      <c r="HET3" s="205"/>
      <c r="HEU3" s="205"/>
      <c r="HEV3" s="205"/>
      <c r="HEW3" s="205"/>
      <c r="HEX3" s="205"/>
      <c r="HEY3" s="205"/>
      <c r="HEZ3" s="205"/>
      <c r="HFA3" s="205"/>
      <c r="HFB3" s="205"/>
      <c r="HFC3" s="205"/>
      <c r="HFD3" s="205"/>
      <c r="HFE3" s="205"/>
      <c r="HFF3" s="205"/>
      <c r="HFG3" s="205"/>
      <c r="HFH3" s="205"/>
      <c r="HFI3" s="205"/>
      <c r="HFJ3" s="205"/>
      <c r="HFK3" s="205"/>
      <c r="HFL3" s="205"/>
      <c r="HFM3" s="205"/>
      <c r="HFN3" s="205"/>
      <c r="HFO3" s="205"/>
      <c r="HFP3" s="205"/>
      <c r="HFQ3" s="205"/>
      <c r="HFR3" s="205"/>
      <c r="HFS3" s="205"/>
      <c r="HFT3" s="205"/>
      <c r="HFU3" s="205"/>
      <c r="HFV3" s="205"/>
      <c r="HFW3" s="205"/>
      <c r="HFX3" s="205"/>
      <c r="HFY3" s="205"/>
      <c r="HFZ3" s="205"/>
      <c r="HGA3" s="205"/>
      <c r="HGB3" s="205"/>
      <c r="HGC3" s="205"/>
      <c r="HGD3" s="205"/>
      <c r="HGE3" s="205"/>
      <c r="HGF3" s="205"/>
      <c r="HGG3" s="205"/>
      <c r="HGH3" s="205"/>
      <c r="HGI3" s="205"/>
      <c r="HGJ3" s="205"/>
      <c r="HGK3" s="205"/>
      <c r="HGL3" s="205"/>
      <c r="HGM3" s="205"/>
      <c r="HGN3" s="205"/>
      <c r="HGO3" s="205"/>
      <c r="HGP3" s="205"/>
      <c r="HGQ3" s="205"/>
      <c r="HGR3" s="205"/>
      <c r="HGS3" s="205"/>
      <c r="HGT3" s="205"/>
      <c r="HGU3" s="205"/>
      <c r="HGV3" s="205"/>
      <c r="HGW3" s="205"/>
      <c r="HGX3" s="205"/>
      <c r="HGY3" s="205"/>
      <c r="HGZ3" s="205"/>
      <c r="HHA3" s="205"/>
      <c r="HHB3" s="205"/>
      <c r="HHC3" s="205"/>
      <c r="HHD3" s="205"/>
      <c r="HHE3" s="205"/>
      <c r="HHF3" s="205"/>
      <c r="HHG3" s="205"/>
      <c r="HHH3" s="205"/>
      <c r="HHI3" s="205"/>
      <c r="HHJ3" s="205"/>
      <c r="HHK3" s="205"/>
      <c r="HHL3" s="205"/>
      <c r="HHM3" s="205"/>
      <c r="HHN3" s="205"/>
      <c r="HHO3" s="205"/>
      <c r="HHP3" s="205"/>
      <c r="HHQ3" s="205"/>
      <c r="HHR3" s="205"/>
      <c r="HHS3" s="205"/>
      <c r="HHT3" s="205"/>
      <c r="HHU3" s="205"/>
      <c r="HHV3" s="205"/>
      <c r="HHW3" s="205"/>
      <c r="HHX3" s="205"/>
      <c r="HHY3" s="205"/>
      <c r="HHZ3" s="205"/>
      <c r="HIA3" s="205"/>
      <c r="HIB3" s="205"/>
      <c r="HIC3" s="205"/>
      <c r="HID3" s="205"/>
      <c r="HIE3" s="205"/>
      <c r="HIF3" s="205"/>
      <c r="HIG3" s="205"/>
      <c r="HIH3" s="205"/>
      <c r="HII3" s="205"/>
      <c r="HIJ3" s="205"/>
      <c r="HIK3" s="205"/>
      <c r="HIL3" s="205"/>
      <c r="HIM3" s="205"/>
      <c r="HIN3" s="205"/>
      <c r="HIO3" s="205"/>
      <c r="HIP3" s="205"/>
      <c r="HIQ3" s="205"/>
      <c r="HIR3" s="205"/>
      <c r="HIS3" s="205"/>
      <c r="HIT3" s="205"/>
      <c r="HIU3" s="205"/>
      <c r="HIV3" s="205"/>
      <c r="HIW3" s="205"/>
      <c r="HIX3" s="205"/>
      <c r="HIY3" s="205"/>
      <c r="HIZ3" s="205"/>
      <c r="HJA3" s="205"/>
      <c r="HJB3" s="205"/>
      <c r="HJC3" s="205"/>
      <c r="HJD3" s="205"/>
      <c r="HJE3" s="205"/>
      <c r="HJF3" s="205"/>
      <c r="HJG3" s="205"/>
      <c r="HJH3" s="205"/>
      <c r="HJI3" s="205"/>
      <c r="HJJ3" s="205"/>
      <c r="HJK3" s="205"/>
      <c r="HJL3" s="205"/>
      <c r="HJM3" s="205"/>
      <c r="HJN3" s="205"/>
      <c r="HJO3" s="205"/>
      <c r="HJP3" s="205"/>
      <c r="HJQ3" s="205"/>
      <c r="HJR3" s="205"/>
      <c r="HJS3" s="205"/>
      <c r="HJT3" s="205"/>
      <c r="HJU3" s="205"/>
      <c r="HJV3" s="205"/>
      <c r="HJW3" s="205"/>
      <c r="HJX3" s="205"/>
      <c r="HJY3" s="205"/>
      <c r="HJZ3" s="205"/>
      <c r="HKA3" s="205"/>
      <c r="HKB3" s="205"/>
      <c r="HKC3" s="205"/>
      <c r="HKD3" s="205"/>
      <c r="HKE3" s="205"/>
      <c r="HKF3" s="205"/>
      <c r="HKG3" s="205"/>
      <c r="HKH3" s="205"/>
      <c r="HKI3" s="205"/>
      <c r="HKJ3" s="205"/>
      <c r="HKK3" s="205"/>
      <c r="HKL3" s="205"/>
      <c r="HKM3" s="205"/>
      <c r="HKN3" s="205"/>
      <c r="HKO3" s="205"/>
      <c r="HKP3" s="205"/>
      <c r="HKQ3" s="205"/>
      <c r="HKR3" s="205"/>
      <c r="HKS3" s="205"/>
      <c r="HKT3" s="205"/>
      <c r="HKU3" s="205"/>
      <c r="HKV3" s="205"/>
      <c r="HKW3" s="205"/>
      <c r="HKX3" s="205"/>
      <c r="HKY3" s="205"/>
      <c r="HKZ3" s="205"/>
      <c r="HLA3" s="205"/>
      <c r="HLB3" s="205"/>
      <c r="HLC3" s="205"/>
      <c r="HLD3" s="205"/>
      <c r="HLE3" s="205"/>
      <c r="HLF3" s="205"/>
      <c r="HLG3" s="205"/>
      <c r="HLH3" s="205"/>
      <c r="HLI3" s="205"/>
      <c r="HLJ3" s="205"/>
      <c r="HLK3" s="205"/>
      <c r="HLL3" s="205"/>
      <c r="HLM3" s="205"/>
      <c r="HLN3" s="205"/>
      <c r="HLO3" s="205"/>
      <c r="HLP3" s="205"/>
      <c r="HLQ3" s="205"/>
      <c r="HLR3" s="205"/>
      <c r="HLS3" s="205"/>
      <c r="HLT3" s="205"/>
      <c r="HLU3" s="205"/>
      <c r="HLV3" s="205"/>
      <c r="HLW3" s="205"/>
      <c r="HLX3" s="205"/>
      <c r="HLY3" s="205"/>
      <c r="HLZ3" s="205"/>
      <c r="HMA3" s="205"/>
      <c r="HMB3" s="205"/>
      <c r="HMC3" s="205"/>
      <c r="HMD3" s="205"/>
      <c r="HME3" s="205"/>
      <c r="HMF3" s="205"/>
      <c r="HMG3" s="205"/>
      <c r="HMH3" s="205"/>
      <c r="HMI3" s="205"/>
      <c r="HMJ3" s="205"/>
      <c r="HMK3" s="205"/>
      <c r="HML3" s="205"/>
      <c r="HMM3" s="205"/>
      <c r="HMN3" s="205"/>
      <c r="HMO3" s="205"/>
      <c r="HMP3" s="205"/>
      <c r="HMQ3" s="205"/>
      <c r="HMR3" s="205"/>
      <c r="HMS3" s="205"/>
      <c r="HMT3" s="205"/>
      <c r="HMU3" s="205"/>
      <c r="HMV3" s="205"/>
      <c r="HMW3" s="205"/>
      <c r="HMX3" s="205"/>
      <c r="HMY3" s="205"/>
      <c r="HMZ3" s="205"/>
      <c r="HNA3" s="205"/>
      <c r="HNB3" s="205"/>
      <c r="HNC3" s="205"/>
      <c r="HND3" s="205"/>
      <c r="HNE3" s="205"/>
      <c r="HNF3" s="205"/>
      <c r="HNG3" s="205"/>
      <c r="HNH3" s="205"/>
      <c r="HNI3" s="205"/>
      <c r="HNJ3" s="205"/>
      <c r="HNK3" s="205"/>
      <c r="HNL3" s="205"/>
      <c r="HNM3" s="205"/>
      <c r="HNN3" s="205"/>
      <c r="HNO3" s="205"/>
      <c r="HNP3" s="205"/>
      <c r="HNQ3" s="205"/>
      <c r="HNR3" s="205"/>
      <c r="HNS3" s="205"/>
      <c r="HNT3" s="205"/>
      <c r="HNU3" s="205"/>
      <c r="HNV3" s="205"/>
      <c r="HNW3" s="205"/>
      <c r="HNX3" s="205"/>
      <c r="HNY3" s="205"/>
      <c r="HNZ3" s="205"/>
      <c r="HOA3" s="205"/>
      <c r="HOB3" s="205"/>
      <c r="HOC3" s="205"/>
      <c r="HOD3" s="205"/>
      <c r="HOE3" s="205"/>
      <c r="HOF3" s="205"/>
      <c r="HOG3" s="205"/>
      <c r="HOH3" s="205"/>
      <c r="HOI3" s="205"/>
      <c r="HOJ3" s="205"/>
      <c r="HOK3" s="205"/>
      <c r="HOL3" s="205"/>
      <c r="HOM3" s="205"/>
      <c r="HON3" s="205"/>
      <c r="HOO3" s="205"/>
      <c r="HOP3" s="205"/>
      <c r="HOQ3" s="205"/>
      <c r="HOR3" s="205"/>
      <c r="HOS3" s="205"/>
      <c r="HOT3" s="205"/>
      <c r="HOU3" s="205"/>
      <c r="HOV3" s="205"/>
      <c r="HOW3" s="205"/>
      <c r="HOX3" s="205"/>
      <c r="HOY3" s="205"/>
      <c r="HOZ3" s="205"/>
      <c r="HPA3" s="205"/>
      <c r="HPB3" s="205"/>
      <c r="HPC3" s="205"/>
      <c r="HPD3" s="205"/>
      <c r="HPE3" s="205"/>
      <c r="HPF3" s="205"/>
      <c r="HPG3" s="205"/>
      <c r="HPH3" s="205"/>
      <c r="HPI3" s="205"/>
      <c r="HPJ3" s="205"/>
      <c r="HPK3" s="205"/>
      <c r="HPL3" s="205"/>
      <c r="HPM3" s="205"/>
      <c r="HPN3" s="205"/>
      <c r="HPO3" s="205"/>
      <c r="HPP3" s="205"/>
      <c r="HPQ3" s="205"/>
      <c r="HPR3" s="205"/>
      <c r="HPS3" s="205"/>
      <c r="HPT3" s="205"/>
      <c r="HPU3" s="205"/>
      <c r="HPV3" s="205"/>
      <c r="HPW3" s="205"/>
      <c r="HPX3" s="205"/>
      <c r="HPY3" s="205"/>
      <c r="HPZ3" s="205"/>
      <c r="HQA3" s="205"/>
      <c r="HQB3" s="205"/>
      <c r="HQC3" s="205"/>
      <c r="HQD3" s="205"/>
      <c r="HQE3" s="205"/>
      <c r="HQF3" s="205"/>
      <c r="HQG3" s="205"/>
      <c r="HQH3" s="205"/>
      <c r="HQI3" s="205"/>
      <c r="HQJ3" s="205"/>
      <c r="HQK3" s="205"/>
      <c r="HQL3" s="205"/>
      <c r="HQM3" s="205"/>
      <c r="HQN3" s="205"/>
      <c r="HQO3" s="205"/>
      <c r="HQP3" s="205"/>
      <c r="HQQ3" s="205"/>
      <c r="HQR3" s="205"/>
      <c r="HQS3" s="205"/>
      <c r="HQT3" s="205"/>
      <c r="HQU3" s="205"/>
      <c r="HQV3" s="205"/>
      <c r="HQW3" s="205"/>
      <c r="HQX3" s="205"/>
      <c r="HQY3" s="205"/>
      <c r="HQZ3" s="205"/>
      <c r="HRA3" s="205"/>
      <c r="HRB3" s="205"/>
      <c r="HRC3" s="205"/>
      <c r="HRD3" s="205"/>
      <c r="HRE3" s="205"/>
      <c r="HRF3" s="205"/>
      <c r="HRG3" s="205"/>
      <c r="HRH3" s="205"/>
      <c r="HRI3" s="205"/>
      <c r="HRJ3" s="205"/>
      <c r="HRK3" s="205"/>
      <c r="HRL3" s="205"/>
      <c r="HRM3" s="205"/>
      <c r="HRN3" s="205"/>
      <c r="HRO3" s="205"/>
      <c r="HRP3" s="205"/>
      <c r="HRQ3" s="205"/>
      <c r="HRR3" s="205"/>
      <c r="HRS3" s="205"/>
      <c r="HRT3" s="205"/>
      <c r="HRU3" s="205"/>
      <c r="HRV3" s="205"/>
      <c r="HRW3" s="205"/>
      <c r="HRX3" s="205"/>
      <c r="HRY3" s="205"/>
      <c r="HRZ3" s="205"/>
      <c r="HSA3" s="205"/>
      <c r="HSB3" s="205"/>
      <c r="HSC3" s="205"/>
      <c r="HSD3" s="205"/>
      <c r="HSE3" s="205"/>
      <c r="HSF3" s="205"/>
      <c r="HSG3" s="205"/>
      <c r="HSH3" s="205"/>
      <c r="HSI3" s="205"/>
      <c r="HSJ3" s="205"/>
      <c r="HSK3" s="205"/>
      <c r="HSL3" s="205"/>
      <c r="HSM3" s="205"/>
      <c r="HSN3" s="205"/>
      <c r="HSO3" s="205"/>
      <c r="HSP3" s="205"/>
      <c r="HSQ3" s="205"/>
      <c r="HSR3" s="205"/>
      <c r="HSS3" s="205"/>
      <c r="HST3" s="205"/>
      <c r="HSU3" s="205"/>
      <c r="HSV3" s="205"/>
      <c r="HSW3" s="205"/>
      <c r="HSX3" s="205"/>
      <c r="HSY3" s="205"/>
      <c r="HSZ3" s="205"/>
      <c r="HTA3" s="205"/>
      <c r="HTB3" s="205"/>
      <c r="HTC3" s="205"/>
      <c r="HTD3" s="205"/>
      <c r="HTE3" s="205"/>
      <c r="HTF3" s="205"/>
      <c r="HTG3" s="205"/>
      <c r="HTH3" s="205"/>
      <c r="HTI3" s="205"/>
      <c r="HTJ3" s="205"/>
      <c r="HTK3" s="205"/>
      <c r="HTL3" s="205"/>
      <c r="HTM3" s="205"/>
      <c r="HTN3" s="205"/>
      <c r="HTO3" s="205"/>
      <c r="HTP3" s="205"/>
      <c r="HTQ3" s="205"/>
      <c r="HTR3" s="205"/>
      <c r="HTS3" s="205"/>
      <c r="HTT3" s="205"/>
      <c r="HTU3" s="205"/>
      <c r="HTV3" s="205"/>
      <c r="HTW3" s="205"/>
      <c r="HTX3" s="205"/>
      <c r="HTY3" s="205"/>
      <c r="HTZ3" s="205"/>
      <c r="HUA3" s="205"/>
      <c r="HUB3" s="205"/>
      <c r="HUC3" s="205"/>
      <c r="HUD3" s="205"/>
      <c r="HUE3" s="205"/>
      <c r="HUF3" s="205"/>
      <c r="HUG3" s="205"/>
      <c r="HUH3" s="205"/>
      <c r="HUI3" s="205"/>
      <c r="HUJ3" s="205"/>
      <c r="HUK3" s="205"/>
      <c r="HUL3" s="205"/>
      <c r="HUM3" s="205"/>
      <c r="HUN3" s="205"/>
      <c r="HUO3" s="205"/>
      <c r="HUP3" s="205"/>
      <c r="HUQ3" s="205"/>
      <c r="HUR3" s="205"/>
      <c r="HUS3" s="205"/>
      <c r="HUT3" s="205"/>
      <c r="HUU3" s="205"/>
      <c r="HUV3" s="205"/>
      <c r="HUW3" s="205"/>
      <c r="HUX3" s="205"/>
      <c r="HUY3" s="205"/>
      <c r="HUZ3" s="205"/>
      <c r="HVA3" s="205"/>
      <c r="HVB3" s="205"/>
      <c r="HVC3" s="205"/>
      <c r="HVD3" s="205"/>
      <c r="HVE3" s="205"/>
      <c r="HVF3" s="205"/>
      <c r="HVG3" s="205"/>
      <c r="HVH3" s="205"/>
      <c r="HVI3" s="205"/>
      <c r="HVJ3" s="205"/>
      <c r="HVK3" s="205"/>
      <c r="HVL3" s="205"/>
      <c r="HVM3" s="205"/>
      <c r="HVN3" s="205"/>
      <c r="HVO3" s="205"/>
      <c r="HVP3" s="205"/>
      <c r="HVQ3" s="205"/>
      <c r="HVR3" s="205"/>
      <c r="HVS3" s="205"/>
      <c r="HVT3" s="205"/>
      <c r="HVU3" s="205"/>
      <c r="HVV3" s="205"/>
      <c r="HVW3" s="205"/>
      <c r="HVX3" s="205"/>
      <c r="HVY3" s="205"/>
      <c r="HVZ3" s="205"/>
      <c r="HWA3" s="205"/>
      <c r="HWB3" s="205"/>
      <c r="HWC3" s="205"/>
      <c r="HWD3" s="205"/>
      <c r="HWE3" s="205"/>
      <c r="HWF3" s="205"/>
      <c r="HWG3" s="205"/>
      <c r="HWH3" s="205"/>
      <c r="HWI3" s="205"/>
      <c r="HWJ3" s="205"/>
      <c r="HWK3" s="205"/>
      <c r="HWL3" s="205"/>
      <c r="HWM3" s="205"/>
      <c r="HWN3" s="205"/>
      <c r="HWO3" s="205"/>
      <c r="HWP3" s="205"/>
      <c r="HWQ3" s="205"/>
      <c r="HWR3" s="205"/>
      <c r="HWS3" s="205"/>
      <c r="HWT3" s="205"/>
      <c r="HWU3" s="205"/>
      <c r="HWV3" s="205"/>
      <c r="HWW3" s="205"/>
      <c r="HWX3" s="205"/>
      <c r="HWY3" s="205"/>
      <c r="HWZ3" s="205"/>
      <c r="HXA3" s="205"/>
      <c r="HXB3" s="205"/>
      <c r="HXC3" s="205"/>
      <c r="HXD3" s="205"/>
      <c r="HXE3" s="205"/>
      <c r="HXF3" s="205"/>
      <c r="HXG3" s="205"/>
      <c r="HXH3" s="205"/>
      <c r="HXI3" s="205"/>
      <c r="HXJ3" s="205"/>
      <c r="HXK3" s="205"/>
      <c r="HXL3" s="205"/>
      <c r="HXM3" s="205"/>
      <c r="HXN3" s="205"/>
      <c r="HXO3" s="205"/>
      <c r="HXP3" s="205"/>
      <c r="HXQ3" s="205"/>
      <c r="HXR3" s="205"/>
      <c r="HXS3" s="205"/>
      <c r="HXT3" s="205"/>
      <c r="HXU3" s="205"/>
      <c r="HXV3" s="205"/>
      <c r="HXW3" s="205"/>
      <c r="HXX3" s="205"/>
      <c r="HXY3" s="205"/>
      <c r="HXZ3" s="205"/>
      <c r="HYA3" s="205"/>
      <c r="HYB3" s="205"/>
      <c r="HYC3" s="205"/>
      <c r="HYD3" s="205"/>
      <c r="HYE3" s="205"/>
      <c r="HYF3" s="205"/>
      <c r="HYG3" s="205"/>
      <c r="HYH3" s="205"/>
      <c r="HYI3" s="205"/>
      <c r="HYJ3" s="205"/>
      <c r="HYK3" s="205"/>
      <c r="HYL3" s="205"/>
      <c r="HYM3" s="205"/>
      <c r="HYN3" s="205"/>
      <c r="HYO3" s="205"/>
      <c r="HYP3" s="205"/>
      <c r="HYQ3" s="205"/>
      <c r="HYR3" s="205"/>
      <c r="HYS3" s="205"/>
      <c r="HYT3" s="205"/>
      <c r="HYU3" s="205"/>
      <c r="HYV3" s="205"/>
      <c r="HYW3" s="205"/>
      <c r="HYX3" s="205"/>
      <c r="HYY3" s="205"/>
      <c r="HYZ3" s="205"/>
      <c r="HZA3" s="205"/>
      <c r="HZB3" s="205"/>
      <c r="HZC3" s="205"/>
      <c r="HZD3" s="205"/>
      <c r="HZE3" s="205"/>
      <c r="HZF3" s="205"/>
      <c r="HZG3" s="205"/>
      <c r="HZH3" s="205"/>
      <c r="HZI3" s="205"/>
      <c r="HZJ3" s="205"/>
      <c r="HZK3" s="205"/>
      <c r="HZL3" s="205"/>
      <c r="HZM3" s="205"/>
      <c r="HZN3" s="205"/>
      <c r="HZO3" s="205"/>
      <c r="HZP3" s="205"/>
      <c r="HZQ3" s="205"/>
      <c r="HZR3" s="205"/>
      <c r="HZS3" s="205"/>
      <c r="HZT3" s="205"/>
      <c r="HZU3" s="205"/>
      <c r="HZV3" s="205"/>
      <c r="HZW3" s="205"/>
      <c r="HZX3" s="205"/>
      <c r="HZY3" s="205"/>
      <c r="HZZ3" s="205"/>
      <c r="IAA3" s="205"/>
      <c r="IAB3" s="205"/>
      <c r="IAC3" s="205"/>
      <c r="IAD3" s="205"/>
      <c r="IAE3" s="205"/>
      <c r="IAF3" s="205"/>
      <c r="IAG3" s="205"/>
      <c r="IAH3" s="205"/>
      <c r="IAI3" s="205"/>
      <c r="IAJ3" s="205"/>
      <c r="IAK3" s="205"/>
      <c r="IAL3" s="205"/>
      <c r="IAM3" s="205"/>
      <c r="IAN3" s="205"/>
      <c r="IAO3" s="205"/>
      <c r="IAP3" s="205"/>
      <c r="IAQ3" s="205"/>
      <c r="IAR3" s="205"/>
      <c r="IAS3" s="205"/>
      <c r="IAT3" s="205"/>
      <c r="IAU3" s="205"/>
      <c r="IAV3" s="205"/>
      <c r="IAW3" s="205"/>
      <c r="IAX3" s="205"/>
      <c r="IAY3" s="205"/>
      <c r="IAZ3" s="205"/>
      <c r="IBA3" s="205"/>
      <c r="IBB3" s="205"/>
      <c r="IBC3" s="205"/>
      <c r="IBD3" s="205"/>
      <c r="IBE3" s="205"/>
      <c r="IBF3" s="205"/>
      <c r="IBG3" s="205"/>
      <c r="IBH3" s="205"/>
      <c r="IBI3" s="205"/>
      <c r="IBJ3" s="205"/>
      <c r="IBK3" s="205"/>
      <c r="IBL3" s="205"/>
      <c r="IBM3" s="205"/>
      <c r="IBN3" s="205"/>
      <c r="IBO3" s="205"/>
      <c r="IBP3" s="205"/>
      <c r="IBQ3" s="205"/>
      <c r="IBR3" s="205"/>
      <c r="IBS3" s="205"/>
      <c r="IBT3" s="205"/>
      <c r="IBU3" s="205"/>
      <c r="IBV3" s="205"/>
      <c r="IBW3" s="205"/>
      <c r="IBX3" s="205"/>
      <c r="IBY3" s="205"/>
      <c r="IBZ3" s="205"/>
      <c r="ICA3" s="205"/>
      <c r="ICB3" s="205"/>
      <c r="ICC3" s="205"/>
      <c r="ICD3" s="205"/>
      <c r="ICE3" s="205"/>
      <c r="ICF3" s="205"/>
      <c r="ICG3" s="205"/>
      <c r="ICH3" s="205"/>
      <c r="ICI3" s="205"/>
      <c r="ICJ3" s="205"/>
      <c r="ICK3" s="205"/>
      <c r="ICL3" s="205"/>
      <c r="ICM3" s="205"/>
      <c r="ICN3" s="205"/>
      <c r="ICO3" s="205"/>
      <c r="ICP3" s="205"/>
      <c r="ICQ3" s="205"/>
      <c r="ICR3" s="205"/>
      <c r="ICS3" s="205"/>
      <c r="ICT3" s="205"/>
      <c r="ICU3" s="205"/>
      <c r="ICV3" s="205"/>
      <c r="ICW3" s="205"/>
      <c r="ICX3" s="205"/>
      <c r="ICY3" s="205"/>
      <c r="ICZ3" s="205"/>
      <c r="IDA3" s="205"/>
      <c r="IDB3" s="205"/>
      <c r="IDC3" s="205"/>
      <c r="IDD3" s="205"/>
      <c r="IDE3" s="205"/>
      <c r="IDF3" s="205"/>
      <c r="IDG3" s="205"/>
      <c r="IDH3" s="205"/>
      <c r="IDI3" s="205"/>
      <c r="IDJ3" s="205"/>
      <c r="IDK3" s="205"/>
      <c r="IDL3" s="205"/>
      <c r="IDM3" s="205"/>
      <c r="IDN3" s="205"/>
      <c r="IDO3" s="205"/>
      <c r="IDP3" s="205"/>
      <c r="IDQ3" s="205"/>
      <c r="IDR3" s="205"/>
      <c r="IDS3" s="205"/>
      <c r="IDT3" s="205"/>
      <c r="IDU3" s="205"/>
      <c r="IDV3" s="205"/>
      <c r="IDW3" s="205"/>
      <c r="IDX3" s="205"/>
      <c r="IDY3" s="205"/>
      <c r="IDZ3" s="205"/>
      <c r="IEA3" s="205"/>
      <c r="IEB3" s="205"/>
      <c r="IEC3" s="205"/>
      <c r="IED3" s="205"/>
      <c r="IEE3" s="205"/>
      <c r="IEF3" s="205"/>
      <c r="IEG3" s="205"/>
      <c r="IEH3" s="205"/>
      <c r="IEI3" s="205"/>
      <c r="IEJ3" s="205"/>
      <c r="IEK3" s="205"/>
      <c r="IEL3" s="205"/>
      <c r="IEM3" s="205"/>
      <c r="IEN3" s="205"/>
      <c r="IEO3" s="205"/>
      <c r="IEP3" s="205"/>
      <c r="IEQ3" s="205"/>
      <c r="IER3" s="205"/>
      <c r="IES3" s="205"/>
      <c r="IET3" s="205"/>
      <c r="IEU3" s="205"/>
      <c r="IEV3" s="205"/>
      <c r="IEW3" s="205"/>
      <c r="IEX3" s="205"/>
      <c r="IEY3" s="205"/>
      <c r="IEZ3" s="205"/>
      <c r="IFA3" s="205"/>
      <c r="IFB3" s="205"/>
      <c r="IFC3" s="205"/>
      <c r="IFD3" s="205"/>
      <c r="IFE3" s="205"/>
      <c r="IFF3" s="205"/>
      <c r="IFG3" s="205"/>
      <c r="IFH3" s="205"/>
      <c r="IFI3" s="205"/>
      <c r="IFJ3" s="205"/>
      <c r="IFK3" s="205"/>
      <c r="IFL3" s="205"/>
      <c r="IFM3" s="205"/>
      <c r="IFN3" s="205"/>
      <c r="IFO3" s="205"/>
      <c r="IFP3" s="205"/>
      <c r="IFQ3" s="205"/>
      <c r="IFR3" s="205"/>
      <c r="IFS3" s="205"/>
      <c r="IFT3" s="205"/>
      <c r="IFU3" s="205"/>
      <c r="IFV3" s="205"/>
      <c r="IFW3" s="205"/>
      <c r="IFX3" s="205"/>
      <c r="IFY3" s="205"/>
      <c r="IFZ3" s="205"/>
      <c r="IGA3" s="205"/>
      <c r="IGB3" s="205"/>
      <c r="IGC3" s="205"/>
      <c r="IGD3" s="205"/>
      <c r="IGE3" s="205"/>
      <c r="IGF3" s="205"/>
      <c r="IGG3" s="205"/>
      <c r="IGH3" s="205"/>
      <c r="IGI3" s="205"/>
      <c r="IGJ3" s="205"/>
      <c r="IGK3" s="205"/>
      <c r="IGL3" s="205"/>
      <c r="IGM3" s="205"/>
      <c r="IGN3" s="205"/>
      <c r="IGO3" s="205"/>
      <c r="IGP3" s="205"/>
      <c r="IGQ3" s="205"/>
      <c r="IGR3" s="205"/>
      <c r="IGS3" s="205"/>
      <c r="IGT3" s="205"/>
      <c r="IGU3" s="205"/>
      <c r="IGV3" s="205"/>
      <c r="IGW3" s="205"/>
      <c r="IGX3" s="205"/>
      <c r="IGY3" s="205"/>
      <c r="IGZ3" s="205"/>
      <c r="IHA3" s="205"/>
      <c r="IHB3" s="205"/>
      <c r="IHC3" s="205"/>
      <c r="IHD3" s="205"/>
      <c r="IHE3" s="205"/>
      <c r="IHF3" s="205"/>
      <c r="IHG3" s="205"/>
      <c r="IHH3" s="205"/>
      <c r="IHI3" s="205"/>
      <c r="IHJ3" s="205"/>
      <c r="IHK3" s="205"/>
      <c r="IHL3" s="205"/>
      <c r="IHM3" s="205"/>
      <c r="IHN3" s="205"/>
      <c r="IHO3" s="205"/>
      <c r="IHP3" s="205"/>
      <c r="IHQ3" s="205"/>
      <c r="IHR3" s="205"/>
      <c r="IHS3" s="205"/>
      <c r="IHT3" s="205"/>
      <c r="IHU3" s="205"/>
      <c r="IHV3" s="205"/>
      <c r="IHW3" s="205"/>
      <c r="IHX3" s="205"/>
      <c r="IHY3" s="205"/>
      <c r="IHZ3" s="205"/>
      <c r="IIA3" s="205"/>
      <c r="IIB3" s="205"/>
      <c r="IIC3" s="205"/>
      <c r="IID3" s="205"/>
      <c r="IIE3" s="205"/>
      <c r="IIF3" s="205"/>
      <c r="IIG3" s="205"/>
      <c r="IIH3" s="205"/>
      <c r="III3" s="205"/>
      <c r="IIJ3" s="205"/>
      <c r="IIK3" s="205"/>
      <c r="IIL3" s="205"/>
      <c r="IIM3" s="205"/>
      <c r="IIN3" s="205"/>
      <c r="IIO3" s="205"/>
      <c r="IIP3" s="205"/>
      <c r="IIQ3" s="205"/>
      <c r="IIR3" s="205"/>
      <c r="IIS3" s="205"/>
      <c r="IIT3" s="205"/>
      <c r="IIU3" s="205"/>
      <c r="IIV3" s="205"/>
      <c r="IIW3" s="205"/>
      <c r="IIX3" s="205"/>
      <c r="IIY3" s="205"/>
      <c r="IIZ3" s="205"/>
      <c r="IJA3" s="205"/>
      <c r="IJB3" s="205"/>
      <c r="IJC3" s="205"/>
      <c r="IJD3" s="205"/>
      <c r="IJE3" s="205"/>
      <c r="IJF3" s="205"/>
      <c r="IJG3" s="205"/>
      <c r="IJH3" s="205"/>
      <c r="IJI3" s="205"/>
      <c r="IJJ3" s="205"/>
      <c r="IJK3" s="205"/>
      <c r="IJL3" s="205"/>
      <c r="IJM3" s="205"/>
      <c r="IJN3" s="205"/>
      <c r="IJO3" s="205"/>
      <c r="IJP3" s="205"/>
      <c r="IJQ3" s="205"/>
      <c r="IJR3" s="205"/>
      <c r="IJS3" s="205"/>
      <c r="IJT3" s="205"/>
      <c r="IJU3" s="205"/>
      <c r="IJV3" s="205"/>
      <c r="IJW3" s="205"/>
      <c r="IJX3" s="205"/>
      <c r="IJY3" s="205"/>
      <c r="IJZ3" s="205"/>
      <c r="IKA3" s="205"/>
      <c r="IKB3" s="205"/>
      <c r="IKC3" s="205"/>
      <c r="IKD3" s="205"/>
      <c r="IKE3" s="205"/>
      <c r="IKF3" s="205"/>
      <c r="IKG3" s="205"/>
      <c r="IKH3" s="205"/>
      <c r="IKI3" s="205"/>
      <c r="IKJ3" s="205"/>
      <c r="IKK3" s="205"/>
      <c r="IKL3" s="205"/>
      <c r="IKM3" s="205"/>
      <c r="IKN3" s="205"/>
      <c r="IKO3" s="205"/>
      <c r="IKP3" s="205"/>
      <c r="IKQ3" s="205"/>
      <c r="IKR3" s="205"/>
      <c r="IKS3" s="205"/>
      <c r="IKT3" s="205"/>
      <c r="IKU3" s="205"/>
      <c r="IKV3" s="205"/>
      <c r="IKW3" s="205"/>
      <c r="IKX3" s="205"/>
      <c r="IKY3" s="205"/>
      <c r="IKZ3" s="205"/>
      <c r="ILA3" s="205"/>
      <c r="ILB3" s="205"/>
      <c r="ILC3" s="205"/>
      <c r="ILD3" s="205"/>
      <c r="ILE3" s="205"/>
      <c r="ILF3" s="205"/>
      <c r="ILG3" s="205"/>
      <c r="ILH3" s="205"/>
      <c r="ILI3" s="205"/>
      <c r="ILJ3" s="205"/>
      <c r="ILK3" s="205"/>
      <c r="ILL3" s="205"/>
      <c r="ILM3" s="205"/>
      <c r="ILN3" s="205"/>
      <c r="ILO3" s="205"/>
      <c r="ILP3" s="205"/>
      <c r="ILQ3" s="205"/>
      <c r="ILR3" s="205"/>
      <c r="ILS3" s="205"/>
      <c r="ILT3" s="205"/>
      <c r="ILU3" s="205"/>
      <c r="ILV3" s="205"/>
      <c r="ILW3" s="205"/>
      <c r="ILX3" s="205"/>
      <c r="ILY3" s="205"/>
      <c r="ILZ3" s="205"/>
      <c r="IMA3" s="205"/>
      <c r="IMB3" s="205"/>
      <c r="IMC3" s="205"/>
      <c r="IMD3" s="205"/>
      <c r="IME3" s="205"/>
      <c r="IMF3" s="205"/>
      <c r="IMG3" s="205"/>
      <c r="IMH3" s="205"/>
      <c r="IMI3" s="205"/>
      <c r="IMJ3" s="205"/>
      <c r="IMK3" s="205"/>
      <c r="IML3" s="205"/>
      <c r="IMM3" s="205"/>
      <c r="IMN3" s="205"/>
      <c r="IMO3" s="205"/>
      <c r="IMP3" s="205"/>
      <c r="IMQ3" s="205"/>
      <c r="IMR3" s="205"/>
      <c r="IMS3" s="205"/>
      <c r="IMT3" s="205"/>
      <c r="IMU3" s="205"/>
      <c r="IMV3" s="205"/>
      <c r="IMW3" s="205"/>
      <c r="IMX3" s="205"/>
      <c r="IMY3" s="205"/>
      <c r="IMZ3" s="205"/>
      <c r="INA3" s="205"/>
      <c r="INB3" s="205"/>
      <c r="INC3" s="205"/>
      <c r="IND3" s="205"/>
      <c r="INE3" s="205"/>
      <c r="INF3" s="205"/>
      <c r="ING3" s="205"/>
      <c r="INH3" s="205"/>
      <c r="INI3" s="205"/>
      <c r="INJ3" s="205"/>
      <c r="INK3" s="205"/>
      <c r="INL3" s="205"/>
      <c r="INM3" s="205"/>
      <c r="INN3" s="205"/>
      <c r="INO3" s="205"/>
      <c r="INP3" s="205"/>
      <c r="INQ3" s="205"/>
      <c r="INR3" s="205"/>
      <c r="INS3" s="205"/>
      <c r="INT3" s="205"/>
      <c r="INU3" s="205"/>
      <c r="INV3" s="205"/>
      <c r="INW3" s="205"/>
      <c r="INX3" s="205"/>
      <c r="INY3" s="205"/>
      <c r="INZ3" s="205"/>
      <c r="IOA3" s="205"/>
      <c r="IOB3" s="205"/>
      <c r="IOC3" s="205"/>
      <c r="IOD3" s="205"/>
      <c r="IOE3" s="205"/>
      <c r="IOF3" s="205"/>
      <c r="IOG3" s="205"/>
      <c r="IOH3" s="205"/>
      <c r="IOI3" s="205"/>
      <c r="IOJ3" s="205"/>
      <c r="IOK3" s="205"/>
      <c r="IOL3" s="205"/>
      <c r="IOM3" s="205"/>
      <c r="ION3" s="205"/>
      <c r="IOO3" s="205"/>
      <c r="IOP3" s="205"/>
      <c r="IOQ3" s="205"/>
      <c r="IOR3" s="205"/>
      <c r="IOS3" s="205"/>
      <c r="IOT3" s="205"/>
      <c r="IOU3" s="205"/>
      <c r="IOV3" s="205"/>
      <c r="IOW3" s="205"/>
      <c r="IOX3" s="205"/>
      <c r="IOY3" s="205"/>
      <c r="IOZ3" s="205"/>
      <c r="IPA3" s="205"/>
      <c r="IPB3" s="205"/>
      <c r="IPC3" s="205"/>
      <c r="IPD3" s="205"/>
      <c r="IPE3" s="205"/>
      <c r="IPF3" s="205"/>
      <c r="IPG3" s="205"/>
      <c r="IPH3" s="205"/>
      <c r="IPI3" s="205"/>
      <c r="IPJ3" s="205"/>
      <c r="IPK3" s="205"/>
      <c r="IPL3" s="205"/>
      <c r="IPM3" s="205"/>
      <c r="IPN3" s="205"/>
      <c r="IPO3" s="205"/>
      <c r="IPP3" s="205"/>
      <c r="IPQ3" s="205"/>
      <c r="IPR3" s="205"/>
      <c r="IPS3" s="205"/>
      <c r="IPT3" s="205"/>
      <c r="IPU3" s="205"/>
      <c r="IPV3" s="205"/>
      <c r="IPW3" s="205"/>
      <c r="IPX3" s="205"/>
      <c r="IPY3" s="205"/>
      <c r="IPZ3" s="205"/>
      <c r="IQA3" s="205"/>
      <c r="IQB3" s="205"/>
      <c r="IQC3" s="205"/>
      <c r="IQD3" s="205"/>
      <c r="IQE3" s="205"/>
      <c r="IQF3" s="205"/>
      <c r="IQG3" s="205"/>
      <c r="IQH3" s="205"/>
      <c r="IQI3" s="205"/>
      <c r="IQJ3" s="205"/>
      <c r="IQK3" s="205"/>
      <c r="IQL3" s="205"/>
      <c r="IQM3" s="205"/>
      <c r="IQN3" s="205"/>
      <c r="IQO3" s="205"/>
      <c r="IQP3" s="205"/>
      <c r="IQQ3" s="205"/>
      <c r="IQR3" s="205"/>
      <c r="IQS3" s="205"/>
      <c r="IQT3" s="205"/>
      <c r="IQU3" s="205"/>
      <c r="IQV3" s="205"/>
      <c r="IQW3" s="205"/>
      <c r="IQX3" s="205"/>
      <c r="IQY3" s="205"/>
      <c r="IQZ3" s="205"/>
      <c r="IRA3" s="205"/>
      <c r="IRB3" s="205"/>
      <c r="IRC3" s="205"/>
      <c r="IRD3" s="205"/>
      <c r="IRE3" s="205"/>
      <c r="IRF3" s="205"/>
      <c r="IRG3" s="205"/>
      <c r="IRH3" s="205"/>
      <c r="IRI3" s="205"/>
      <c r="IRJ3" s="205"/>
      <c r="IRK3" s="205"/>
      <c r="IRL3" s="205"/>
      <c r="IRM3" s="205"/>
      <c r="IRN3" s="205"/>
      <c r="IRO3" s="205"/>
      <c r="IRP3" s="205"/>
      <c r="IRQ3" s="205"/>
      <c r="IRR3" s="205"/>
      <c r="IRS3" s="205"/>
      <c r="IRT3" s="205"/>
      <c r="IRU3" s="205"/>
      <c r="IRV3" s="205"/>
      <c r="IRW3" s="205"/>
      <c r="IRX3" s="205"/>
      <c r="IRY3" s="205"/>
      <c r="IRZ3" s="205"/>
      <c r="ISA3" s="205"/>
      <c r="ISB3" s="205"/>
      <c r="ISC3" s="205"/>
      <c r="ISD3" s="205"/>
      <c r="ISE3" s="205"/>
      <c r="ISF3" s="205"/>
      <c r="ISG3" s="205"/>
      <c r="ISH3" s="205"/>
      <c r="ISI3" s="205"/>
      <c r="ISJ3" s="205"/>
      <c r="ISK3" s="205"/>
      <c r="ISL3" s="205"/>
      <c r="ISM3" s="205"/>
      <c r="ISN3" s="205"/>
      <c r="ISO3" s="205"/>
      <c r="ISP3" s="205"/>
      <c r="ISQ3" s="205"/>
      <c r="ISR3" s="205"/>
      <c r="ISS3" s="205"/>
      <c r="IST3" s="205"/>
      <c r="ISU3" s="205"/>
      <c r="ISV3" s="205"/>
      <c r="ISW3" s="205"/>
      <c r="ISX3" s="205"/>
      <c r="ISY3" s="205"/>
      <c r="ISZ3" s="205"/>
      <c r="ITA3" s="205"/>
      <c r="ITB3" s="205"/>
      <c r="ITC3" s="205"/>
      <c r="ITD3" s="205"/>
      <c r="ITE3" s="205"/>
      <c r="ITF3" s="205"/>
      <c r="ITG3" s="205"/>
      <c r="ITH3" s="205"/>
      <c r="ITI3" s="205"/>
      <c r="ITJ3" s="205"/>
      <c r="ITK3" s="205"/>
      <c r="ITL3" s="205"/>
      <c r="ITM3" s="205"/>
      <c r="ITN3" s="205"/>
      <c r="ITO3" s="205"/>
      <c r="ITP3" s="205"/>
      <c r="ITQ3" s="205"/>
      <c r="ITR3" s="205"/>
      <c r="ITS3" s="205"/>
      <c r="ITT3" s="205"/>
      <c r="ITU3" s="205"/>
      <c r="ITV3" s="205"/>
      <c r="ITW3" s="205"/>
      <c r="ITX3" s="205"/>
      <c r="ITY3" s="205"/>
      <c r="ITZ3" s="205"/>
      <c r="IUA3" s="205"/>
      <c r="IUB3" s="205"/>
      <c r="IUC3" s="205"/>
      <c r="IUD3" s="205"/>
      <c r="IUE3" s="205"/>
      <c r="IUF3" s="205"/>
      <c r="IUG3" s="205"/>
      <c r="IUH3" s="205"/>
      <c r="IUI3" s="205"/>
      <c r="IUJ3" s="205"/>
      <c r="IUK3" s="205"/>
      <c r="IUL3" s="205"/>
      <c r="IUM3" s="205"/>
      <c r="IUN3" s="205"/>
      <c r="IUO3" s="205"/>
      <c r="IUP3" s="205"/>
      <c r="IUQ3" s="205"/>
      <c r="IUR3" s="205"/>
      <c r="IUS3" s="205"/>
      <c r="IUT3" s="205"/>
      <c r="IUU3" s="205"/>
      <c r="IUV3" s="205"/>
      <c r="IUW3" s="205"/>
      <c r="IUX3" s="205"/>
      <c r="IUY3" s="205"/>
      <c r="IUZ3" s="205"/>
      <c r="IVA3" s="205"/>
      <c r="IVB3" s="205"/>
      <c r="IVC3" s="205"/>
      <c r="IVD3" s="205"/>
      <c r="IVE3" s="205"/>
      <c r="IVF3" s="205"/>
      <c r="IVG3" s="205"/>
      <c r="IVH3" s="205"/>
      <c r="IVI3" s="205"/>
      <c r="IVJ3" s="205"/>
      <c r="IVK3" s="205"/>
      <c r="IVL3" s="205"/>
      <c r="IVM3" s="205"/>
      <c r="IVN3" s="205"/>
      <c r="IVO3" s="205"/>
      <c r="IVP3" s="205"/>
      <c r="IVQ3" s="205"/>
      <c r="IVR3" s="205"/>
      <c r="IVS3" s="205"/>
      <c r="IVT3" s="205"/>
      <c r="IVU3" s="205"/>
      <c r="IVV3" s="205"/>
      <c r="IVW3" s="205"/>
      <c r="IVX3" s="205"/>
      <c r="IVY3" s="205"/>
      <c r="IVZ3" s="205"/>
      <c r="IWA3" s="205"/>
      <c r="IWB3" s="205"/>
      <c r="IWC3" s="205"/>
      <c r="IWD3" s="205"/>
      <c r="IWE3" s="205"/>
      <c r="IWF3" s="205"/>
      <c r="IWG3" s="205"/>
      <c r="IWH3" s="205"/>
      <c r="IWI3" s="205"/>
      <c r="IWJ3" s="205"/>
      <c r="IWK3" s="205"/>
      <c r="IWL3" s="205"/>
      <c r="IWM3" s="205"/>
      <c r="IWN3" s="205"/>
      <c r="IWO3" s="205"/>
      <c r="IWP3" s="205"/>
      <c r="IWQ3" s="205"/>
      <c r="IWR3" s="205"/>
      <c r="IWS3" s="205"/>
      <c r="IWT3" s="205"/>
      <c r="IWU3" s="205"/>
      <c r="IWV3" s="205"/>
      <c r="IWW3" s="205"/>
      <c r="IWX3" s="205"/>
      <c r="IWY3" s="205"/>
      <c r="IWZ3" s="205"/>
      <c r="IXA3" s="205"/>
      <c r="IXB3" s="205"/>
      <c r="IXC3" s="205"/>
      <c r="IXD3" s="205"/>
      <c r="IXE3" s="205"/>
      <c r="IXF3" s="205"/>
      <c r="IXG3" s="205"/>
      <c r="IXH3" s="205"/>
      <c r="IXI3" s="205"/>
      <c r="IXJ3" s="205"/>
      <c r="IXK3" s="205"/>
      <c r="IXL3" s="205"/>
      <c r="IXM3" s="205"/>
      <c r="IXN3" s="205"/>
      <c r="IXO3" s="205"/>
      <c r="IXP3" s="205"/>
      <c r="IXQ3" s="205"/>
      <c r="IXR3" s="205"/>
      <c r="IXS3" s="205"/>
      <c r="IXT3" s="205"/>
      <c r="IXU3" s="205"/>
      <c r="IXV3" s="205"/>
      <c r="IXW3" s="205"/>
      <c r="IXX3" s="205"/>
      <c r="IXY3" s="205"/>
      <c r="IXZ3" s="205"/>
      <c r="IYA3" s="205"/>
      <c r="IYB3" s="205"/>
      <c r="IYC3" s="205"/>
      <c r="IYD3" s="205"/>
      <c r="IYE3" s="205"/>
      <c r="IYF3" s="205"/>
      <c r="IYG3" s="205"/>
      <c r="IYH3" s="205"/>
      <c r="IYI3" s="205"/>
      <c r="IYJ3" s="205"/>
      <c r="IYK3" s="205"/>
      <c r="IYL3" s="205"/>
      <c r="IYM3" s="205"/>
      <c r="IYN3" s="205"/>
      <c r="IYO3" s="205"/>
      <c r="IYP3" s="205"/>
      <c r="IYQ3" s="205"/>
      <c r="IYR3" s="205"/>
      <c r="IYS3" s="205"/>
      <c r="IYT3" s="205"/>
      <c r="IYU3" s="205"/>
      <c r="IYV3" s="205"/>
      <c r="IYW3" s="205"/>
      <c r="IYX3" s="205"/>
      <c r="IYY3" s="205"/>
      <c r="IYZ3" s="205"/>
      <c r="IZA3" s="205"/>
      <c r="IZB3" s="205"/>
      <c r="IZC3" s="205"/>
      <c r="IZD3" s="205"/>
      <c r="IZE3" s="205"/>
      <c r="IZF3" s="205"/>
      <c r="IZG3" s="205"/>
      <c r="IZH3" s="205"/>
      <c r="IZI3" s="205"/>
      <c r="IZJ3" s="205"/>
      <c r="IZK3" s="205"/>
      <c r="IZL3" s="205"/>
      <c r="IZM3" s="205"/>
      <c r="IZN3" s="205"/>
      <c r="IZO3" s="205"/>
      <c r="IZP3" s="205"/>
      <c r="IZQ3" s="205"/>
      <c r="IZR3" s="205"/>
      <c r="IZS3" s="205"/>
      <c r="IZT3" s="205"/>
      <c r="IZU3" s="205"/>
      <c r="IZV3" s="205"/>
      <c r="IZW3" s="205"/>
      <c r="IZX3" s="205"/>
      <c r="IZY3" s="205"/>
      <c r="IZZ3" s="205"/>
      <c r="JAA3" s="205"/>
      <c r="JAB3" s="205"/>
      <c r="JAC3" s="205"/>
      <c r="JAD3" s="205"/>
      <c r="JAE3" s="205"/>
      <c r="JAF3" s="205"/>
      <c r="JAG3" s="205"/>
      <c r="JAH3" s="205"/>
      <c r="JAI3" s="205"/>
      <c r="JAJ3" s="205"/>
      <c r="JAK3" s="205"/>
      <c r="JAL3" s="205"/>
      <c r="JAM3" s="205"/>
      <c r="JAN3" s="205"/>
      <c r="JAO3" s="205"/>
      <c r="JAP3" s="205"/>
      <c r="JAQ3" s="205"/>
      <c r="JAR3" s="205"/>
      <c r="JAS3" s="205"/>
      <c r="JAT3" s="205"/>
      <c r="JAU3" s="205"/>
      <c r="JAV3" s="205"/>
      <c r="JAW3" s="205"/>
      <c r="JAX3" s="205"/>
      <c r="JAY3" s="205"/>
      <c r="JAZ3" s="205"/>
      <c r="JBA3" s="205"/>
      <c r="JBB3" s="205"/>
      <c r="JBC3" s="205"/>
      <c r="JBD3" s="205"/>
      <c r="JBE3" s="205"/>
      <c r="JBF3" s="205"/>
      <c r="JBG3" s="205"/>
      <c r="JBH3" s="205"/>
      <c r="JBI3" s="205"/>
      <c r="JBJ3" s="205"/>
      <c r="JBK3" s="205"/>
      <c r="JBL3" s="205"/>
      <c r="JBM3" s="205"/>
      <c r="JBN3" s="205"/>
      <c r="JBO3" s="205"/>
      <c r="JBP3" s="205"/>
      <c r="JBQ3" s="205"/>
      <c r="JBR3" s="205"/>
      <c r="JBS3" s="205"/>
      <c r="JBT3" s="205"/>
      <c r="JBU3" s="205"/>
      <c r="JBV3" s="205"/>
      <c r="JBW3" s="205"/>
      <c r="JBX3" s="205"/>
      <c r="JBY3" s="205"/>
      <c r="JBZ3" s="205"/>
      <c r="JCA3" s="205"/>
      <c r="JCB3" s="205"/>
      <c r="JCC3" s="205"/>
      <c r="JCD3" s="205"/>
      <c r="JCE3" s="205"/>
      <c r="JCF3" s="205"/>
      <c r="JCG3" s="205"/>
      <c r="JCH3" s="205"/>
      <c r="JCI3" s="205"/>
      <c r="JCJ3" s="205"/>
      <c r="JCK3" s="205"/>
      <c r="JCL3" s="205"/>
      <c r="JCM3" s="205"/>
      <c r="JCN3" s="205"/>
      <c r="JCO3" s="205"/>
      <c r="JCP3" s="205"/>
      <c r="JCQ3" s="205"/>
      <c r="JCR3" s="205"/>
      <c r="JCS3" s="205"/>
      <c r="JCT3" s="205"/>
      <c r="JCU3" s="205"/>
      <c r="JCV3" s="205"/>
      <c r="JCW3" s="205"/>
      <c r="JCX3" s="205"/>
      <c r="JCY3" s="205"/>
      <c r="JCZ3" s="205"/>
      <c r="JDA3" s="205"/>
      <c r="JDB3" s="205"/>
      <c r="JDC3" s="205"/>
      <c r="JDD3" s="205"/>
      <c r="JDE3" s="205"/>
      <c r="JDF3" s="205"/>
      <c r="JDG3" s="205"/>
      <c r="JDH3" s="205"/>
      <c r="JDI3" s="205"/>
      <c r="JDJ3" s="205"/>
      <c r="JDK3" s="205"/>
      <c r="JDL3" s="205"/>
      <c r="JDM3" s="205"/>
      <c r="JDN3" s="205"/>
      <c r="JDO3" s="205"/>
      <c r="JDP3" s="205"/>
      <c r="JDQ3" s="205"/>
      <c r="JDR3" s="205"/>
      <c r="JDS3" s="205"/>
      <c r="JDT3" s="205"/>
      <c r="JDU3" s="205"/>
      <c r="JDV3" s="205"/>
      <c r="JDW3" s="205"/>
      <c r="JDX3" s="205"/>
      <c r="JDY3" s="205"/>
      <c r="JDZ3" s="205"/>
      <c r="JEA3" s="205"/>
      <c r="JEB3" s="205"/>
      <c r="JEC3" s="205"/>
      <c r="JED3" s="205"/>
      <c r="JEE3" s="205"/>
      <c r="JEF3" s="205"/>
      <c r="JEG3" s="205"/>
      <c r="JEH3" s="205"/>
      <c r="JEI3" s="205"/>
      <c r="JEJ3" s="205"/>
      <c r="JEK3" s="205"/>
      <c r="JEL3" s="205"/>
      <c r="JEM3" s="205"/>
      <c r="JEN3" s="205"/>
      <c r="JEO3" s="205"/>
      <c r="JEP3" s="205"/>
      <c r="JEQ3" s="205"/>
      <c r="JER3" s="205"/>
      <c r="JES3" s="205"/>
      <c r="JET3" s="205"/>
      <c r="JEU3" s="205"/>
      <c r="JEV3" s="205"/>
      <c r="JEW3" s="205"/>
      <c r="JEX3" s="205"/>
      <c r="JEY3" s="205"/>
      <c r="JEZ3" s="205"/>
      <c r="JFA3" s="205"/>
      <c r="JFB3" s="205"/>
      <c r="JFC3" s="205"/>
      <c r="JFD3" s="205"/>
      <c r="JFE3" s="205"/>
      <c r="JFF3" s="205"/>
      <c r="JFG3" s="205"/>
      <c r="JFH3" s="205"/>
      <c r="JFI3" s="205"/>
      <c r="JFJ3" s="205"/>
      <c r="JFK3" s="205"/>
      <c r="JFL3" s="205"/>
      <c r="JFM3" s="205"/>
      <c r="JFN3" s="205"/>
      <c r="JFO3" s="205"/>
      <c r="JFP3" s="205"/>
      <c r="JFQ3" s="205"/>
      <c r="JFR3" s="205"/>
      <c r="JFS3" s="205"/>
      <c r="JFT3" s="205"/>
      <c r="JFU3" s="205"/>
      <c r="JFV3" s="205"/>
      <c r="JFW3" s="205"/>
      <c r="JFX3" s="205"/>
      <c r="JFY3" s="205"/>
      <c r="JFZ3" s="205"/>
      <c r="JGA3" s="205"/>
      <c r="JGB3" s="205"/>
      <c r="JGC3" s="205"/>
      <c r="JGD3" s="205"/>
      <c r="JGE3" s="205"/>
      <c r="JGF3" s="205"/>
      <c r="JGG3" s="205"/>
      <c r="JGH3" s="205"/>
      <c r="JGI3" s="205"/>
      <c r="JGJ3" s="205"/>
      <c r="JGK3" s="205"/>
      <c r="JGL3" s="205"/>
      <c r="JGM3" s="205"/>
      <c r="JGN3" s="205"/>
      <c r="JGO3" s="205"/>
      <c r="JGP3" s="205"/>
      <c r="JGQ3" s="205"/>
      <c r="JGR3" s="205"/>
      <c r="JGS3" s="205"/>
      <c r="JGT3" s="205"/>
      <c r="JGU3" s="205"/>
      <c r="JGV3" s="205"/>
      <c r="JGW3" s="205"/>
      <c r="JGX3" s="205"/>
      <c r="JGY3" s="205"/>
      <c r="JGZ3" s="205"/>
      <c r="JHA3" s="205"/>
      <c r="JHB3" s="205"/>
      <c r="JHC3" s="205"/>
      <c r="JHD3" s="205"/>
      <c r="JHE3" s="205"/>
      <c r="JHF3" s="205"/>
      <c r="JHG3" s="205"/>
      <c r="JHH3" s="205"/>
      <c r="JHI3" s="205"/>
      <c r="JHJ3" s="205"/>
      <c r="JHK3" s="205"/>
      <c r="JHL3" s="205"/>
      <c r="JHM3" s="205"/>
      <c r="JHN3" s="205"/>
      <c r="JHO3" s="205"/>
      <c r="JHP3" s="205"/>
      <c r="JHQ3" s="205"/>
      <c r="JHR3" s="205"/>
      <c r="JHS3" s="205"/>
      <c r="JHT3" s="205"/>
      <c r="JHU3" s="205"/>
      <c r="JHV3" s="205"/>
      <c r="JHW3" s="205"/>
      <c r="JHX3" s="205"/>
      <c r="JHY3" s="205"/>
      <c r="JHZ3" s="205"/>
      <c r="JIA3" s="205"/>
      <c r="JIB3" s="205"/>
      <c r="JIC3" s="205"/>
      <c r="JID3" s="205"/>
      <c r="JIE3" s="205"/>
      <c r="JIF3" s="205"/>
      <c r="JIG3" s="205"/>
      <c r="JIH3" s="205"/>
      <c r="JII3" s="205"/>
      <c r="JIJ3" s="205"/>
      <c r="JIK3" s="205"/>
      <c r="JIL3" s="205"/>
      <c r="JIM3" s="205"/>
      <c r="JIN3" s="205"/>
      <c r="JIO3" s="205"/>
      <c r="JIP3" s="205"/>
      <c r="JIQ3" s="205"/>
      <c r="JIR3" s="205"/>
      <c r="JIS3" s="205"/>
      <c r="JIT3" s="205"/>
      <c r="JIU3" s="205"/>
      <c r="JIV3" s="205"/>
      <c r="JIW3" s="205"/>
      <c r="JIX3" s="205"/>
      <c r="JIY3" s="205"/>
      <c r="JIZ3" s="205"/>
      <c r="JJA3" s="205"/>
      <c r="JJB3" s="205"/>
      <c r="JJC3" s="205"/>
      <c r="JJD3" s="205"/>
      <c r="JJE3" s="205"/>
      <c r="JJF3" s="205"/>
      <c r="JJG3" s="205"/>
      <c r="JJH3" s="205"/>
      <c r="JJI3" s="205"/>
      <c r="JJJ3" s="205"/>
      <c r="JJK3" s="205"/>
      <c r="JJL3" s="205"/>
      <c r="JJM3" s="205"/>
      <c r="JJN3" s="205"/>
      <c r="JJO3" s="205"/>
      <c r="JJP3" s="205"/>
      <c r="JJQ3" s="205"/>
      <c r="JJR3" s="205"/>
      <c r="JJS3" s="205"/>
      <c r="JJT3" s="205"/>
      <c r="JJU3" s="205"/>
      <c r="JJV3" s="205"/>
      <c r="JJW3" s="205"/>
      <c r="JJX3" s="205"/>
      <c r="JJY3" s="205"/>
      <c r="JJZ3" s="205"/>
      <c r="JKA3" s="205"/>
      <c r="JKB3" s="205"/>
      <c r="JKC3" s="205"/>
      <c r="JKD3" s="205"/>
      <c r="JKE3" s="205"/>
      <c r="JKF3" s="205"/>
      <c r="JKG3" s="205"/>
      <c r="JKH3" s="205"/>
      <c r="JKI3" s="205"/>
      <c r="JKJ3" s="205"/>
      <c r="JKK3" s="205"/>
      <c r="JKL3" s="205"/>
      <c r="JKM3" s="205"/>
      <c r="JKN3" s="205"/>
      <c r="JKO3" s="205"/>
      <c r="JKP3" s="205"/>
      <c r="JKQ3" s="205"/>
      <c r="JKR3" s="205"/>
      <c r="JKS3" s="205"/>
      <c r="JKT3" s="205"/>
      <c r="JKU3" s="205"/>
      <c r="JKV3" s="205"/>
      <c r="JKW3" s="205"/>
      <c r="JKX3" s="205"/>
      <c r="JKY3" s="205"/>
      <c r="JKZ3" s="205"/>
      <c r="JLA3" s="205"/>
      <c r="JLB3" s="205"/>
      <c r="JLC3" s="205"/>
      <c r="JLD3" s="205"/>
      <c r="JLE3" s="205"/>
      <c r="JLF3" s="205"/>
      <c r="JLG3" s="205"/>
      <c r="JLH3" s="205"/>
      <c r="JLI3" s="205"/>
      <c r="JLJ3" s="205"/>
      <c r="JLK3" s="205"/>
      <c r="JLL3" s="205"/>
      <c r="JLM3" s="205"/>
      <c r="JLN3" s="205"/>
      <c r="JLO3" s="205"/>
      <c r="JLP3" s="205"/>
      <c r="JLQ3" s="205"/>
      <c r="JLR3" s="205"/>
      <c r="JLS3" s="205"/>
      <c r="JLT3" s="205"/>
      <c r="JLU3" s="205"/>
      <c r="JLV3" s="205"/>
      <c r="JLW3" s="205"/>
      <c r="JLX3" s="205"/>
      <c r="JLY3" s="205"/>
      <c r="JLZ3" s="205"/>
      <c r="JMA3" s="205"/>
      <c r="JMB3" s="205"/>
      <c r="JMC3" s="205"/>
      <c r="JMD3" s="205"/>
      <c r="JME3" s="205"/>
      <c r="JMF3" s="205"/>
      <c r="JMG3" s="205"/>
      <c r="JMH3" s="205"/>
      <c r="JMI3" s="205"/>
      <c r="JMJ3" s="205"/>
      <c r="JMK3" s="205"/>
      <c r="JML3" s="205"/>
      <c r="JMM3" s="205"/>
      <c r="JMN3" s="205"/>
      <c r="JMO3" s="205"/>
      <c r="JMP3" s="205"/>
      <c r="JMQ3" s="205"/>
      <c r="JMR3" s="205"/>
      <c r="JMS3" s="205"/>
      <c r="JMT3" s="205"/>
      <c r="JMU3" s="205"/>
      <c r="JMV3" s="205"/>
      <c r="JMW3" s="205"/>
      <c r="JMX3" s="205"/>
      <c r="JMY3" s="205"/>
      <c r="JMZ3" s="205"/>
      <c r="JNA3" s="205"/>
      <c r="JNB3" s="205"/>
      <c r="JNC3" s="205"/>
      <c r="JND3" s="205"/>
      <c r="JNE3" s="205"/>
      <c r="JNF3" s="205"/>
      <c r="JNG3" s="205"/>
      <c r="JNH3" s="205"/>
      <c r="JNI3" s="205"/>
      <c r="JNJ3" s="205"/>
      <c r="JNK3" s="205"/>
      <c r="JNL3" s="205"/>
      <c r="JNM3" s="205"/>
      <c r="JNN3" s="205"/>
      <c r="JNO3" s="205"/>
      <c r="JNP3" s="205"/>
      <c r="JNQ3" s="205"/>
      <c r="JNR3" s="205"/>
      <c r="JNS3" s="205"/>
      <c r="JNT3" s="205"/>
      <c r="JNU3" s="205"/>
      <c r="JNV3" s="205"/>
      <c r="JNW3" s="205"/>
      <c r="JNX3" s="205"/>
      <c r="JNY3" s="205"/>
      <c r="JNZ3" s="205"/>
      <c r="JOA3" s="205"/>
      <c r="JOB3" s="205"/>
      <c r="JOC3" s="205"/>
      <c r="JOD3" s="205"/>
      <c r="JOE3" s="205"/>
      <c r="JOF3" s="205"/>
      <c r="JOG3" s="205"/>
      <c r="JOH3" s="205"/>
      <c r="JOI3" s="205"/>
      <c r="JOJ3" s="205"/>
      <c r="JOK3" s="205"/>
      <c r="JOL3" s="205"/>
      <c r="JOM3" s="205"/>
      <c r="JON3" s="205"/>
      <c r="JOO3" s="205"/>
      <c r="JOP3" s="205"/>
      <c r="JOQ3" s="205"/>
      <c r="JOR3" s="205"/>
      <c r="JOS3" s="205"/>
      <c r="JOT3" s="205"/>
      <c r="JOU3" s="205"/>
      <c r="JOV3" s="205"/>
      <c r="JOW3" s="205"/>
      <c r="JOX3" s="205"/>
      <c r="JOY3" s="205"/>
      <c r="JOZ3" s="205"/>
      <c r="JPA3" s="205"/>
      <c r="JPB3" s="205"/>
      <c r="JPC3" s="205"/>
      <c r="JPD3" s="205"/>
      <c r="JPE3" s="205"/>
      <c r="JPF3" s="205"/>
      <c r="JPG3" s="205"/>
      <c r="JPH3" s="205"/>
      <c r="JPI3" s="205"/>
      <c r="JPJ3" s="205"/>
      <c r="JPK3" s="205"/>
      <c r="JPL3" s="205"/>
      <c r="JPM3" s="205"/>
      <c r="JPN3" s="205"/>
      <c r="JPO3" s="205"/>
      <c r="JPP3" s="205"/>
      <c r="JPQ3" s="205"/>
      <c r="JPR3" s="205"/>
      <c r="JPS3" s="205"/>
      <c r="JPT3" s="205"/>
      <c r="JPU3" s="205"/>
      <c r="JPV3" s="205"/>
      <c r="JPW3" s="205"/>
      <c r="JPX3" s="205"/>
      <c r="JPY3" s="205"/>
      <c r="JPZ3" s="205"/>
      <c r="JQA3" s="205"/>
      <c r="JQB3" s="205"/>
      <c r="JQC3" s="205"/>
      <c r="JQD3" s="205"/>
      <c r="JQE3" s="205"/>
      <c r="JQF3" s="205"/>
      <c r="JQG3" s="205"/>
      <c r="JQH3" s="205"/>
      <c r="JQI3" s="205"/>
      <c r="JQJ3" s="205"/>
      <c r="JQK3" s="205"/>
      <c r="JQL3" s="205"/>
      <c r="JQM3" s="205"/>
      <c r="JQN3" s="205"/>
      <c r="JQO3" s="205"/>
      <c r="JQP3" s="205"/>
      <c r="JQQ3" s="205"/>
      <c r="JQR3" s="205"/>
      <c r="JQS3" s="205"/>
      <c r="JQT3" s="205"/>
      <c r="JQU3" s="205"/>
      <c r="JQV3" s="205"/>
      <c r="JQW3" s="205"/>
      <c r="JQX3" s="205"/>
      <c r="JQY3" s="205"/>
      <c r="JQZ3" s="205"/>
      <c r="JRA3" s="205"/>
      <c r="JRB3" s="205"/>
      <c r="JRC3" s="205"/>
      <c r="JRD3" s="205"/>
      <c r="JRE3" s="205"/>
      <c r="JRF3" s="205"/>
      <c r="JRG3" s="205"/>
      <c r="JRH3" s="205"/>
      <c r="JRI3" s="205"/>
      <c r="JRJ3" s="205"/>
      <c r="JRK3" s="205"/>
      <c r="JRL3" s="205"/>
      <c r="JRM3" s="205"/>
      <c r="JRN3" s="205"/>
      <c r="JRO3" s="205"/>
      <c r="JRP3" s="205"/>
      <c r="JRQ3" s="205"/>
      <c r="JRR3" s="205"/>
      <c r="JRS3" s="205"/>
      <c r="JRT3" s="205"/>
      <c r="JRU3" s="205"/>
      <c r="JRV3" s="205"/>
      <c r="JRW3" s="205"/>
      <c r="JRX3" s="205"/>
      <c r="JRY3" s="205"/>
      <c r="JRZ3" s="205"/>
      <c r="JSA3" s="205"/>
      <c r="JSB3" s="205"/>
      <c r="JSC3" s="205"/>
      <c r="JSD3" s="205"/>
      <c r="JSE3" s="205"/>
      <c r="JSF3" s="205"/>
      <c r="JSG3" s="205"/>
      <c r="JSH3" s="205"/>
      <c r="JSI3" s="205"/>
      <c r="JSJ3" s="205"/>
      <c r="JSK3" s="205"/>
      <c r="JSL3" s="205"/>
      <c r="JSM3" s="205"/>
      <c r="JSN3" s="205"/>
      <c r="JSO3" s="205"/>
      <c r="JSP3" s="205"/>
      <c r="JSQ3" s="205"/>
      <c r="JSR3" s="205"/>
      <c r="JSS3" s="205"/>
      <c r="JST3" s="205"/>
      <c r="JSU3" s="205"/>
      <c r="JSV3" s="205"/>
      <c r="JSW3" s="205"/>
      <c r="JSX3" s="205"/>
      <c r="JSY3" s="205"/>
      <c r="JSZ3" s="205"/>
      <c r="JTA3" s="205"/>
      <c r="JTB3" s="205"/>
      <c r="JTC3" s="205"/>
      <c r="JTD3" s="205"/>
      <c r="JTE3" s="205"/>
      <c r="JTF3" s="205"/>
      <c r="JTG3" s="205"/>
      <c r="JTH3" s="205"/>
      <c r="JTI3" s="205"/>
      <c r="JTJ3" s="205"/>
      <c r="JTK3" s="205"/>
      <c r="JTL3" s="205"/>
      <c r="JTM3" s="205"/>
      <c r="JTN3" s="205"/>
      <c r="JTO3" s="205"/>
      <c r="JTP3" s="205"/>
      <c r="JTQ3" s="205"/>
      <c r="JTR3" s="205"/>
      <c r="JTS3" s="205"/>
      <c r="JTT3" s="205"/>
      <c r="JTU3" s="205"/>
      <c r="JTV3" s="205"/>
      <c r="JTW3" s="205"/>
      <c r="JTX3" s="205"/>
      <c r="JTY3" s="205"/>
      <c r="JTZ3" s="205"/>
      <c r="JUA3" s="205"/>
      <c r="JUB3" s="205"/>
      <c r="JUC3" s="205"/>
      <c r="JUD3" s="205"/>
      <c r="JUE3" s="205"/>
      <c r="JUF3" s="205"/>
      <c r="JUG3" s="205"/>
      <c r="JUH3" s="205"/>
      <c r="JUI3" s="205"/>
      <c r="JUJ3" s="205"/>
      <c r="JUK3" s="205"/>
      <c r="JUL3" s="205"/>
      <c r="JUM3" s="205"/>
      <c r="JUN3" s="205"/>
      <c r="JUO3" s="205"/>
      <c r="JUP3" s="205"/>
      <c r="JUQ3" s="205"/>
      <c r="JUR3" s="205"/>
      <c r="JUS3" s="205"/>
      <c r="JUT3" s="205"/>
      <c r="JUU3" s="205"/>
      <c r="JUV3" s="205"/>
      <c r="JUW3" s="205"/>
      <c r="JUX3" s="205"/>
      <c r="JUY3" s="205"/>
      <c r="JUZ3" s="205"/>
      <c r="JVA3" s="205"/>
      <c r="JVB3" s="205"/>
      <c r="JVC3" s="205"/>
      <c r="JVD3" s="205"/>
      <c r="JVE3" s="205"/>
      <c r="JVF3" s="205"/>
      <c r="JVG3" s="205"/>
      <c r="JVH3" s="205"/>
      <c r="JVI3" s="205"/>
      <c r="JVJ3" s="205"/>
      <c r="JVK3" s="205"/>
      <c r="JVL3" s="205"/>
      <c r="JVM3" s="205"/>
      <c r="JVN3" s="205"/>
      <c r="JVO3" s="205"/>
      <c r="JVP3" s="205"/>
      <c r="JVQ3" s="205"/>
      <c r="JVR3" s="205"/>
      <c r="JVS3" s="205"/>
      <c r="JVT3" s="205"/>
      <c r="JVU3" s="205"/>
      <c r="JVV3" s="205"/>
      <c r="JVW3" s="205"/>
      <c r="JVX3" s="205"/>
      <c r="JVY3" s="205"/>
      <c r="JVZ3" s="205"/>
      <c r="JWA3" s="205"/>
      <c r="JWB3" s="205"/>
      <c r="JWC3" s="205"/>
      <c r="JWD3" s="205"/>
      <c r="JWE3" s="205"/>
      <c r="JWF3" s="205"/>
      <c r="JWG3" s="205"/>
      <c r="JWH3" s="205"/>
      <c r="JWI3" s="205"/>
      <c r="JWJ3" s="205"/>
      <c r="JWK3" s="205"/>
      <c r="JWL3" s="205"/>
      <c r="JWM3" s="205"/>
      <c r="JWN3" s="205"/>
      <c r="JWO3" s="205"/>
      <c r="JWP3" s="205"/>
      <c r="JWQ3" s="205"/>
      <c r="JWR3" s="205"/>
      <c r="JWS3" s="205"/>
      <c r="JWT3" s="205"/>
      <c r="JWU3" s="205"/>
      <c r="JWV3" s="205"/>
      <c r="JWW3" s="205"/>
      <c r="JWX3" s="205"/>
      <c r="JWY3" s="205"/>
      <c r="JWZ3" s="205"/>
      <c r="JXA3" s="205"/>
      <c r="JXB3" s="205"/>
      <c r="JXC3" s="205"/>
      <c r="JXD3" s="205"/>
      <c r="JXE3" s="205"/>
      <c r="JXF3" s="205"/>
      <c r="JXG3" s="205"/>
      <c r="JXH3" s="205"/>
      <c r="JXI3" s="205"/>
      <c r="JXJ3" s="205"/>
      <c r="JXK3" s="205"/>
      <c r="JXL3" s="205"/>
      <c r="JXM3" s="205"/>
      <c r="JXN3" s="205"/>
      <c r="JXO3" s="205"/>
      <c r="JXP3" s="205"/>
      <c r="JXQ3" s="205"/>
      <c r="JXR3" s="205"/>
      <c r="JXS3" s="205"/>
      <c r="JXT3" s="205"/>
      <c r="JXU3" s="205"/>
      <c r="JXV3" s="205"/>
      <c r="JXW3" s="205"/>
      <c r="JXX3" s="205"/>
      <c r="JXY3" s="205"/>
      <c r="JXZ3" s="205"/>
      <c r="JYA3" s="205"/>
      <c r="JYB3" s="205"/>
      <c r="JYC3" s="205"/>
      <c r="JYD3" s="205"/>
      <c r="JYE3" s="205"/>
      <c r="JYF3" s="205"/>
      <c r="JYG3" s="205"/>
      <c r="JYH3" s="205"/>
      <c r="JYI3" s="205"/>
      <c r="JYJ3" s="205"/>
      <c r="JYK3" s="205"/>
      <c r="JYL3" s="205"/>
      <c r="JYM3" s="205"/>
      <c r="JYN3" s="205"/>
      <c r="JYO3" s="205"/>
      <c r="JYP3" s="205"/>
      <c r="JYQ3" s="205"/>
      <c r="JYR3" s="205"/>
      <c r="JYS3" s="205"/>
      <c r="JYT3" s="205"/>
      <c r="JYU3" s="205"/>
      <c r="JYV3" s="205"/>
      <c r="JYW3" s="205"/>
      <c r="JYX3" s="205"/>
      <c r="JYY3" s="205"/>
      <c r="JYZ3" s="205"/>
      <c r="JZA3" s="205"/>
      <c r="JZB3" s="205"/>
      <c r="JZC3" s="205"/>
      <c r="JZD3" s="205"/>
      <c r="JZE3" s="205"/>
      <c r="JZF3" s="205"/>
      <c r="JZG3" s="205"/>
      <c r="JZH3" s="205"/>
      <c r="JZI3" s="205"/>
      <c r="JZJ3" s="205"/>
      <c r="JZK3" s="205"/>
      <c r="JZL3" s="205"/>
      <c r="JZM3" s="205"/>
      <c r="JZN3" s="205"/>
      <c r="JZO3" s="205"/>
      <c r="JZP3" s="205"/>
      <c r="JZQ3" s="205"/>
      <c r="JZR3" s="205"/>
      <c r="JZS3" s="205"/>
      <c r="JZT3" s="205"/>
      <c r="JZU3" s="205"/>
      <c r="JZV3" s="205"/>
      <c r="JZW3" s="205"/>
      <c r="JZX3" s="205"/>
      <c r="JZY3" s="205"/>
      <c r="JZZ3" s="205"/>
      <c r="KAA3" s="205"/>
      <c r="KAB3" s="205"/>
      <c r="KAC3" s="205"/>
      <c r="KAD3" s="205"/>
      <c r="KAE3" s="205"/>
      <c r="KAF3" s="205"/>
      <c r="KAG3" s="205"/>
      <c r="KAH3" s="205"/>
      <c r="KAI3" s="205"/>
      <c r="KAJ3" s="205"/>
      <c r="KAK3" s="205"/>
      <c r="KAL3" s="205"/>
      <c r="KAM3" s="205"/>
      <c r="KAN3" s="205"/>
      <c r="KAO3" s="205"/>
      <c r="KAP3" s="205"/>
      <c r="KAQ3" s="205"/>
      <c r="KAR3" s="205"/>
      <c r="KAS3" s="205"/>
      <c r="KAT3" s="205"/>
      <c r="KAU3" s="205"/>
      <c r="KAV3" s="205"/>
      <c r="KAW3" s="205"/>
      <c r="KAX3" s="205"/>
      <c r="KAY3" s="205"/>
      <c r="KAZ3" s="205"/>
      <c r="KBA3" s="205"/>
      <c r="KBB3" s="205"/>
      <c r="KBC3" s="205"/>
      <c r="KBD3" s="205"/>
      <c r="KBE3" s="205"/>
      <c r="KBF3" s="205"/>
      <c r="KBG3" s="205"/>
      <c r="KBH3" s="205"/>
      <c r="KBI3" s="205"/>
      <c r="KBJ3" s="205"/>
      <c r="KBK3" s="205"/>
      <c r="KBL3" s="205"/>
      <c r="KBM3" s="205"/>
      <c r="KBN3" s="205"/>
      <c r="KBO3" s="205"/>
      <c r="KBP3" s="205"/>
      <c r="KBQ3" s="205"/>
      <c r="KBR3" s="205"/>
      <c r="KBS3" s="205"/>
      <c r="KBT3" s="205"/>
      <c r="KBU3" s="205"/>
      <c r="KBV3" s="205"/>
      <c r="KBW3" s="205"/>
      <c r="KBX3" s="205"/>
      <c r="KBY3" s="205"/>
      <c r="KBZ3" s="205"/>
      <c r="KCA3" s="205"/>
      <c r="KCB3" s="205"/>
      <c r="KCC3" s="205"/>
      <c r="KCD3" s="205"/>
      <c r="KCE3" s="205"/>
      <c r="KCF3" s="205"/>
      <c r="KCG3" s="205"/>
      <c r="KCH3" s="205"/>
      <c r="KCI3" s="205"/>
      <c r="KCJ3" s="205"/>
      <c r="KCK3" s="205"/>
      <c r="KCL3" s="205"/>
      <c r="KCM3" s="205"/>
      <c r="KCN3" s="205"/>
      <c r="KCO3" s="205"/>
      <c r="KCP3" s="205"/>
      <c r="KCQ3" s="205"/>
      <c r="KCR3" s="205"/>
      <c r="KCS3" s="205"/>
      <c r="KCT3" s="205"/>
      <c r="KCU3" s="205"/>
      <c r="KCV3" s="205"/>
      <c r="KCW3" s="205"/>
      <c r="KCX3" s="205"/>
      <c r="KCY3" s="205"/>
      <c r="KCZ3" s="205"/>
      <c r="KDA3" s="205"/>
      <c r="KDB3" s="205"/>
      <c r="KDC3" s="205"/>
      <c r="KDD3" s="205"/>
      <c r="KDE3" s="205"/>
      <c r="KDF3" s="205"/>
      <c r="KDG3" s="205"/>
      <c r="KDH3" s="205"/>
      <c r="KDI3" s="205"/>
      <c r="KDJ3" s="205"/>
      <c r="KDK3" s="205"/>
      <c r="KDL3" s="205"/>
      <c r="KDM3" s="205"/>
      <c r="KDN3" s="205"/>
      <c r="KDO3" s="205"/>
      <c r="KDP3" s="205"/>
      <c r="KDQ3" s="205"/>
      <c r="KDR3" s="205"/>
      <c r="KDS3" s="205"/>
      <c r="KDT3" s="205"/>
      <c r="KDU3" s="205"/>
      <c r="KDV3" s="205"/>
      <c r="KDW3" s="205"/>
      <c r="KDX3" s="205"/>
      <c r="KDY3" s="205"/>
      <c r="KDZ3" s="205"/>
      <c r="KEA3" s="205"/>
      <c r="KEB3" s="205"/>
      <c r="KEC3" s="205"/>
      <c r="KED3" s="205"/>
      <c r="KEE3" s="205"/>
      <c r="KEF3" s="205"/>
      <c r="KEG3" s="205"/>
      <c r="KEH3" s="205"/>
      <c r="KEI3" s="205"/>
      <c r="KEJ3" s="205"/>
      <c r="KEK3" s="205"/>
      <c r="KEL3" s="205"/>
      <c r="KEM3" s="205"/>
      <c r="KEN3" s="205"/>
      <c r="KEO3" s="205"/>
      <c r="KEP3" s="205"/>
      <c r="KEQ3" s="205"/>
      <c r="KER3" s="205"/>
      <c r="KES3" s="205"/>
      <c r="KET3" s="205"/>
      <c r="KEU3" s="205"/>
      <c r="KEV3" s="205"/>
      <c r="KEW3" s="205"/>
      <c r="KEX3" s="205"/>
      <c r="KEY3" s="205"/>
      <c r="KEZ3" s="205"/>
      <c r="KFA3" s="205"/>
      <c r="KFB3" s="205"/>
      <c r="KFC3" s="205"/>
      <c r="KFD3" s="205"/>
      <c r="KFE3" s="205"/>
      <c r="KFF3" s="205"/>
      <c r="KFG3" s="205"/>
      <c r="KFH3" s="205"/>
      <c r="KFI3" s="205"/>
      <c r="KFJ3" s="205"/>
      <c r="KFK3" s="205"/>
      <c r="KFL3" s="205"/>
      <c r="KFM3" s="205"/>
      <c r="KFN3" s="205"/>
      <c r="KFO3" s="205"/>
      <c r="KFP3" s="205"/>
      <c r="KFQ3" s="205"/>
      <c r="KFR3" s="205"/>
      <c r="KFS3" s="205"/>
      <c r="KFT3" s="205"/>
      <c r="KFU3" s="205"/>
      <c r="KFV3" s="205"/>
      <c r="KFW3" s="205"/>
      <c r="KFX3" s="205"/>
      <c r="KFY3" s="205"/>
      <c r="KFZ3" s="205"/>
      <c r="KGA3" s="205"/>
      <c r="KGB3" s="205"/>
      <c r="KGC3" s="205"/>
      <c r="KGD3" s="205"/>
      <c r="KGE3" s="205"/>
      <c r="KGF3" s="205"/>
      <c r="KGG3" s="205"/>
      <c r="KGH3" s="205"/>
      <c r="KGI3" s="205"/>
      <c r="KGJ3" s="205"/>
      <c r="KGK3" s="205"/>
      <c r="KGL3" s="205"/>
      <c r="KGM3" s="205"/>
      <c r="KGN3" s="205"/>
      <c r="KGO3" s="205"/>
      <c r="KGP3" s="205"/>
      <c r="KGQ3" s="205"/>
      <c r="KGR3" s="205"/>
      <c r="KGS3" s="205"/>
      <c r="KGT3" s="205"/>
      <c r="KGU3" s="205"/>
      <c r="KGV3" s="205"/>
      <c r="KGW3" s="205"/>
      <c r="KGX3" s="205"/>
      <c r="KGY3" s="205"/>
      <c r="KGZ3" s="205"/>
      <c r="KHA3" s="205"/>
      <c r="KHB3" s="205"/>
      <c r="KHC3" s="205"/>
      <c r="KHD3" s="205"/>
      <c r="KHE3" s="205"/>
      <c r="KHF3" s="205"/>
      <c r="KHG3" s="205"/>
      <c r="KHH3" s="205"/>
      <c r="KHI3" s="205"/>
      <c r="KHJ3" s="205"/>
      <c r="KHK3" s="205"/>
      <c r="KHL3" s="205"/>
      <c r="KHM3" s="205"/>
      <c r="KHN3" s="205"/>
      <c r="KHO3" s="205"/>
      <c r="KHP3" s="205"/>
      <c r="KHQ3" s="205"/>
      <c r="KHR3" s="205"/>
      <c r="KHS3" s="205"/>
      <c r="KHT3" s="205"/>
      <c r="KHU3" s="205"/>
      <c r="KHV3" s="205"/>
      <c r="KHW3" s="205"/>
      <c r="KHX3" s="205"/>
      <c r="KHY3" s="205"/>
      <c r="KHZ3" s="205"/>
      <c r="KIA3" s="205"/>
      <c r="KIB3" s="205"/>
      <c r="KIC3" s="205"/>
      <c r="KID3" s="205"/>
      <c r="KIE3" s="205"/>
      <c r="KIF3" s="205"/>
      <c r="KIG3" s="205"/>
      <c r="KIH3" s="205"/>
      <c r="KII3" s="205"/>
      <c r="KIJ3" s="205"/>
      <c r="KIK3" s="205"/>
      <c r="KIL3" s="205"/>
      <c r="KIM3" s="205"/>
      <c r="KIN3" s="205"/>
      <c r="KIO3" s="205"/>
      <c r="KIP3" s="205"/>
      <c r="KIQ3" s="205"/>
      <c r="KIR3" s="205"/>
      <c r="KIS3" s="205"/>
      <c r="KIT3" s="205"/>
      <c r="KIU3" s="205"/>
      <c r="KIV3" s="205"/>
      <c r="KIW3" s="205"/>
      <c r="KIX3" s="205"/>
      <c r="KIY3" s="205"/>
      <c r="KIZ3" s="205"/>
      <c r="KJA3" s="205"/>
      <c r="KJB3" s="205"/>
      <c r="KJC3" s="205"/>
      <c r="KJD3" s="205"/>
      <c r="KJE3" s="205"/>
      <c r="KJF3" s="205"/>
      <c r="KJG3" s="205"/>
      <c r="KJH3" s="205"/>
      <c r="KJI3" s="205"/>
      <c r="KJJ3" s="205"/>
      <c r="KJK3" s="205"/>
      <c r="KJL3" s="205"/>
      <c r="KJM3" s="205"/>
      <c r="KJN3" s="205"/>
      <c r="KJO3" s="205"/>
      <c r="KJP3" s="205"/>
      <c r="KJQ3" s="205"/>
      <c r="KJR3" s="205"/>
      <c r="KJS3" s="205"/>
      <c r="KJT3" s="205"/>
      <c r="KJU3" s="205"/>
      <c r="KJV3" s="205"/>
      <c r="KJW3" s="205"/>
      <c r="KJX3" s="205"/>
      <c r="KJY3" s="205"/>
      <c r="KJZ3" s="205"/>
      <c r="KKA3" s="205"/>
      <c r="KKB3" s="205"/>
      <c r="KKC3" s="205"/>
      <c r="KKD3" s="205"/>
      <c r="KKE3" s="205"/>
      <c r="KKF3" s="205"/>
      <c r="KKG3" s="205"/>
      <c r="KKH3" s="205"/>
      <c r="KKI3" s="205"/>
      <c r="KKJ3" s="205"/>
      <c r="KKK3" s="205"/>
      <c r="KKL3" s="205"/>
      <c r="KKM3" s="205"/>
      <c r="KKN3" s="205"/>
      <c r="KKO3" s="205"/>
      <c r="KKP3" s="205"/>
      <c r="KKQ3" s="205"/>
      <c r="KKR3" s="205"/>
      <c r="KKS3" s="205"/>
      <c r="KKT3" s="205"/>
      <c r="KKU3" s="205"/>
      <c r="KKV3" s="205"/>
      <c r="KKW3" s="205"/>
      <c r="KKX3" s="205"/>
      <c r="KKY3" s="205"/>
      <c r="KKZ3" s="205"/>
      <c r="KLA3" s="205"/>
      <c r="KLB3" s="205"/>
      <c r="KLC3" s="205"/>
      <c r="KLD3" s="205"/>
      <c r="KLE3" s="205"/>
      <c r="KLF3" s="205"/>
      <c r="KLG3" s="205"/>
      <c r="KLH3" s="205"/>
      <c r="KLI3" s="205"/>
      <c r="KLJ3" s="205"/>
      <c r="KLK3" s="205"/>
      <c r="KLL3" s="205"/>
      <c r="KLM3" s="205"/>
      <c r="KLN3" s="205"/>
      <c r="KLO3" s="205"/>
      <c r="KLP3" s="205"/>
      <c r="KLQ3" s="205"/>
      <c r="KLR3" s="205"/>
      <c r="KLS3" s="205"/>
      <c r="KLT3" s="205"/>
      <c r="KLU3" s="205"/>
      <c r="KLV3" s="205"/>
      <c r="KLW3" s="205"/>
      <c r="KLX3" s="205"/>
      <c r="KLY3" s="205"/>
      <c r="KLZ3" s="205"/>
      <c r="KMA3" s="205"/>
      <c r="KMB3" s="205"/>
      <c r="KMC3" s="205"/>
      <c r="KMD3" s="205"/>
      <c r="KME3" s="205"/>
      <c r="KMF3" s="205"/>
      <c r="KMG3" s="205"/>
      <c r="KMH3" s="205"/>
      <c r="KMI3" s="205"/>
      <c r="KMJ3" s="205"/>
      <c r="KMK3" s="205"/>
      <c r="KML3" s="205"/>
      <c r="KMM3" s="205"/>
      <c r="KMN3" s="205"/>
      <c r="KMO3" s="205"/>
      <c r="KMP3" s="205"/>
      <c r="KMQ3" s="205"/>
      <c r="KMR3" s="205"/>
      <c r="KMS3" s="205"/>
      <c r="KMT3" s="205"/>
      <c r="KMU3" s="205"/>
      <c r="KMV3" s="205"/>
      <c r="KMW3" s="205"/>
      <c r="KMX3" s="205"/>
      <c r="KMY3" s="205"/>
      <c r="KMZ3" s="205"/>
      <c r="KNA3" s="205"/>
      <c r="KNB3" s="205"/>
      <c r="KNC3" s="205"/>
      <c r="KND3" s="205"/>
      <c r="KNE3" s="205"/>
      <c r="KNF3" s="205"/>
      <c r="KNG3" s="205"/>
      <c r="KNH3" s="205"/>
      <c r="KNI3" s="205"/>
      <c r="KNJ3" s="205"/>
      <c r="KNK3" s="205"/>
      <c r="KNL3" s="205"/>
      <c r="KNM3" s="205"/>
      <c r="KNN3" s="205"/>
      <c r="KNO3" s="205"/>
      <c r="KNP3" s="205"/>
      <c r="KNQ3" s="205"/>
      <c r="KNR3" s="205"/>
      <c r="KNS3" s="205"/>
      <c r="KNT3" s="205"/>
      <c r="KNU3" s="205"/>
      <c r="KNV3" s="205"/>
      <c r="KNW3" s="205"/>
      <c r="KNX3" s="205"/>
      <c r="KNY3" s="205"/>
      <c r="KNZ3" s="205"/>
      <c r="KOA3" s="205"/>
      <c r="KOB3" s="205"/>
      <c r="KOC3" s="205"/>
      <c r="KOD3" s="205"/>
      <c r="KOE3" s="205"/>
      <c r="KOF3" s="205"/>
      <c r="KOG3" s="205"/>
      <c r="KOH3" s="205"/>
      <c r="KOI3" s="205"/>
      <c r="KOJ3" s="205"/>
      <c r="KOK3" s="205"/>
      <c r="KOL3" s="205"/>
      <c r="KOM3" s="205"/>
      <c r="KON3" s="205"/>
      <c r="KOO3" s="205"/>
      <c r="KOP3" s="205"/>
      <c r="KOQ3" s="205"/>
      <c r="KOR3" s="205"/>
      <c r="KOS3" s="205"/>
      <c r="KOT3" s="205"/>
      <c r="KOU3" s="205"/>
      <c r="KOV3" s="205"/>
      <c r="KOW3" s="205"/>
      <c r="KOX3" s="205"/>
      <c r="KOY3" s="205"/>
      <c r="KOZ3" s="205"/>
      <c r="KPA3" s="205"/>
      <c r="KPB3" s="205"/>
      <c r="KPC3" s="205"/>
      <c r="KPD3" s="205"/>
      <c r="KPE3" s="205"/>
      <c r="KPF3" s="205"/>
      <c r="KPG3" s="205"/>
      <c r="KPH3" s="205"/>
      <c r="KPI3" s="205"/>
      <c r="KPJ3" s="205"/>
      <c r="KPK3" s="205"/>
      <c r="KPL3" s="205"/>
      <c r="KPM3" s="205"/>
      <c r="KPN3" s="205"/>
      <c r="KPO3" s="205"/>
      <c r="KPP3" s="205"/>
      <c r="KPQ3" s="205"/>
      <c r="KPR3" s="205"/>
      <c r="KPS3" s="205"/>
      <c r="KPT3" s="205"/>
      <c r="KPU3" s="205"/>
      <c r="KPV3" s="205"/>
      <c r="KPW3" s="205"/>
      <c r="KPX3" s="205"/>
      <c r="KPY3" s="205"/>
      <c r="KPZ3" s="205"/>
      <c r="KQA3" s="205"/>
      <c r="KQB3" s="205"/>
      <c r="KQC3" s="205"/>
      <c r="KQD3" s="205"/>
      <c r="KQE3" s="205"/>
      <c r="KQF3" s="205"/>
      <c r="KQG3" s="205"/>
      <c r="KQH3" s="205"/>
      <c r="KQI3" s="205"/>
      <c r="KQJ3" s="205"/>
      <c r="KQK3" s="205"/>
      <c r="KQL3" s="205"/>
      <c r="KQM3" s="205"/>
      <c r="KQN3" s="205"/>
      <c r="KQO3" s="205"/>
      <c r="KQP3" s="205"/>
      <c r="KQQ3" s="205"/>
      <c r="KQR3" s="205"/>
      <c r="KQS3" s="205"/>
      <c r="KQT3" s="205"/>
      <c r="KQU3" s="205"/>
      <c r="KQV3" s="205"/>
      <c r="KQW3" s="205"/>
      <c r="KQX3" s="205"/>
      <c r="KQY3" s="205"/>
      <c r="KQZ3" s="205"/>
      <c r="KRA3" s="205"/>
      <c r="KRB3" s="205"/>
      <c r="KRC3" s="205"/>
      <c r="KRD3" s="205"/>
      <c r="KRE3" s="205"/>
      <c r="KRF3" s="205"/>
      <c r="KRG3" s="205"/>
      <c r="KRH3" s="205"/>
      <c r="KRI3" s="205"/>
      <c r="KRJ3" s="205"/>
      <c r="KRK3" s="205"/>
      <c r="KRL3" s="205"/>
      <c r="KRM3" s="205"/>
      <c r="KRN3" s="205"/>
      <c r="KRO3" s="205"/>
      <c r="KRP3" s="205"/>
      <c r="KRQ3" s="205"/>
      <c r="KRR3" s="205"/>
      <c r="KRS3" s="205"/>
      <c r="KRT3" s="205"/>
      <c r="KRU3" s="205"/>
      <c r="KRV3" s="205"/>
      <c r="KRW3" s="205"/>
      <c r="KRX3" s="205"/>
      <c r="KRY3" s="205"/>
      <c r="KRZ3" s="205"/>
      <c r="KSA3" s="205"/>
      <c r="KSB3" s="205"/>
      <c r="KSC3" s="205"/>
      <c r="KSD3" s="205"/>
      <c r="KSE3" s="205"/>
      <c r="KSF3" s="205"/>
      <c r="KSG3" s="205"/>
      <c r="KSH3" s="205"/>
      <c r="KSI3" s="205"/>
      <c r="KSJ3" s="205"/>
      <c r="KSK3" s="205"/>
      <c r="KSL3" s="205"/>
      <c r="KSM3" s="205"/>
      <c r="KSN3" s="205"/>
      <c r="KSO3" s="205"/>
      <c r="KSP3" s="205"/>
      <c r="KSQ3" s="205"/>
      <c r="KSR3" s="205"/>
      <c r="KSS3" s="205"/>
      <c r="KST3" s="205"/>
      <c r="KSU3" s="205"/>
      <c r="KSV3" s="205"/>
      <c r="KSW3" s="205"/>
      <c r="KSX3" s="205"/>
      <c r="KSY3" s="205"/>
      <c r="KSZ3" s="205"/>
      <c r="KTA3" s="205"/>
      <c r="KTB3" s="205"/>
      <c r="KTC3" s="205"/>
      <c r="KTD3" s="205"/>
      <c r="KTE3" s="205"/>
      <c r="KTF3" s="205"/>
      <c r="KTG3" s="205"/>
      <c r="KTH3" s="205"/>
      <c r="KTI3" s="205"/>
      <c r="KTJ3" s="205"/>
      <c r="KTK3" s="205"/>
      <c r="KTL3" s="205"/>
      <c r="KTM3" s="205"/>
      <c r="KTN3" s="205"/>
      <c r="KTO3" s="205"/>
      <c r="KTP3" s="205"/>
      <c r="KTQ3" s="205"/>
      <c r="KTR3" s="205"/>
      <c r="KTS3" s="205"/>
      <c r="KTT3" s="205"/>
      <c r="KTU3" s="205"/>
      <c r="KTV3" s="205"/>
      <c r="KTW3" s="205"/>
      <c r="KTX3" s="205"/>
      <c r="KTY3" s="205"/>
      <c r="KTZ3" s="205"/>
      <c r="KUA3" s="205"/>
      <c r="KUB3" s="205"/>
      <c r="KUC3" s="205"/>
      <c r="KUD3" s="205"/>
      <c r="KUE3" s="205"/>
      <c r="KUF3" s="205"/>
      <c r="KUG3" s="205"/>
      <c r="KUH3" s="205"/>
      <c r="KUI3" s="205"/>
      <c r="KUJ3" s="205"/>
      <c r="KUK3" s="205"/>
      <c r="KUL3" s="205"/>
      <c r="KUM3" s="205"/>
      <c r="KUN3" s="205"/>
      <c r="KUO3" s="205"/>
      <c r="KUP3" s="205"/>
      <c r="KUQ3" s="205"/>
      <c r="KUR3" s="205"/>
      <c r="KUS3" s="205"/>
      <c r="KUT3" s="205"/>
      <c r="KUU3" s="205"/>
      <c r="KUV3" s="205"/>
      <c r="KUW3" s="205"/>
      <c r="KUX3" s="205"/>
      <c r="KUY3" s="205"/>
      <c r="KUZ3" s="205"/>
      <c r="KVA3" s="205"/>
      <c r="KVB3" s="205"/>
      <c r="KVC3" s="205"/>
      <c r="KVD3" s="205"/>
      <c r="KVE3" s="205"/>
      <c r="KVF3" s="205"/>
      <c r="KVG3" s="205"/>
      <c r="KVH3" s="205"/>
      <c r="KVI3" s="205"/>
      <c r="KVJ3" s="205"/>
      <c r="KVK3" s="205"/>
      <c r="KVL3" s="205"/>
      <c r="KVM3" s="205"/>
      <c r="KVN3" s="205"/>
      <c r="KVO3" s="205"/>
      <c r="KVP3" s="205"/>
      <c r="KVQ3" s="205"/>
      <c r="KVR3" s="205"/>
      <c r="KVS3" s="205"/>
      <c r="KVT3" s="205"/>
      <c r="KVU3" s="205"/>
      <c r="KVV3" s="205"/>
      <c r="KVW3" s="205"/>
      <c r="KVX3" s="205"/>
      <c r="KVY3" s="205"/>
      <c r="KVZ3" s="205"/>
      <c r="KWA3" s="205"/>
      <c r="KWB3" s="205"/>
      <c r="KWC3" s="205"/>
      <c r="KWD3" s="205"/>
      <c r="KWE3" s="205"/>
      <c r="KWF3" s="205"/>
      <c r="KWG3" s="205"/>
      <c r="KWH3" s="205"/>
      <c r="KWI3" s="205"/>
      <c r="KWJ3" s="205"/>
      <c r="KWK3" s="205"/>
      <c r="KWL3" s="205"/>
      <c r="KWM3" s="205"/>
      <c r="KWN3" s="205"/>
      <c r="KWO3" s="205"/>
      <c r="KWP3" s="205"/>
      <c r="KWQ3" s="205"/>
      <c r="KWR3" s="205"/>
      <c r="KWS3" s="205"/>
      <c r="KWT3" s="205"/>
      <c r="KWU3" s="205"/>
      <c r="KWV3" s="205"/>
      <c r="KWW3" s="205"/>
      <c r="KWX3" s="205"/>
      <c r="KWY3" s="205"/>
      <c r="KWZ3" s="205"/>
      <c r="KXA3" s="205"/>
      <c r="KXB3" s="205"/>
      <c r="KXC3" s="205"/>
      <c r="KXD3" s="205"/>
      <c r="KXE3" s="205"/>
      <c r="KXF3" s="205"/>
      <c r="KXG3" s="205"/>
      <c r="KXH3" s="205"/>
      <c r="KXI3" s="205"/>
      <c r="KXJ3" s="205"/>
      <c r="KXK3" s="205"/>
      <c r="KXL3" s="205"/>
      <c r="KXM3" s="205"/>
      <c r="KXN3" s="205"/>
      <c r="KXO3" s="205"/>
      <c r="KXP3" s="205"/>
      <c r="KXQ3" s="205"/>
      <c r="KXR3" s="205"/>
      <c r="KXS3" s="205"/>
      <c r="KXT3" s="205"/>
      <c r="KXU3" s="205"/>
      <c r="KXV3" s="205"/>
      <c r="KXW3" s="205"/>
      <c r="KXX3" s="205"/>
      <c r="KXY3" s="205"/>
      <c r="KXZ3" s="205"/>
      <c r="KYA3" s="205"/>
      <c r="KYB3" s="205"/>
      <c r="KYC3" s="205"/>
      <c r="KYD3" s="205"/>
      <c r="KYE3" s="205"/>
      <c r="KYF3" s="205"/>
      <c r="KYG3" s="205"/>
      <c r="KYH3" s="205"/>
      <c r="KYI3" s="205"/>
      <c r="KYJ3" s="205"/>
      <c r="KYK3" s="205"/>
      <c r="KYL3" s="205"/>
      <c r="KYM3" s="205"/>
      <c r="KYN3" s="205"/>
      <c r="KYO3" s="205"/>
      <c r="KYP3" s="205"/>
      <c r="KYQ3" s="205"/>
      <c r="KYR3" s="205"/>
      <c r="KYS3" s="205"/>
      <c r="KYT3" s="205"/>
      <c r="KYU3" s="205"/>
      <c r="KYV3" s="205"/>
      <c r="KYW3" s="205"/>
      <c r="KYX3" s="205"/>
      <c r="KYY3" s="205"/>
      <c r="KYZ3" s="205"/>
      <c r="KZA3" s="205"/>
      <c r="KZB3" s="205"/>
      <c r="KZC3" s="205"/>
      <c r="KZD3" s="205"/>
      <c r="KZE3" s="205"/>
      <c r="KZF3" s="205"/>
      <c r="KZG3" s="205"/>
      <c r="KZH3" s="205"/>
      <c r="KZI3" s="205"/>
      <c r="KZJ3" s="205"/>
      <c r="KZK3" s="205"/>
      <c r="KZL3" s="205"/>
      <c r="KZM3" s="205"/>
      <c r="KZN3" s="205"/>
      <c r="KZO3" s="205"/>
      <c r="KZP3" s="205"/>
      <c r="KZQ3" s="205"/>
      <c r="KZR3" s="205"/>
      <c r="KZS3" s="205"/>
      <c r="KZT3" s="205"/>
      <c r="KZU3" s="205"/>
      <c r="KZV3" s="205"/>
      <c r="KZW3" s="205"/>
      <c r="KZX3" s="205"/>
      <c r="KZY3" s="205"/>
      <c r="KZZ3" s="205"/>
      <c r="LAA3" s="205"/>
      <c r="LAB3" s="205"/>
      <c r="LAC3" s="205"/>
      <c r="LAD3" s="205"/>
      <c r="LAE3" s="205"/>
      <c r="LAF3" s="205"/>
      <c r="LAG3" s="205"/>
      <c r="LAH3" s="205"/>
      <c r="LAI3" s="205"/>
      <c r="LAJ3" s="205"/>
      <c r="LAK3" s="205"/>
      <c r="LAL3" s="205"/>
      <c r="LAM3" s="205"/>
      <c r="LAN3" s="205"/>
      <c r="LAO3" s="205"/>
      <c r="LAP3" s="205"/>
      <c r="LAQ3" s="205"/>
      <c r="LAR3" s="205"/>
      <c r="LAS3" s="205"/>
      <c r="LAT3" s="205"/>
      <c r="LAU3" s="205"/>
      <c r="LAV3" s="205"/>
      <c r="LAW3" s="205"/>
      <c r="LAX3" s="205"/>
      <c r="LAY3" s="205"/>
      <c r="LAZ3" s="205"/>
      <c r="LBA3" s="205"/>
      <c r="LBB3" s="205"/>
      <c r="LBC3" s="205"/>
      <c r="LBD3" s="205"/>
      <c r="LBE3" s="205"/>
      <c r="LBF3" s="205"/>
      <c r="LBG3" s="205"/>
      <c r="LBH3" s="205"/>
      <c r="LBI3" s="205"/>
      <c r="LBJ3" s="205"/>
      <c r="LBK3" s="205"/>
      <c r="LBL3" s="205"/>
      <c r="LBM3" s="205"/>
      <c r="LBN3" s="205"/>
      <c r="LBO3" s="205"/>
      <c r="LBP3" s="205"/>
      <c r="LBQ3" s="205"/>
      <c r="LBR3" s="205"/>
      <c r="LBS3" s="205"/>
      <c r="LBT3" s="205"/>
      <c r="LBU3" s="205"/>
      <c r="LBV3" s="205"/>
      <c r="LBW3" s="205"/>
      <c r="LBX3" s="205"/>
      <c r="LBY3" s="205"/>
      <c r="LBZ3" s="205"/>
      <c r="LCA3" s="205"/>
      <c r="LCB3" s="205"/>
      <c r="LCC3" s="205"/>
      <c r="LCD3" s="205"/>
      <c r="LCE3" s="205"/>
      <c r="LCF3" s="205"/>
      <c r="LCG3" s="205"/>
      <c r="LCH3" s="205"/>
      <c r="LCI3" s="205"/>
      <c r="LCJ3" s="205"/>
      <c r="LCK3" s="205"/>
      <c r="LCL3" s="205"/>
      <c r="LCM3" s="205"/>
      <c r="LCN3" s="205"/>
      <c r="LCO3" s="205"/>
      <c r="LCP3" s="205"/>
      <c r="LCQ3" s="205"/>
      <c r="LCR3" s="205"/>
      <c r="LCS3" s="205"/>
      <c r="LCT3" s="205"/>
      <c r="LCU3" s="205"/>
      <c r="LCV3" s="205"/>
      <c r="LCW3" s="205"/>
      <c r="LCX3" s="205"/>
      <c r="LCY3" s="205"/>
      <c r="LCZ3" s="205"/>
      <c r="LDA3" s="205"/>
      <c r="LDB3" s="205"/>
      <c r="LDC3" s="205"/>
      <c r="LDD3" s="205"/>
      <c r="LDE3" s="205"/>
      <c r="LDF3" s="205"/>
      <c r="LDG3" s="205"/>
      <c r="LDH3" s="205"/>
      <c r="LDI3" s="205"/>
      <c r="LDJ3" s="205"/>
      <c r="LDK3" s="205"/>
      <c r="LDL3" s="205"/>
      <c r="LDM3" s="205"/>
      <c r="LDN3" s="205"/>
      <c r="LDO3" s="205"/>
      <c r="LDP3" s="205"/>
      <c r="LDQ3" s="205"/>
      <c r="LDR3" s="205"/>
      <c r="LDS3" s="205"/>
      <c r="LDT3" s="205"/>
      <c r="LDU3" s="205"/>
      <c r="LDV3" s="205"/>
      <c r="LDW3" s="205"/>
      <c r="LDX3" s="205"/>
      <c r="LDY3" s="205"/>
      <c r="LDZ3" s="205"/>
      <c r="LEA3" s="205"/>
      <c r="LEB3" s="205"/>
      <c r="LEC3" s="205"/>
      <c r="LED3" s="205"/>
      <c r="LEE3" s="205"/>
      <c r="LEF3" s="205"/>
      <c r="LEG3" s="205"/>
      <c r="LEH3" s="205"/>
      <c r="LEI3" s="205"/>
      <c r="LEJ3" s="205"/>
      <c r="LEK3" s="205"/>
      <c r="LEL3" s="205"/>
      <c r="LEM3" s="205"/>
      <c r="LEN3" s="205"/>
      <c r="LEO3" s="205"/>
      <c r="LEP3" s="205"/>
      <c r="LEQ3" s="205"/>
      <c r="LER3" s="205"/>
      <c r="LES3" s="205"/>
      <c r="LET3" s="205"/>
      <c r="LEU3" s="205"/>
      <c r="LEV3" s="205"/>
      <c r="LEW3" s="205"/>
      <c r="LEX3" s="205"/>
      <c r="LEY3" s="205"/>
      <c r="LEZ3" s="205"/>
      <c r="LFA3" s="205"/>
      <c r="LFB3" s="205"/>
      <c r="LFC3" s="205"/>
      <c r="LFD3" s="205"/>
      <c r="LFE3" s="205"/>
      <c r="LFF3" s="205"/>
      <c r="LFG3" s="205"/>
      <c r="LFH3" s="205"/>
      <c r="LFI3" s="205"/>
      <c r="LFJ3" s="205"/>
      <c r="LFK3" s="205"/>
      <c r="LFL3" s="205"/>
      <c r="LFM3" s="205"/>
      <c r="LFN3" s="205"/>
      <c r="LFO3" s="205"/>
      <c r="LFP3" s="205"/>
      <c r="LFQ3" s="205"/>
      <c r="LFR3" s="205"/>
      <c r="LFS3" s="205"/>
      <c r="LFT3" s="205"/>
      <c r="LFU3" s="205"/>
      <c r="LFV3" s="205"/>
      <c r="LFW3" s="205"/>
      <c r="LFX3" s="205"/>
      <c r="LFY3" s="205"/>
      <c r="LFZ3" s="205"/>
      <c r="LGA3" s="205"/>
      <c r="LGB3" s="205"/>
      <c r="LGC3" s="205"/>
      <c r="LGD3" s="205"/>
      <c r="LGE3" s="205"/>
      <c r="LGF3" s="205"/>
      <c r="LGG3" s="205"/>
      <c r="LGH3" s="205"/>
      <c r="LGI3" s="205"/>
      <c r="LGJ3" s="205"/>
      <c r="LGK3" s="205"/>
      <c r="LGL3" s="205"/>
      <c r="LGM3" s="205"/>
      <c r="LGN3" s="205"/>
      <c r="LGO3" s="205"/>
      <c r="LGP3" s="205"/>
      <c r="LGQ3" s="205"/>
      <c r="LGR3" s="205"/>
      <c r="LGS3" s="205"/>
      <c r="LGT3" s="205"/>
      <c r="LGU3" s="205"/>
      <c r="LGV3" s="205"/>
      <c r="LGW3" s="205"/>
      <c r="LGX3" s="205"/>
      <c r="LGY3" s="205"/>
      <c r="LGZ3" s="205"/>
      <c r="LHA3" s="205"/>
      <c r="LHB3" s="205"/>
      <c r="LHC3" s="205"/>
      <c r="LHD3" s="205"/>
      <c r="LHE3" s="205"/>
      <c r="LHF3" s="205"/>
      <c r="LHG3" s="205"/>
      <c r="LHH3" s="205"/>
      <c r="LHI3" s="205"/>
      <c r="LHJ3" s="205"/>
      <c r="LHK3" s="205"/>
      <c r="LHL3" s="205"/>
      <c r="LHM3" s="205"/>
      <c r="LHN3" s="205"/>
      <c r="LHO3" s="205"/>
      <c r="LHP3" s="205"/>
      <c r="LHQ3" s="205"/>
      <c r="LHR3" s="205"/>
      <c r="LHS3" s="205"/>
      <c r="LHT3" s="205"/>
      <c r="LHU3" s="205"/>
      <c r="LHV3" s="205"/>
      <c r="LHW3" s="205"/>
      <c r="LHX3" s="205"/>
      <c r="LHY3" s="205"/>
      <c r="LHZ3" s="205"/>
      <c r="LIA3" s="205"/>
      <c r="LIB3" s="205"/>
      <c r="LIC3" s="205"/>
      <c r="LID3" s="205"/>
      <c r="LIE3" s="205"/>
      <c r="LIF3" s="205"/>
      <c r="LIG3" s="205"/>
      <c r="LIH3" s="205"/>
      <c r="LII3" s="205"/>
      <c r="LIJ3" s="205"/>
      <c r="LIK3" s="205"/>
      <c r="LIL3" s="205"/>
      <c r="LIM3" s="205"/>
      <c r="LIN3" s="205"/>
      <c r="LIO3" s="205"/>
      <c r="LIP3" s="205"/>
      <c r="LIQ3" s="205"/>
      <c r="LIR3" s="205"/>
      <c r="LIS3" s="205"/>
      <c r="LIT3" s="205"/>
      <c r="LIU3" s="205"/>
      <c r="LIV3" s="205"/>
      <c r="LIW3" s="205"/>
      <c r="LIX3" s="205"/>
      <c r="LIY3" s="205"/>
      <c r="LIZ3" s="205"/>
      <c r="LJA3" s="205"/>
      <c r="LJB3" s="205"/>
      <c r="LJC3" s="205"/>
      <c r="LJD3" s="205"/>
      <c r="LJE3" s="205"/>
      <c r="LJF3" s="205"/>
      <c r="LJG3" s="205"/>
      <c r="LJH3" s="205"/>
      <c r="LJI3" s="205"/>
      <c r="LJJ3" s="205"/>
      <c r="LJK3" s="205"/>
      <c r="LJL3" s="205"/>
      <c r="LJM3" s="205"/>
      <c r="LJN3" s="205"/>
      <c r="LJO3" s="205"/>
      <c r="LJP3" s="205"/>
      <c r="LJQ3" s="205"/>
      <c r="LJR3" s="205"/>
      <c r="LJS3" s="205"/>
      <c r="LJT3" s="205"/>
      <c r="LJU3" s="205"/>
      <c r="LJV3" s="205"/>
      <c r="LJW3" s="205"/>
      <c r="LJX3" s="205"/>
      <c r="LJY3" s="205"/>
      <c r="LJZ3" s="205"/>
      <c r="LKA3" s="205"/>
      <c r="LKB3" s="205"/>
      <c r="LKC3" s="205"/>
      <c r="LKD3" s="205"/>
      <c r="LKE3" s="205"/>
      <c r="LKF3" s="205"/>
      <c r="LKG3" s="205"/>
      <c r="LKH3" s="205"/>
      <c r="LKI3" s="205"/>
      <c r="LKJ3" s="205"/>
      <c r="LKK3" s="205"/>
      <c r="LKL3" s="205"/>
      <c r="LKM3" s="205"/>
      <c r="LKN3" s="205"/>
      <c r="LKO3" s="205"/>
      <c r="LKP3" s="205"/>
      <c r="LKQ3" s="205"/>
      <c r="LKR3" s="205"/>
      <c r="LKS3" s="205"/>
      <c r="LKT3" s="205"/>
      <c r="LKU3" s="205"/>
      <c r="LKV3" s="205"/>
      <c r="LKW3" s="205"/>
      <c r="LKX3" s="205"/>
      <c r="LKY3" s="205"/>
      <c r="LKZ3" s="205"/>
      <c r="LLA3" s="205"/>
      <c r="LLB3" s="205"/>
      <c r="LLC3" s="205"/>
      <c r="LLD3" s="205"/>
      <c r="LLE3" s="205"/>
      <c r="LLF3" s="205"/>
      <c r="LLG3" s="205"/>
      <c r="LLH3" s="205"/>
      <c r="LLI3" s="205"/>
      <c r="LLJ3" s="205"/>
      <c r="LLK3" s="205"/>
      <c r="LLL3" s="205"/>
      <c r="LLM3" s="205"/>
      <c r="LLN3" s="205"/>
      <c r="LLO3" s="205"/>
      <c r="LLP3" s="205"/>
      <c r="LLQ3" s="205"/>
      <c r="LLR3" s="205"/>
      <c r="LLS3" s="205"/>
      <c r="LLT3" s="205"/>
      <c r="LLU3" s="205"/>
      <c r="LLV3" s="205"/>
      <c r="LLW3" s="205"/>
      <c r="LLX3" s="205"/>
      <c r="LLY3" s="205"/>
      <c r="LLZ3" s="205"/>
      <c r="LMA3" s="205"/>
      <c r="LMB3" s="205"/>
      <c r="LMC3" s="205"/>
      <c r="LMD3" s="205"/>
      <c r="LME3" s="205"/>
      <c r="LMF3" s="205"/>
      <c r="LMG3" s="205"/>
      <c r="LMH3" s="205"/>
      <c r="LMI3" s="205"/>
      <c r="LMJ3" s="205"/>
      <c r="LMK3" s="205"/>
      <c r="LML3" s="205"/>
      <c r="LMM3" s="205"/>
      <c r="LMN3" s="205"/>
      <c r="LMO3" s="205"/>
      <c r="LMP3" s="205"/>
      <c r="LMQ3" s="205"/>
      <c r="LMR3" s="205"/>
      <c r="LMS3" s="205"/>
      <c r="LMT3" s="205"/>
      <c r="LMU3" s="205"/>
      <c r="LMV3" s="205"/>
      <c r="LMW3" s="205"/>
      <c r="LMX3" s="205"/>
      <c r="LMY3" s="205"/>
      <c r="LMZ3" s="205"/>
      <c r="LNA3" s="205"/>
      <c r="LNB3" s="205"/>
      <c r="LNC3" s="205"/>
      <c r="LND3" s="205"/>
      <c r="LNE3" s="205"/>
      <c r="LNF3" s="205"/>
      <c r="LNG3" s="205"/>
      <c r="LNH3" s="205"/>
      <c r="LNI3" s="205"/>
      <c r="LNJ3" s="205"/>
      <c r="LNK3" s="205"/>
      <c r="LNL3" s="205"/>
      <c r="LNM3" s="205"/>
      <c r="LNN3" s="205"/>
      <c r="LNO3" s="205"/>
      <c r="LNP3" s="205"/>
      <c r="LNQ3" s="205"/>
      <c r="LNR3" s="205"/>
      <c r="LNS3" s="205"/>
      <c r="LNT3" s="205"/>
      <c r="LNU3" s="205"/>
      <c r="LNV3" s="205"/>
      <c r="LNW3" s="205"/>
      <c r="LNX3" s="205"/>
      <c r="LNY3" s="205"/>
      <c r="LNZ3" s="205"/>
      <c r="LOA3" s="205"/>
      <c r="LOB3" s="205"/>
      <c r="LOC3" s="205"/>
      <c r="LOD3" s="205"/>
      <c r="LOE3" s="205"/>
      <c r="LOF3" s="205"/>
      <c r="LOG3" s="205"/>
      <c r="LOH3" s="205"/>
      <c r="LOI3" s="205"/>
      <c r="LOJ3" s="205"/>
      <c r="LOK3" s="205"/>
      <c r="LOL3" s="205"/>
      <c r="LOM3" s="205"/>
      <c r="LON3" s="205"/>
      <c r="LOO3" s="205"/>
      <c r="LOP3" s="205"/>
      <c r="LOQ3" s="205"/>
      <c r="LOR3" s="205"/>
      <c r="LOS3" s="205"/>
      <c r="LOT3" s="205"/>
      <c r="LOU3" s="205"/>
      <c r="LOV3" s="205"/>
      <c r="LOW3" s="205"/>
      <c r="LOX3" s="205"/>
      <c r="LOY3" s="205"/>
      <c r="LOZ3" s="205"/>
      <c r="LPA3" s="205"/>
      <c r="LPB3" s="205"/>
      <c r="LPC3" s="205"/>
      <c r="LPD3" s="205"/>
      <c r="LPE3" s="205"/>
      <c r="LPF3" s="205"/>
      <c r="LPG3" s="205"/>
      <c r="LPH3" s="205"/>
      <c r="LPI3" s="205"/>
      <c r="LPJ3" s="205"/>
      <c r="LPK3" s="205"/>
      <c r="LPL3" s="205"/>
      <c r="LPM3" s="205"/>
      <c r="LPN3" s="205"/>
      <c r="LPO3" s="205"/>
      <c r="LPP3" s="205"/>
      <c r="LPQ3" s="205"/>
      <c r="LPR3" s="205"/>
      <c r="LPS3" s="205"/>
      <c r="LPT3" s="205"/>
      <c r="LPU3" s="205"/>
      <c r="LPV3" s="205"/>
      <c r="LPW3" s="205"/>
      <c r="LPX3" s="205"/>
      <c r="LPY3" s="205"/>
      <c r="LPZ3" s="205"/>
      <c r="LQA3" s="205"/>
      <c r="LQB3" s="205"/>
      <c r="LQC3" s="205"/>
      <c r="LQD3" s="205"/>
      <c r="LQE3" s="205"/>
      <c r="LQF3" s="205"/>
      <c r="LQG3" s="205"/>
      <c r="LQH3" s="205"/>
      <c r="LQI3" s="205"/>
      <c r="LQJ3" s="205"/>
      <c r="LQK3" s="205"/>
      <c r="LQL3" s="205"/>
      <c r="LQM3" s="205"/>
      <c r="LQN3" s="205"/>
      <c r="LQO3" s="205"/>
      <c r="LQP3" s="205"/>
      <c r="LQQ3" s="205"/>
      <c r="LQR3" s="205"/>
      <c r="LQS3" s="205"/>
      <c r="LQT3" s="205"/>
      <c r="LQU3" s="205"/>
      <c r="LQV3" s="205"/>
      <c r="LQW3" s="205"/>
      <c r="LQX3" s="205"/>
      <c r="LQY3" s="205"/>
      <c r="LQZ3" s="205"/>
      <c r="LRA3" s="205"/>
      <c r="LRB3" s="205"/>
      <c r="LRC3" s="205"/>
      <c r="LRD3" s="205"/>
      <c r="LRE3" s="205"/>
      <c r="LRF3" s="205"/>
      <c r="LRG3" s="205"/>
      <c r="LRH3" s="205"/>
      <c r="LRI3" s="205"/>
      <c r="LRJ3" s="205"/>
      <c r="LRK3" s="205"/>
      <c r="LRL3" s="205"/>
      <c r="LRM3" s="205"/>
      <c r="LRN3" s="205"/>
      <c r="LRO3" s="205"/>
      <c r="LRP3" s="205"/>
      <c r="LRQ3" s="205"/>
      <c r="LRR3" s="205"/>
      <c r="LRS3" s="205"/>
      <c r="LRT3" s="205"/>
      <c r="LRU3" s="205"/>
      <c r="LRV3" s="205"/>
      <c r="LRW3" s="205"/>
      <c r="LRX3" s="205"/>
      <c r="LRY3" s="205"/>
      <c r="LRZ3" s="205"/>
      <c r="LSA3" s="205"/>
      <c r="LSB3" s="205"/>
      <c r="LSC3" s="205"/>
      <c r="LSD3" s="205"/>
      <c r="LSE3" s="205"/>
      <c r="LSF3" s="205"/>
      <c r="LSG3" s="205"/>
      <c r="LSH3" s="205"/>
      <c r="LSI3" s="205"/>
      <c r="LSJ3" s="205"/>
      <c r="LSK3" s="205"/>
      <c r="LSL3" s="205"/>
      <c r="LSM3" s="205"/>
      <c r="LSN3" s="205"/>
      <c r="LSO3" s="205"/>
      <c r="LSP3" s="205"/>
      <c r="LSQ3" s="205"/>
      <c r="LSR3" s="205"/>
      <c r="LSS3" s="205"/>
      <c r="LST3" s="205"/>
      <c r="LSU3" s="205"/>
      <c r="LSV3" s="205"/>
      <c r="LSW3" s="205"/>
      <c r="LSX3" s="205"/>
      <c r="LSY3" s="205"/>
      <c r="LSZ3" s="205"/>
      <c r="LTA3" s="205"/>
      <c r="LTB3" s="205"/>
      <c r="LTC3" s="205"/>
      <c r="LTD3" s="205"/>
      <c r="LTE3" s="205"/>
      <c r="LTF3" s="205"/>
      <c r="LTG3" s="205"/>
      <c r="LTH3" s="205"/>
      <c r="LTI3" s="205"/>
      <c r="LTJ3" s="205"/>
      <c r="LTK3" s="205"/>
      <c r="LTL3" s="205"/>
      <c r="LTM3" s="205"/>
      <c r="LTN3" s="205"/>
      <c r="LTO3" s="205"/>
      <c r="LTP3" s="205"/>
      <c r="LTQ3" s="205"/>
      <c r="LTR3" s="205"/>
      <c r="LTS3" s="205"/>
      <c r="LTT3" s="205"/>
      <c r="LTU3" s="205"/>
      <c r="LTV3" s="205"/>
      <c r="LTW3" s="205"/>
      <c r="LTX3" s="205"/>
      <c r="LTY3" s="205"/>
      <c r="LTZ3" s="205"/>
      <c r="LUA3" s="205"/>
      <c r="LUB3" s="205"/>
      <c r="LUC3" s="205"/>
      <c r="LUD3" s="205"/>
      <c r="LUE3" s="205"/>
      <c r="LUF3" s="205"/>
      <c r="LUG3" s="205"/>
      <c r="LUH3" s="205"/>
      <c r="LUI3" s="205"/>
      <c r="LUJ3" s="205"/>
      <c r="LUK3" s="205"/>
      <c r="LUL3" s="205"/>
      <c r="LUM3" s="205"/>
      <c r="LUN3" s="205"/>
      <c r="LUO3" s="205"/>
      <c r="LUP3" s="205"/>
      <c r="LUQ3" s="205"/>
      <c r="LUR3" s="205"/>
      <c r="LUS3" s="205"/>
      <c r="LUT3" s="205"/>
      <c r="LUU3" s="205"/>
      <c r="LUV3" s="205"/>
      <c r="LUW3" s="205"/>
      <c r="LUX3" s="205"/>
      <c r="LUY3" s="205"/>
      <c r="LUZ3" s="205"/>
      <c r="LVA3" s="205"/>
      <c r="LVB3" s="205"/>
      <c r="LVC3" s="205"/>
      <c r="LVD3" s="205"/>
      <c r="LVE3" s="205"/>
      <c r="LVF3" s="205"/>
      <c r="LVG3" s="205"/>
      <c r="LVH3" s="205"/>
      <c r="LVI3" s="205"/>
      <c r="LVJ3" s="205"/>
      <c r="LVK3" s="205"/>
      <c r="LVL3" s="205"/>
      <c r="LVM3" s="205"/>
      <c r="LVN3" s="205"/>
      <c r="LVO3" s="205"/>
      <c r="LVP3" s="205"/>
      <c r="LVQ3" s="205"/>
      <c r="LVR3" s="205"/>
      <c r="LVS3" s="205"/>
      <c r="LVT3" s="205"/>
      <c r="LVU3" s="205"/>
      <c r="LVV3" s="205"/>
      <c r="LVW3" s="205"/>
      <c r="LVX3" s="205"/>
      <c r="LVY3" s="205"/>
      <c r="LVZ3" s="205"/>
      <c r="LWA3" s="205"/>
      <c r="LWB3" s="205"/>
      <c r="LWC3" s="205"/>
      <c r="LWD3" s="205"/>
      <c r="LWE3" s="205"/>
      <c r="LWF3" s="205"/>
      <c r="LWG3" s="205"/>
      <c r="LWH3" s="205"/>
      <c r="LWI3" s="205"/>
      <c r="LWJ3" s="205"/>
      <c r="LWK3" s="205"/>
      <c r="LWL3" s="205"/>
      <c r="LWM3" s="205"/>
      <c r="LWN3" s="205"/>
      <c r="LWO3" s="205"/>
      <c r="LWP3" s="205"/>
      <c r="LWQ3" s="205"/>
      <c r="LWR3" s="205"/>
      <c r="LWS3" s="205"/>
      <c r="LWT3" s="205"/>
      <c r="LWU3" s="205"/>
      <c r="LWV3" s="205"/>
      <c r="LWW3" s="205"/>
      <c r="LWX3" s="205"/>
      <c r="LWY3" s="205"/>
      <c r="LWZ3" s="205"/>
      <c r="LXA3" s="205"/>
      <c r="LXB3" s="205"/>
      <c r="LXC3" s="205"/>
      <c r="LXD3" s="205"/>
      <c r="LXE3" s="205"/>
      <c r="LXF3" s="205"/>
      <c r="LXG3" s="205"/>
      <c r="LXH3" s="205"/>
      <c r="LXI3" s="205"/>
      <c r="LXJ3" s="205"/>
      <c r="LXK3" s="205"/>
      <c r="LXL3" s="205"/>
      <c r="LXM3" s="205"/>
      <c r="LXN3" s="205"/>
      <c r="LXO3" s="205"/>
      <c r="LXP3" s="205"/>
      <c r="LXQ3" s="205"/>
      <c r="LXR3" s="205"/>
      <c r="LXS3" s="205"/>
      <c r="LXT3" s="205"/>
      <c r="LXU3" s="205"/>
      <c r="LXV3" s="205"/>
      <c r="LXW3" s="205"/>
      <c r="LXX3" s="205"/>
      <c r="LXY3" s="205"/>
      <c r="LXZ3" s="205"/>
      <c r="LYA3" s="205"/>
      <c r="LYB3" s="205"/>
      <c r="LYC3" s="205"/>
      <c r="LYD3" s="205"/>
      <c r="LYE3" s="205"/>
      <c r="LYF3" s="205"/>
      <c r="LYG3" s="205"/>
      <c r="LYH3" s="205"/>
      <c r="LYI3" s="205"/>
      <c r="LYJ3" s="205"/>
      <c r="LYK3" s="205"/>
      <c r="LYL3" s="205"/>
      <c r="LYM3" s="205"/>
      <c r="LYN3" s="205"/>
      <c r="LYO3" s="205"/>
      <c r="LYP3" s="205"/>
      <c r="LYQ3" s="205"/>
      <c r="LYR3" s="205"/>
      <c r="LYS3" s="205"/>
      <c r="LYT3" s="205"/>
      <c r="LYU3" s="205"/>
      <c r="LYV3" s="205"/>
      <c r="LYW3" s="205"/>
      <c r="LYX3" s="205"/>
      <c r="LYY3" s="205"/>
      <c r="LYZ3" s="205"/>
      <c r="LZA3" s="205"/>
      <c r="LZB3" s="205"/>
      <c r="LZC3" s="205"/>
      <c r="LZD3" s="205"/>
      <c r="LZE3" s="205"/>
      <c r="LZF3" s="205"/>
      <c r="LZG3" s="205"/>
      <c r="LZH3" s="205"/>
      <c r="LZI3" s="205"/>
      <c r="LZJ3" s="205"/>
      <c r="LZK3" s="205"/>
      <c r="LZL3" s="205"/>
      <c r="LZM3" s="205"/>
      <c r="LZN3" s="205"/>
      <c r="LZO3" s="205"/>
      <c r="LZP3" s="205"/>
      <c r="LZQ3" s="205"/>
      <c r="LZR3" s="205"/>
      <c r="LZS3" s="205"/>
      <c r="LZT3" s="205"/>
      <c r="LZU3" s="205"/>
      <c r="LZV3" s="205"/>
      <c r="LZW3" s="205"/>
      <c r="LZX3" s="205"/>
      <c r="LZY3" s="205"/>
      <c r="LZZ3" s="205"/>
      <c r="MAA3" s="205"/>
      <c r="MAB3" s="205"/>
      <c r="MAC3" s="205"/>
      <c r="MAD3" s="205"/>
      <c r="MAE3" s="205"/>
      <c r="MAF3" s="205"/>
      <c r="MAG3" s="205"/>
      <c r="MAH3" s="205"/>
      <c r="MAI3" s="205"/>
      <c r="MAJ3" s="205"/>
      <c r="MAK3" s="205"/>
      <c r="MAL3" s="205"/>
      <c r="MAM3" s="205"/>
      <c r="MAN3" s="205"/>
      <c r="MAO3" s="205"/>
      <c r="MAP3" s="205"/>
      <c r="MAQ3" s="205"/>
      <c r="MAR3" s="205"/>
      <c r="MAS3" s="205"/>
      <c r="MAT3" s="205"/>
      <c r="MAU3" s="205"/>
      <c r="MAV3" s="205"/>
      <c r="MAW3" s="205"/>
      <c r="MAX3" s="205"/>
      <c r="MAY3" s="205"/>
      <c r="MAZ3" s="205"/>
      <c r="MBA3" s="205"/>
      <c r="MBB3" s="205"/>
      <c r="MBC3" s="205"/>
      <c r="MBD3" s="205"/>
      <c r="MBE3" s="205"/>
      <c r="MBF3" s="205"/>
      <c r="MBG3" s="205"/>
      <c r="MBH3" s="205"/>
      <c r="MBI3" s="205"/>
      <c r="MBJ3" s="205"/>
      <c r="MBK3" s="205"/>
      <c r="MBL3" s="205"/>
      <c r="MBM3" s="205"/>
      <c r="MBN3" s="205"/>
      <c r="MBO3" s="205"/>
      <c r="MBP3" s="205"/>
      <c r="MBQ3" s="205"/>
      <c r="MBR3" s="205"/>
      <c r="MBS3" s="205"/>
      <c r="MBT3" s="205"/>
      <c r="MBU3" s="205"/>
      <c r="MBV3" s="205"/>
      <c r="MBW3" s="205"/>
      <c r="MBX3" s="205"/>
      <c r="MBY3" s="205"/>
      <c r="MBZ3" s="205"/>
      <c r="MCA3" s="205"/>
      <c r="MCB3" s="205"/>
      <c r="MCC3" s="205"/>
      <c r="MCD3" s="205"/>
      <c r="MCE3" s="205"/>
      <c r="MCF3" s="205"/>
      <c r="MCG3" s="205"/>
      <c r="MCH3" s="205"/>
      <c r="MCI3" s="205"/>
      <c r="MCJ3" s="205"/>
      <c r="MCK3" s="205"/>
      <c r="MCL3" s="205"/>
      <c r="MCM3" s="205"/>
      <c r="MCN3" s="205"/>
      <c r="MCO3" s="205"/>
      <c r="MCP3" s="205"/>
      <c r="MCQ3" s="205"/>
      <c r="MCR3" s="205"/>
      <c r="MCS3" s="205"/>
      <c r="MCT3" s="205"/>
      <c r="MCU3" s="205"/>
      <c r="MCV3" s="205"/>
      <c r="MCW3" s="205"/>
      <c r="MCX3" s="205"/>
      <c r="MCY3" s="205"/>
      <c r="MCZ3" s="205"/>
      <c r="MDA3" s="205"/>
      <c r="MDB3" s="205"/>
      <c r="MDC3" s="205"/>
      <c r="MDD3" s="205"/>
      <c r="MDE3" s="205"/>
      <c r="MDF3" s="205"/>
      <c r="MDG3" s="205"/>
      <c r="MDH3" s="205"/>
      <c r="MDI3" s="205"/>
      <c r="MDJ3" s="205"/>
      <c r="MDK3" s="205"/>
      <c r="MDL3" s="205"/>
      <c r="MDM3" s="205"/>
      <c r="MDN3" s="205"/>
      <c r="MDO3" s="205"/>
      <c r="MDP3" s="205"/>
      <c r="MDQ3" s="205"/>
      <c r="MDR3" s="205"/>
      <c r="MDS3" s="205"/>
      <c r="MDT3" s="205"/>
      <c r="MDU3" s="205"/>
      <c r="MDV3" s="205"/>
      <c r="MDW3" s="205"/>
      <c r="MDX3" s="205"/>
      <c r="MDY3" s="205"/>
      <c r="MDZ3" s="205"/>
      <c r="MEA3" s="205"/>
      <c r="MEB3" s="205"/>
      <c r="MEC3" s="205"/>
      <c r="MED3" s="205"/>
      <c r="MEE3" s="205"/>
      <c r="MEF3" s="205"/>
      <c r="MEG3" s="205"/>
      <c r="MEH3" s="205"/>
      <c r="MEI3" s="205"/>
      <c r="MEJ3" s="205"/>
      <c r="MEK3" s="205"/>
      <c r="MEL3" s="205"/>
      <c r="MEM3" s="205"/>
      <c r="MEN3" s="205"/>
      <c r="MEO3" s="205"/>
      <c r="MEP3" s="205"/>
      <c r="MEQ3" s="205"/>
      <c r="MER3" s="205"/>
      <c r="MES3" s="205"/>
      <c r="MET3" s="205"/>
      <c r="MEU3" s="205"/>
      <c r="MEV3" s="205"/>
      <c r="MEW3" s="205"/>
      <c r="MEX3" s="205"/>
      <c r="MEY3" s="205"/>
      <c r="MEZ3" s="205"/>
      <c r="MFA3" s="205"/>
      <c r="MFB3" s="205"/>
      <c r="MFC3" s="205"/>
      <c r="MFD3" s="205"/>
      <c r="MFE3" s="205"/>
      <c r="MFF3" s="205"/>
      <c r="MFG3" s="205"/>
      <c r="MFH3" s="205"/>
      <c r="MFI3" s="205"/>
      <c r="MFJ3" s="205"/>
      <c r="MFK3" s="205"/>
      <c r="MFL3" s="205"/>
      <c r="MFM3" s="205"/>
      <c r="MFN3" s="205"/>
      <c r="MFO3" s="205"/>
      <c r="MFP3" s="205"/>
      <c r="MFQ3" s="205"/>
      <c r="MFR3" s="205"/>
      <c r="MFS3" s="205"/>
      <c r="MFT3" s="205"/>
      <c r="MFU3" s="205"/>
      <c r="MFV3" s="205"/>
      <c r="MFW3" s="205"/>
      <c r="MFX3" s="205"/>
      <c r="MFY3" s="205"/>
      <c r="MFZ3" s="205"/>
      <c r="MGA3" s="205"/>
      <c r="MGB3" s="205"/>
      <c r="MGC3" s="205"/>
      <c r="MGD3" s="205"/>
      <c r="MGE3" s="205"/>
      <c r="MGF3" s="205"/>
      <c r="MGG3" s="205"/>
      <c r="MGH3" s="205"/>
      <c r="MGI3" s="205"/>
      <c r="MGJ3" s="205"/>
      <c r="MGK3" s="205"/>
      <c r="MGL3" s="205"/>
      <c r="MGM3" s="205"/>
      <c r="MGN3" s="205"/>
      <c r="MGO3" s="205"/>
      <c r="MGP3" s="205"/>
      <c r="MGQ3" s="205"/>
      <c r="MGR3" s="205"/>
      <c r="MGS3" s="205"/>
      <c r="MGT3" s="205"/>
      <c r="MGU3" s="205"/>
      <c r="MGV3" s="205"/>
      <c r="MGW3" s="205"/>
      <c r="MGX3" s="205"/>
      <c r="MGY3" s="205"/>
      <c r="MGZ3" s="205"/>
      <c r="MHA3" s="205"/>
      <c r="MHB3" s="205"/>
      <c r="MHC3" s="205"/>
      <c r="MHD3" s="205"/>
      <c r="MHE3" s="205"/>
      <c r="MHF3" s="205"/>
      <c r="MHG3" s="205"/>
      <c r="MHH3" s="205"/>
      <c r="MHI3" s="205"/>
      <c r="MHJ3" s="205"/>
      <c r="MHK3" s="205"/>
      <c r="MHL3" s="205"/>
      <c r="MHM3" s="205"/>
      <c r="MHN3" s="205"/>
      <c r="MHO3" s="205"/>
      <c r="MHP3" s="205"/>
      <c r="MHQ3" s="205"/>
      <c r="MHR3" s="205"/>
      <c r="MHS3" s="205"/>
      <c r="MHT3" s="205"/>
      <c r="MHU3" s="205"/>
      <c r="MHV3" s="205"/>
      <c r="MHW3" s="205"/>
      <c r="MHX3" s="205"/>
      <c r="MHY3" s="205"/>
      <c r="MHZ3" s="205"/>
      <c r="MIA3" s="205"/>
      <c r="MIB3" s="205"/>
      <c r="MIC3" s="205"/>
      <c r="MID3" s="205"/>
      <c r="MIE3" s="205"/>
      <c r="MIF3" s="205"/>
      <c r="MIG3" s="205"/>
      <c r="MIH3" s="205"/>
      <c r="MII3" s="205"/>
      <c r="MIJ3" s="205"/>
      <c r="MIK3" s="205"/>
      <c r="MIL3" s="205"/>
      <c r="MIM3" s="205"/>
      <c r="MIN3" s="205"/>
      <c r="MIO3" s="205"/>
      <c r="MIP3" s="205"/>
      <c r="MIQ3" s="205"/>
      <c r="MIR3" s="205"/>
      <c r="MIS3" s="205"/>
      <c r="MIT3" s="205"/>
      <c r="MIU3" s="205"/>
      <c r="MIV3" s="205"/>
      <c r="MIW3" s="205"/>
      <c r="MIX3" s="205"/>
      <c r="MIY3" s="205"/>
      <c r="MIZ3" s="205"/>
      <c r="MJA3" s="205"/>
      <c r="MJB3" s="205"/>
      <c r="MJC3" s="205"/>
      <c r="MJD3" s="205"/>
      <c r="MJE3" s="205"/>
      <c r="MJF3" s="205"/>
      <c r="MJG3" s="205"/>
      <c r="MJH3" s="205"/>
      <c r="MJI3" s="205"/>
      <c r="MJJ3" s="205"/>
      <c r="MJK3" s="205"/>
      <c r="MJL3" s="205"/>
      <c r="MJM3" s="205"/>
      <c r="MJN3" s="205"/>
      <c r="MJO3" s="205"/>
      <c r="MJP3" s="205"/>
      <c r="MJQ3" s="205"/>
      <c r="MJR3" s="205"/>
      <c r="MJS3" s="205"/>
      <c r="MJT3" s="205"/>
      <c r="MJU3" s="205"/>
      <c r="MJV3" s="205"/>
      <c r="MJW3" s="205"/>
      <c r="MJX3" s="205"/>
      <c r="MJY3" s="205"/>
      <c r="MJZ3" s="205"/>
      <c r="MKA3" s="205"/>
      <c r="MKB3" s="205"/>
      <c r="MKC3" s="205"/>
      <c r="MKD3" s="205"/>
      <c r="MKE3" s="205"/>
      <c r="MKF3" s="205"/>
      <c r="MKG3" s="205"/>
      <c r="MKH3" s="205"/>
      <c r="MKI3" s="205"/>
      <c r="MKJ3" s="205"/>
      <c r="MKK3" s="205"/>
      <c r="MKL3" s="205"/>
      <c r="MKM3" s="205"/>
      <c r="MKN3" s="205"/>
      <c r="MKO3" s="205"/>
      <c r="MKP3" s="205"/>
      <c r="MKQ3" s="205"/>
      <c r="MKR3" s="205"/>
      <c r="MKS3" s="205"/>
      <c r="MKT3" s="205"/>
      <c r="MKU3" s="205"/>
      <c r="MKV3" s="205"/>
      <c r="MKW3" s="205"/>
      <c r="MKX3" s="205"/>
      <c r="MKY3" s="205"/>
      <c r="MKZ3" s="205"/>
      <c r="MLA3" s="205"/>
      <c r="MLB3" s="205"/>
      <c r="MLC3" s="205"/>
      <c r="MLD3" s="205"/>
      <c r="MLE3" s="205"/>
      <c r="MLF3" s="205"/>
      <c r="MLG3" s="205"/>
      <c r="MLH3" s="205"/>
      <c r="MLI3" s="205"/>
      <c r="MLJ3" s="205"/>
      <c r="MLK3" s="205"/>
      <c r="MLL3" s="205"/>
      <c r="MLM3" s="205"/>
      <c r="MLN3" s="205"/>
      <c r="MLO3" s="205"/>
      <c r="MLP3" s="205"/>
      <c r="MLQ3" s="205"/>
      <c r="MLR3" s="205"/>
      <c r="MLS3" s="205"/>
      <c r="MLT3" s="205"/>
      <c r="MLU3" s="205"/>
      <c r="MLV3" s="205"/>
      <c r="MLW3" s="205"/>
      <c r="MLX3" s="205"/>
      <c r="MLY3" s="205"/>
      <c r="MLZ3" s="205"/>
      <c r="MMA3" s="205"/>
      <c r="MMB3" s="205"/>
      <c r="MMC3" s="205"/>
      <c r="MMD3" s="205"/>
      <c r="MME3" s="205"/>
      <c r="MMF3" s="205"/>
      <c r="MMG3" s="205"/>
      <c r="MMH3" s="205"/>
      <c r="MMI3" s="205"/>
      <c r="MMJ3" s="205"/>
      <c r="MMK3" s="205"/>
      <c r="MML3" s="205"/>
      <c r="MMM3" s="205"/>
      <c r="MMN3" s="205"/>
      <c r="MMO3" s="205"/>
      <c r="MMP3" s="205"/>
      <c r="MMQ3" s="205"/>
      <c r="MMR3" s="205"/>
      <c r="MMS3" s="205"/>
      <c r="MMT3" s="205"/>
      <c r="MMU3" s="205"/>
      <c r="MMV3" s="205"/>
      <c r="MMW3" s="205"/>
      <c r="MMX3" s="205"/>
      <c r="MMY3" s="205"/>
      <c r="MMZ3" s="205"/>
      <c r="MNA3" s="205"/>
      <c r="MNB3" s="205"/>
      <c r="MNC3" s="205"/>
      <c r="MND3" s="205"/>
      <c r="MNE3" s="205"/>
      <c r="MNF3" s="205"/>
      <c r="MNG3" s="205"/>
      <c r="MNH3" s="205"/>
      <c r="MNI3" s="205"/>
      <c r="MNJ3" s="205"/>
      <c r="MNK3" s="205"/>
      <c r="MNL3" s="205"/>
      <c r="MNM3" s="205"/>
      <c r="MNN3" s="205"/>
      <c r="MNO3" s="205"/>
      <c r="MNP3" s="205"/>
      <c r="MNQ3" s="205"/>
      <c r="MNR3" s="205"/>
      <c r="MNS3" s="205"/>
      <c r="MNT3" s="205"/>
      <c r="MNU3" s="205"/>
      <c r="MNV3" s="205"/>
      <c r="MNW3" s="205"/>
      <c r="MNX3" s="205"/>
      <c r="MNY3" s="205"/>
      <c r="MNZ3" s="205"/>
      <c r="MOA3" s="205"/>
      <c r="MOB3" s="205"/>
      <c r="MOC3" s="205"/>
      <c r="MOD3" s="205"/>
      <c r="MOE3" s="205"/>
      <c r="MOF3" s="205"/>
      <c r="MOG3" s="205"/>
      <c r="MOH3" s="205"/>
      <c r="MOI3" s="205"/>
      <c r="MOJ3" s="205"/>
      <c r="MOK3" s="205"/>
      <c r="MOL3" s="205"/>
      <c r="MOM3" s="205"/>
      <c r="MON3" s="205"/>
      <c r="MOO3" s="205"/>
      <c r="MOP3" s="205"/>
      <c r="MOQ3" s="205"/>
      <c r="MOR3" s="205"/>
      <c r="MOS3" s="205"/>
      <c r="MOT3" s="205"/>
      <c r="MOU3" s="205"/>
      <c r="MOV3" s="205"/>
      <c r="MOW3" s="205"/>
      <c r="MOX3" s="205"/>
      <c r="MOY3" s="205"/>
      <c r="MOZ3" s="205"/>
      <c r="MPA3" s="205"/>
      <c r="MPB3" s="205"/>
      <c r="MPC3" s="205"/>
      <c r="MPD3" s="205"/>
      <c r="MPE3" s="205"/>
      <c r="MPF3" s="205"/>
      <c r="MPG3" s="205"/>
      <c r="MPH3" s="205"/>
      <c r="MPI3" s="205"/>
      <c r="MPJ3" s="205"/>
      <c r="MPK3" s="205"/>
      <c r="MPL3" s="205"/>
      <c r="MPM3" s="205"/>
      <c r="MPN3" s="205"/>
      <c r="MPO3" s="205"/>
      <c r="MPP3" s="205"/>
      <c r="MPQ3" s="205"/>
      <c r="MPR3" s="205"/>
      <c r="MPS3" s="205"/>
      <c r="MPT3" s="205"/>
      <c r="MPU3" s="205"/>
      <c r="MPV3" s="205"/>
      <c r="MPW3" s="205"/>
      <c r="MPX3" s="205"/>
      <c r="MPY3" s="205"/>
      <c r="MPZ3" s="205"/>
      <c r="MQA3" s="205"/>
      <c r="MQB3" s="205"/>
      <c r="MQC3" s="205"/>
      <c r="MQD3" s="205"/>
      <c r="MQE3" s="205"/>
      <c r="MQF3" s="205"/>
      <c r="MQG3" s="205"/>
      <c r="MQH3" s="205"/>
      <c r="MQI3" s="205"/>
      <c r="MQJ3" s="205"/>
      <c r="MQK3" s="205"/>
      <c r="MQL3" s="205"/>
      <c r="MQM3" s="205"/>
      <c r="MQN3" s="205"/>
      <c r="MQO3" s="205"/>
      <c r="MQP3" s="205"/>
      <c r="MQQ3" s="205"/>
      <c r="MQR3" s="205"/>
      <c r="MQS3" s="205"/>
      <c r="MQT3" s="205"/>
      <c r="MQU3" s="205"/>
      <c r="MQV3" s="205"/>
      <c r="MQW3" s="205"/>
      <c r="MQX3" s="205"/>
      <c r="MQY3" s="205"/>
      <c r="MQZ3" s="205"/>
      <c r="MRA3" s="205"/>
      <c r="MRB3" s="205"/>
      <c r="MRC3" s="205"/>
      <c r="MRD3" s="205"/>
      <c r="MRE3" s="205"/>
      <c r="MRF3" s="205"/>
      <c r="MRG3" s="205"/>
      <c r="MRH3" s="205"/>
      <c r="MRI3" s="205"/>
      <c r="MRJ3" s="205"/>
      <c r="MRK3" s="205"/>
      <c r="MRL3" s="205"/>
      <c r="MRM3" s="205"/>
      <c r="MRN3" s="205"/>
      <c r="MRO3" s="205"/>
      <c r="MRP3" s="205"/>
      <c r="MRQ3" s="205"/>
      <c r="MRR3" s="205"/>
      <c r="MRS3" s="205"/>
      <c r="MRT3" s="205"/>
      <c r="MRU3" s="205"/>
      <c r="MRV3" s="205"/>
      <c r="MRW3" s="205"/>
      <c r="MRX3" s="205"/>
      <c r="MRY3" s="205"/>
      <c r="MRZ3" s="205"/>
      <c r="MSA3" s="205"/>
      <c r="MSB3" s="205"/>
      <c r="MSC3" s="205"/>
      <c r="MSD3" s="205"/>
      <c r="MSE3" s="205"/>
      <c r="MSF3" s="205"/>
      <c r="MSG3" s="205"/>
      <c r="MSH3" s="205"/>
      <c r="MSI3" s="205"/>
      <c r="MSJ3" s="205"/>
      <c r="MSK3" s="205"/>
      <c r="MSL3" s="205"/>
      <c r="MSM3" s="205"/>
      <c r="MSN3" s="205"/>
      <c r="MSO3" s="205"/>
      <c r="MSP3" s="205"/>
      <c r="MSQ3" s="205"/>
      <c r="MSR3" s="205"/>
      <c r="MSS3" s="205"/>
      <c r="MST3" s="205"/>
      <c r="MSU3" s="205"/>
      <c r="MSV3" s="205"/>
      <c r="MSW3" s="205"/>
      <c r="MSX3" s="205"/>
      <c r="MSY3" s="205"/>
      <c r="MSZ3" s="205"/>
      <c r="MTA3" s="205"/>
      <c r="MTB3" s="205"/>
      <c r="MTC3" s="205"/>
      <c r="MTD3" s="205"/>
      <c r="MTE3" s="205"/>
      <c r="MTF3" s="205"/>
      <c r="MTG3" s="205"/>
      <c r="MTH3" s="205"/>
      <c r="MTI3" s="205"/>
      <c r="MTJ3" s="205"/>
      <c r="MTK3" s="205"/>
      <c r="MTL3" s="205"/>
      <c r="MTM3" s="205"/>
      <c r="MTN3" s="205"/>
      <c r="MTO3" s="205"/>
      <c r="MTP3" s="205"/>
      <c r="MTQ3" s="205"/>
      <c r="MTR3" s="205"/>
      <c r="MTS3" s="205"/>
      <c r="MTT3" s="205"/>
      <c r="MTU3" s="205"/>
      <c r="MTV3" s="205"/>
      <c r="MTW3" s="205"/>
      <c r="MTX3" s="205"/>
      <c r="MTY3" s="205"/>
      <c r="MTZ3" s="205"/>
      <c r="MUA3" s="205"/>
      <c r="MUB3" s="205"/>
      <c r="MUC3" s="205"/>
      <c r="MUD3" s="205"/>
      <c r="MUE3" s="205"/>
      <c r="MUF3" s="205"/>
      <c r="MUG3" s="205"/>
      <c r="MUH3" s="205"/>
      <c r="MUI3" s="205"/>
      <c r="MUJ3" s="205"/>
      <c r="MUK3" s="205"/>
      <c r="MUL3" s="205"/>
      <c r="MUM3" s="205"/>
      <c r="MUN3" s="205"/>
      <c r="MUO3" s="205"/>
      <c r="MUP3" s="205"/>
      <c r="MUQ3" s="205"/>
      <c r="MUR3" s="205"/>
      <c r="MUS3" s="205"/>
      <c r="MUT3" s="205"/>
      <c r="MUU3" s="205"/>
      <c r="MUV3" s="205"/>
      <c r="MUW3" s="205"/>
      <c r="MUX3" s="205"/>
      <c r="MUY3" s="205"/>
      <c r="MUZ3" s="205"/>
      <c r="MVA3" s="205"/>
      <c r="MVB3" s="205"/>
      <c r="MVC3" s="205"/>
      <c r="MVD3" s="205"/>
      <c r="MVE3" s="205"/>
      <c r="MVF3" s="205"/>
      <c r="MVG3" s="205"/>
      <c r="MVH3" s="205"/>
      <c r="MVI3" s="205"/>
      <c r="MVJ3" s="205"/>
      <c r="MVK3" s="205"/>
      <c r="MVL3" s="205"/>
      <c r="MVM3" s="205"/>
      <c r="MVN3" s="205"/>
      <c r="MVO3" s="205"/>
      <c r="MVP3" s="205"/>
      <c r="MVQ3" s="205"/>
      <c r="MVR3" s="205"/>
      <c r="MVS3" s="205"/>
      <c r="MVT3" s="205"/>
      <c r="MVU3" s="205"/>
      <c r="MVV3" s="205"/>
      <c r="MVW3" s="205"/>
      <c r="MVX3" s="205"/>
      <c r="MVY3" s="205"/>
      <c r="MVZ3" s="205"/>
      <c r="MWA3" s="205"/>
      <c r="MWB3" s="205"/>
      <c r="MWC3" s="205"/>
      <c r="MWD3" s="205"/>
      <c r="MWE3" s="205"/>
      <c r="MWF3" s="205"/>
      <c r="MWG3" s="205"/>
      <c r="MWH3" s="205"/>
      <c r="MWI3" s="205"/>
      <c r="MWJ3" s="205"/>
      <c r="MWK3" s="205"/>
      <c r="MWL3" s="205"/>
      <c r="MWM3" s="205"/>
      <c r="MWN3" s="205"/>
      <c r="MWO3" s="205"/>
      <c r="MWP3" s="205"/>
      <c r="MWQ3" s="205"/>
      <c r="MWR3" s="205"/>
      <c r="MWS3" s="205"/>
      <c r="MWT3" s="205"/>
      <c r="MWU3" s="205"/>
      <c r="MWV3" s="205"/>
      <c r="MWW3" s="205"/>
      <c r="MWX3" s="205"/>
      <c r="MWY3" s="205"/>
      <c r="MWZ3" s="205"/>
      <c r="MXA3" s="205"/>
      <c r="MXB3" s="205"/>
      <c r="MXC3" s="205"/>
      <c r="MXD3" s="205"/>
      <c r="MXE3" s="205"/>
      <c r="MXF3" s="205"/>
      <c r="MXG3" s="205"/>
      <c r="MXH3" s="205"/>
      <c r="MXI3" s="205"/>
      <c r="MXJ3" s="205"/>
      <c r="MXK3" s="205"/>
      <c r="MXL3" s="205"/>
      <c r="MXM3" s="205"/>
      <c r="MXN3" s="205"/>
      <c r="MXO3" s="205"/>
      <c r="MXP3" s="205"/>
      <c r="MXQ3" s="205"/>
      <c r="MXR3" s="205"/>
      <c r="MXS3" s="205"/>
      <c r="MXT3" s="205"/>
      <c r="MXU3" s="205"/>
      <c r="MXV3" s="205"/>
      <c r="MXW3" s="205"/>
      <c r="MXX3" s="205"/>
      <c r="MXY3" s="205"/>
      <c r="MXZ3" s="205"/>
      <c r="MYA3" s="205"/>
      <c r="MYB3" s="205"/>
      <c r="MYC3" s="205"/>
      <c r="MYD3" s="205"/>
      <c r="MYE3" s="205"/>
      <c r="MYF3" s="205"/>
      <c r="MYG3" s="205"/>
      <c r="MYH3" s="205"/>
      <c r="MYI3" s="205"/>
      <c r="MYJ3" s="205"/>
      <c r="MYK3" s="205"/>
      <c r="MYL3" s="205"/>
      <c r="MYM3" s="205"/>
      <c r="MYN3" s="205"/>
      <c r="MYO3" s="205"/>
      <c r="MYP3" s="205"/>
      <c r="MYQ3" s="205"/>
      <c r="MYR3" s="205"/>
      <c r="MYS3" s="205"/>
      <c r="MYT3" s="205"/>
      <c r="MYU3" s="205"/>
      <c r="MYV3" s="205"/>
      <c r="MYW3" s="205"/>
      <c r="MYX3" s="205"/>
      <c r="MYY3" s="205"/>
      <c r="MYZ3" s="205"/>
      <c r="MZA3" s="205"/>
      <c r="MZB3" s="205"/>
      <c r="MZC3" s="205"/>
      <c r="MZD3" s="205"/>
      <c r="MZE3" s="205"/>
      <c r="MZF3" s="205"/>
      <c r="MZG3" s="205"/>
      <c r="MZH3" s="205"/>
      <c r="MZI3" s="205"/>
      <c r="MZJ3" s="205"/>
      <c r="MZK3" s="205"/>
      <c r="MZL3" s="205"/>
      <c r="MZM3" s="205"/>
      <c r="MZN3" s="205"/>
      <c r="MZO3" s="205"/>
      <c r="MZP3" s="205"/>
      <c r="MZQ3" s="205"/>
      <c r="MZR3" s="205"/>
      <c r="MZS3" s="205"/>
      <c r="MZT3" s="205"/>
      <c r="MZU3" s="205"/>
      <c r="MZV3" s="205"/>
      <c r="MZW3" s="205"/>
      <c r="MZX3" s="205"/>
      <c r="MZY3" s="205"/>
      <c r="MZZ3" s="205"/>
      <c r="NAA3" s="205"/>
      <c r="NAB3" s="205"/>
      <c r="NAC3" s="205"/>
      <c r="NAD3" s="205"/>
      <c r="NAE3" s="205"/>
      <c r="NAF3" s="205"/>
      <c r="NAG3" s="205"/>
      <c r="NAH3" s="205"/>
      <c r="NAI3" s="205"/>
      <c r="NAJ3" s="205"/>
      <c r="NAK3" s="205"/>
      <c r="NAL3" s="205"/>
      <c r="NAM3" s="205"/>
      <c r="NAN3" s="205"/>
      <c r="NAO3" s="205"/>
      <c r="NAP3" s="205"/>
      <c r="NAQ3" s="205"/>
      <c r="NAR3" s="205"/>
      <c r="NAS3" s="205"/>
      <c r="NAT3" s="205"/>
      <c r="NAU3" s="205"/>
      <c r="NAV3" s="205"/>
      <c r="NAW3" s="205"/>
      <c r="NAX3" s="205"/>
      <c r="NAY3" s="205"/>
      <c r="NAZ3" s="205"/>
      <c r="NBA3" s="205"/>
      <c r="NBB3" s="205"/>
      <c r="NBC3" s="205"/>
      <c r="NBD3" s="205"/>
      <c r="NBE3" s="205"/>
      <c r="NBF3" s="205"/>
      <c r="NBG3" s="205"/>
      <c r="NBH3" s="205"/>
      <c r="NBI3" s="205"/>
      <c r="NBJ3" s="205"/>
      <c r="NBK3" s="205"/>
      <c r="NBL3" s="205"/>
      <c r="NBM3" s="205"/>
      <c r="NBN3" s="205"/>
      <c r="NBO3" s="205"/>
      <c r="NBP3" s="205"/>
      <c r="NBQ3" s="205"/>
      <c r="NBR3" s="205"/>
      <c r="NBS3" s="205"/>
      <c r="NBT3" s="205"/>
      <c r="NBU3" s="205"/>
      <c r="NBV3" s="205"/>
      <c r="NBW3" s="205"/>
      <c r="NBX3" s="205"/>
      <c r="NBY3" s="205"/>
      <c r="NBZ3" s="205"/>
      <c r="NCA3" s="205"/>
      <c r="NCB3" s="205"/>
      <c r="NCC3" s="205"/>
      <c r="NCD3" s="205"/>
      <c r="NCE3" s="205"/>
      <c r="NCF3" s="205"/>
      <c r="NCG3" s="205"/>
      <c r="NCH3" s="205"/>
      <c r="NCI3" s="205"/>
      <c r="NCJ3" s="205"/>
      <c r="NCK3" s="205"/>
      <c r="NCL3" s="205"/>
      <c r="NCM3" s="205"/>
      <c r="NCN3" s="205"/>
      <c r="NCO3" s="205"/>
      <c r="NCP3" s="205"/>
      <c r="NCQ3" s="205"/>
      <c r="NCR3" s="205"/>
      <c r="NCS3" s="205"/>
      <c r="NCT3" s="205"/>
      <c r="NCU3" s="205"/>
      <c r="NCV3" s="205"/>
      <c r="NCW3" s="205"/>
      <c r="NCX3" s="205"/>
      <c r="NCY3" s="205"/>
      <c r="NCZ3" s="205"/>
      <c r="NDA3" s="205"/>
      <c r="NDB3" s="205"/>
      <c r="NDC3" s="205"/>
      <c r="NDD3" s="205"/>
      <c r="NDE3" s="205"/>
      <c r="NDF3" s="205"/>
      <c r="NDG3" s="205"/>
      <c r="NDH3" s="205"/>
      <c r="NDI3" s="205"/>
      <c r="NDJ3" s="205"/>
      <c r="NDK3" s="205"/>
      <c r="NDL3" s="205"/>
      <c r="NDM3" s="205"/>
      <c r="NDN3" s="205"/>
      <c r="NDO3" s="205"/>
      <c r="NDP3" s="205"/>
      <c r="NDQ3" s="205"/>
      <c r="NDR3" s="205"/>
      <c r="NDS3" s="205"/>
      <c r="NDT3" s="205"/>
      <c r="NDU3" s="205"/>
      <c r="NDV3" s="205"/>
      <c r="NDW3" s="205"/>
      <c r="NDX3" s="205"/>
      <c r="NDY3" s="205"/>
      <c r="NDZ3" s="205"/>
      <c r="NEA3" s="205"/>
      <c r="NEB3" s="205"/>
      <c r="NEC3" s="205"/>
      <c r="NED3" s="205"/>
      <c r="NEE3" s="205"/>
      <c r="NEF3" s="205"/>
      <c r="NEG3" s="205"/>
      <c r="NEH3" s="205"/>
      <c r="NEI3" s="205"/>
      <c r="NEJ3" s="205"/>
      <c r="NEK3" s="205"/>
      <c r="NEL3" s="205"/>
      <c r="NEM3" s="205"/>
      <c r="NEN3" s="205"/>
      <c r="NEO3" s="205"/>
      <c r="NEP3" s="205"/>
      <c r="NEQ3" s="205"/>
      <c r="NER3" s="205"/>
      <c r="NES3" s="205"/>
      <c r="NET3" s="205"/>
      <c r="NEU3" s="205"/>
      <c r="NEV3" s="205"/>
      <c r="NEW3" s="205"/>
      <c r="NEX3" s="205"/>
      <c r="NEY3" s="205"/>
      <c r="NEZ3" s="205"/>
      <c r="NFA3" s="205"/>
      <c r="NFB3" s="205"/>
      <c r="NFC3" s="205"/>
      <c r="NFD3" s="205"/>
      <c r="NFE3" s="205"/>
      <c r="NFF3" s="205"/>
      <c r="NFG3" s="205"/>
      <c r="NFH3" s="205"/>
      <c r="NFI3" s="205"/>
      <c r="NFJ3" s="205"/>
      <c r="NFK3" s="205"/>
      <c r="NFL3" s="205"/>
      <c r="NFM3" s="205"/>
      <c r="NFN3" s="205"/>
      <c r="NFO3" s="205"/>
      <c r="NFP3" s="205"/>
      <c r="NFQ3" s="205"/>
      <c r="NFR3" s="205"/>
      <c r="NFS3" s="205"/>
      <c r="NFT3" s="205"/>
      <c r="NFU3" s="205"/>
      <c r="NFV3" s="205"/>
      <c r="NFW3" s="205"/>
      <c r="NFX3" s="205"/>
      <c r="NFY3" s="205"/>
      <c r="NFZ3" s="205"/>
      <c r="NGA3" s="205"/>
      <c r="NGB3" s="205"/>
      <c r="NGC3" s="205"/>
      <c r="NGD3" s="205"/>
      <c r="NGE3" s="205"/>
      <c r="NGF3" s="205"/>
      <c r="NGG3" s="205"/>
      <c r="NGH3" s="205"/>
      <c r="NGI3" s="205"/>
      <c r="NGJ3" s="205"/>
      <c r="NGK3" s="205"/>
      <c r="NGL3" s="205"/>
      <c r="NGM3" s="205"/>
      <c r="NGN3" s="205"/>
      <c r="NGO3" s="205"/>
      <c r="NGP3" s="205"/>
      <c r="NGQ3" s="205"/>
      <c r="NGR3" s="205"/>
      <c r="NGS3" s="205"/>
      <c r="NGT3" s="205"/>
      <c r="NGU3" s="205"/>
      <c r="NGV3" s="205"/>
      <c r="NGW3" s="205"/>
      <c r="NGX3" s="205"/>
      <c r="NGY3" s="205"/>
      <c r="NGZ3" s="205"/>
      <c r="NHA3" s="205"/>
      <c r="NHB3" s="205"/>
      <c r="NHC3" s="205"/>
      <c r="NHD3" s="205"/>
      <c r="NHE3" s="205"/>
      <c r="NHF3" s="205"/>
      <c r="NHG3" s="205"/>
      <c r="NHH3" s="205"/>
      <c r="NHI3" s="205"/>
      <c r="NHJ3" s="205"/>
      <c r="NHK3" s="205"/>
      <c r="NHL3" s="205"/>
      <c r="NHM3" s="205"/>
      <c r="NHN3" s="205"/>
      <c r="NHO3" s="205"/>
      <c r="NHP3" s="205"/>
      <c r="NHQ3" s="205"/>
      <c r="NHR3" s="205"/>
      <c r="NHS3" s="205"/>
      <c r="NHT3" s="205"/>
      <c r="NHU3" s="205"/>
      <c r="NHV3" s="205"/>
      <c r="NHW3" s="205"/>
      <c r="NHX3" s="205"/>
      <c r="NHY3" s="205"/>
      <c r="NHZ3" s="205"/>
      <c r="NIA3" s="205"/>
      <c r="NIB3" s="205"/>
      <c r="NIC3" s="205"/>
      <c r="NID3" s="205"/>
      <c r="NIE3" s="205"/>
      <c r="NIF3" s="205"/>
      <c r="NIG3" s="205"/>
      <c r="NIH3" s="205"/>
      <c r="NII3" s="205"/>
      <c r="NIJ3" s="205"/>
      <c r="NIK3" s="205"/>
      <c r="NIL3" s="205"/>
      <c r="NIM3" s="205"/>
      <c r="NIN3" s="205"/>
      <c r="NIO3" s="205"/>
      <c r="NIP3" s="205"/>
      <c r="NIQ3" s="205"/>
      <c r="NIR3" s="205"/>
      <c r="NIS3" s="205"/>
      <c r="NIT3" s="205"/>
      <c r="NIU3" s="205"/>
      <c r="NIV3" s="205"/>
      <c r="NIW3" s="205"/>
      <c r="NIX3" s="205"/>
      <c r="NIY3" s="205"/>
      <c r="NIZ3" s="205"/>
      <c r="NJA3" s="205"/>
      <c r="NJB3" s="205"/>
      <c r="NJC3" s="205"/>
      <c r="NJD3" s="205"/>
      <c r="NJE3" s="205"/>
      <c r="NJF3" s="205"/>
      <c r="NJG3" s="205"/>
      <c r="NJH3" s="205"/>
      <c r="NJI3" s="205"/>
      <c r="NJJ3" s="205"/>
      <c r="NJK3" s="205"/>
      <c r="NJL3" s="205"/>
      <c r="NJM3" s="205"/>
      <c r="NJN3" s="205"/>
      <c r="NJO3" s="205"/>
      <c r="NJP3" s="205"/>
      <c r="NJQ3" s="205"/>
      <c r="NJR3" s="205"/>
      <c r="NJS3" s="205"/>
      <c r="NJT3" s="205"/>
      <c r="NJU3" s="205"/>
      <c r="NJV3" s="205"/>
      <c r="NJW3" s="205"/>
      <c r="NJX3" s="205"/>
      <c r="NJY3" s="205"/>
      <c r="NJZ3" s="205"/>
      <c r="NKA3" s="205"/>
      <c r="NKB3" s="205"/>
      <c r="NKC3" s="205"/>
      <c r="NKD3" s="205"/>
      <c r="NKE3" s="205"/>
      <c r="NKF3" s="205"/>
      <c r="NKG3" s="205"/>
      <c r="NKH3" s="205"/>
      <c r="NKI3" s="205"/>
      <c r="NKJ3" s="205"/>
      <c r="NKK3" s="205"/>
      <c r="NKL3" s="205"/>
      <c r="NKM3" s="205"/>
      <c r="NKN3" s="205"/>
      <c r="NKO3" s="205"/>
      <c r="NKP3" s="205"/>
      <c r="NKQ3" s="205"/>
      <c r="NKR3" s="205"/>
      <c r="NKS3" s="205"/>
      <c r="NKT3" s="205"/>
      <c r="NKU3" s="205"/>
      <c r="NKV3" s="205"/>
      <c r="NKW3" s="205"/>
      <c r="NKX3" s="205"/>
      <c r="NKY3" s="205"/>
      <c r="NKZ3" s="205"/>
      <c r="NLA3" s="205"/>
      <c r="NLB3" s="205"/>
      <c r="NLC3" s="205"/>
      <c r="NLD3" s="205"/>
      <c r="NLE3" s="205"/>
      <c r="NLF3" s="205"/>
      <c r="NLG3" s="205"/>
      <c r="NLH3" s="205"/>
      <c r="NLI3" s="205"/>
      <c r="NLJ3" s="205"/>
      <c r="NLK3" s="205"/>
      <c r="NLL3" s="205"/>
      <c r="NLM3" s="205"/>
      <c r="NLN3" s="205"/>
      <c r="NLO3" s="205"/>
      <c r="NLP3" s="205"/>
      <c r="NLQ3" s="205"/>
      <c r="NLR3" s="205"/>
      <c r="NLS3" s="205"/>
      <c r="NLT3" s="205"/>
      <c r="NLU3" s="205"/>
      <c r="NLV3" s="205"/>
      <c r="NLW3" s="205"/>
      <c r="NLX3" s="205"/>
      <c r="NLY3" s="205"/>
      <c r="NLZ3" s="205"/>
      <c r="NMA3" s="205"/>
      <c r="NMB3" s="205"/>
      <c r="NMC3" s="205"/>
      <c r="NMD3" s="205"/>
      <c r="NME3" s="205"/>
      <c r="NMF3" s="205"/>
      <c r="NMG3" s="205"/>
      <c r="NMH3" s="205"/>
      <c r="NMI3" s="205"/>
      <c r="NMJ3" s="205"/>
      <c r="NMK3" s="205"/>
      <c r="NML3" s="205"/>
      <c r="NMM3" s="205"/>
      <c r="NMN3" s="205"/>
      <c r="NMO3" s="205"/>
      <c r="NMP3" s="205"/>
      <c r="NMQ3" s="205"/>
      <c r="NMR3" s="205"/>
      <c r="NMS3" s="205"/>
      <c r="NMT3" s="205"/>
      <c r="NMU3" s="205"/>
      <c r="NMV3" s="205"/>
      <c r="NMW3" s="205"/>
      <c r="NMX3" s="205"/>
      <c r="NMY3" s="205"/>
      <c r="NMZ3" s="205"/>
      <c r="NNA3" s="205"/>
      <c r="NNB3" s="205"/>
      <c r="NNC3" s="205"/>
      <c r="NND3" s="205"/>
      <c r="NNE3" s="205"/>
      <c r="NNF3" s="205"/>
      <c r="NNG3" s="205"/>
      <c r="NNH3" s="205"/>
      <c r="NNI3" s="205"/>
      <c r="NNJ3" s="205"/>
      <c r="NNK3" s="205"/>
      <c r="NNL3" s="205"/>
      <c r="NNM3" s="205"/>
      <c r="NNN3" s="205"/>
      <c r="NNO3" s="205"/>
      <c r="NNP3" s="205"/>
      <c r="NNQ3" s="205"/>
      <c r="NNR3" s="205"/>
      <c r="NNS3" s="205"/>
      <c r="NNT3" s="205"/>
      <c r="NNU3" s="205"/>
      <c r="NNV3" s="205"/>
      <c r="NNW3" s="205"/>
      <c r="NNX3" s="205"/>
      <c r="NNY3" s="205"/>
      <c r="NNZ3" s="205"/>
      <c r="NOA3" s="205"/>
      <c r="NOB3" s="205"/>
      <c r="NOC3" s="205"/>
      <c r="NOD3" s="205"/>
      <c r="NOE3" s="205"/>
      <c r="NOF3" s="205"/>
      <c r="NOG3" s="205"/>
      <c r="NOH3" s="205"/>
      <c r="NOI3" s="205"/>
      <c r="NOJ3" s="205"/>
      <c r="NOK3" s="205"/>
      <c r="NOL3" s="205"/>
      <c r="NOM3" s="205"/>
      <c r="NON3" s="205"/>
      <c r="NOO3" s="205"/>
      <c r="NOP3" s="205"/>
      <c r="NOQ3" s="205"/>
      <c r="NOR3" s="205"/>
      <c r="NOS3" s="205"/>
      <c r="NOT3" s="205"/>
      <c r="NOU3" s="205"/>
      <c r="NOV3" s="205"/>
      <c r="NOW3" s="205"/>
      <c r="NOX3" s="205"/>
      <c r="NOY3" s="205"/>
      <c r="NOZ3" s="205"/>
      <c r="NPA3" s="205"/>
      <c r="NPB3" s="205"/>
      <c r="NPC3" s="205"/>
      <c r="NPD3" s="205"/>
      <c r="NPE3" s="205"/>
      <c r="NPF3" s="205"/>
      <c r="NPG3" s="205"/>
      <c r="NPH3" s="205"/>
      <c r="NPI3" s="205"/>
      <c r="NPJ3" s="205"/>
      <c r="NPK3" s="205"/>
      <c r="NPL3" s="205"/>
      <c r="NPM3" s="205"/>
      <c r="NPN3" s="205"/>
      <c r="NPO3" s="205"/>
      <c r="NPP3" s="205"/>
      <c r="NPQ3" s="205"/>
      <c r="NPR3" s="205"/>
      <c r="NPS3" s="205"/>
      <c r="NPT3" s="205"/>
      <c r="NPU3" s="205"/>
      <c r="NPV3" s="205"/>
      <c r="NPW3" s="205"/>
      <c r="NPX3" s="205"/>
      <c r="NPY3" s="205"/>
      <c r="NPZ3" s="205"/>
      <c r="NQA3" s="205"/>
      <c r="NQB3" s="205"/>
      <c r="NQC3" s="205"/>
      <c r="NQD3" s="205"/>
      <c r="NQE3" s="205"/>
      <c r="NQF3" s="205"/>
      <c r="NQG3" s="205"/>
      <c r="NQH3" s="205"/>
      <c r="NQI3" s="205"/>
      <c r="NQJ3" s="205"/>
      <c r="NQK3" s="205"/>
      <c r="NQL3" s="205"/>
      <c r="NQM3" s="205"/>
      <c r="NQN3" s="205"/>
      <c r="NQO3" s="205"/>
      <c r="NQP3" s="205"/>
      <c r="NQQ3" s="205"/>
      <c r="NQR3" s="205"/>
      <c r="NQS3" s="205"/>
      <c r="NQT3" s="205"/>
      <c r="NQU3" s="205"/>
      <c r="NQV3" s="205"/>
      <c r="NQW3" s="205"/>
      <c r="NQX3" s="205"/>
      <c r="NQY3" s="205"/>
      <c r="NQZ3" s="205"/>
      <c r="NRA3" s="205"/>
      <c r="NRB3" s="205"/>
      <c r="NRC3" s="205"/>
      <c r="NRD3" s="205"/>
      <c r="NRE3" s="205"/>
      <c r="NRF3" s="205"/>
      <c r="NRG3" s="205"/>
      <c r="NRH3" s="205"/>
      <c r="NRI3" s="205"/>
      <c r="NRJ3" s="205"/>
      <c r="NRK3" s="205"/>
      <c r="NRL3" s="205"/>
      <c r="NRM3" s="205"/>
      <c r="NRN3" s="205"/>
      <c r="NRO3" s="205"/>
      <c r="NRP3" s="205"/>
      <c r="NRQ3" s="205"/>
      <c r="NRR3" s="205"/>
      <c r="NRS3" s="205"/>
      <c r="NRT3" s="205"/>
      <c r="NRU3" s="205"/>
      <c r="NRV3" s="205"/>
      <c r="NRW3" s="205"/>
      <c r="NRX3" s="205"/>
      <c r="NRY3" s="205"/>
      <c r="NRZ3" s="205"/>
      <c r="NSA3" s="205"/>
      <c r="NSB3" s="205"/>
      <c r="NSC3" s="205"/>
      <c r="NSD3" s="205"/>
      <c r="NSE3" s="205"/>
      <c r="NSF3" s="205"/>
      <c r="NSG3" s="205"/>
      <c r="NSH3" s="205"/>
      <c r="NSI3" s="205"/>
      <c r="NSJ3" s="205"/>
      <c r="NSK3" s="205"/>
      <c r="NSL3" s="205"/>
      <c r="NSM3" s="205"/>
      <c r="NSN3" s="205"/>
      <c r="NSO3" s="205"/>
      <c r="NSP3" s="205"/>
      <c r="NSQ3" s="205"/>
      <c r="NSR3" s="205"/>
      <c r="NSS3" s="205"/>
      <c r="NST3" s="205"/>
      <c r="NSU3" s="205"/>
      <c r="NSV3" s="205"/>
      <c r="NSW3" s="205"/>
      <c r="NSX3" s="205"/>
      <c r="NSY3" s="205"/>
      <c r="NSZ3" s="205"/>
      <c r="NTA3" s="205"/>
      <c r="NTB3" s="205"/>
      <c r="NTC3" s="205"/>
      <c r="NTD3" s="205"/>
      <c r="NTE3" s="205"/>
      <c r="NTF3" s="205"/>
      <c r="NTG3" s="205"/>
      <c r="NTH3" s="205"/>
      <c r="NTI3" s="205"/>
      <c r="NTJ3" s="205"/>
      <c r="NTK3" s="205"/>
      <c r="NTL3" s="205"/>
      <c r="NTM3" s="205"/>
      <c r="NTN3" s="205"/>
      <c r="NTO3" s="205"/>
      <c r="NTP3" s="205"/>
      <c r="NTQ3" s="205"/>
      <c r="NTR3" s="205"/>
      <c r="NTS3" s="205"/>
      <c r="NTT3" s="205"/>
      <c r="NTU3" s="205"/>
      <c r="NTV3" s="205"/>
      <c r="NTW3" s="205"/>
      <c r="NTX3" s="205"/>
      <c r="NTY3" s="205"/>
      <c r="NTZ3" s="205"/>
      <c r="NUA3" s="205"/>
      <c r="NUB3" s="205"/>
      <c r="NUC3" s="205"/>
      <c r="NUD3" s="205"/>
      <c r="NUE3" s="205"/>
      <c r="NUF3" s="205"/>
      <c r="NUG3" s="205"/>
      <c r="NUH3" s="205"/>
      <c r="NUI3" s="205"/>
      <c r="NUJ3" s="205"/>
      <c r="NUK3" s="205"/>
      <c r="NUL3" s="205"/>
      <c r="NUM3" s="205"/>
      <c r="NUN3" s="205"/>
      <c r="NUO3" s="205"/>
      <c r="NUP3" s="205"/>
      <c r="NUQ3" s="205"/>
      <c r="NUR3" s="205"/>
      <c r="NUS3" s="205"/>
      <c r="NUT3" s="205"/>
      <c r="NUU3" s="205"/>
      <c r="NUV3" s="205"/>
      <c r="NUW3" s="205"/>
      <c r="NUX3" s="205"/>
      <c r="NUY3" s="205"/>
      <c r="NUZ3" s="205"/>
      <c r="NVA3" s="205"/>
      <c r="NVB3" s="205"/>
      <c r="NVC3" s="205"/>
      <c r="NVD3" s="205"/>
      <c r="NVE3" s="205"/>
      <c r="NVF3" s="205"/>
      <c r="NVG3" s="205"/>
      <c r="NVH3" s="205"/>
      <c r="NVI3" s="205"/>
      <c r="NVJ3" s="205"/>
      <c r="NVK3" s="205"/>
      <c r="NVL3" s="205"/>
      <c r="NVM3" s="205"/>
      <c r="NVN3" s="205"/>
      <c r="NVO3" s="205"/>
      <c r="NVP3" s="205"/>
      <c r="NVQ3" s="205"/>
      <c r="NVR3" s="205"/>
      <c r="NVS3" s="205"/>
      <c r="NVT3" s="205"/>
      <c r="NVU3" s="205"/>
      <c r="NVV3" s="205"/>
      <c r="NVW3" s="205"/>
      <c r="NVX3" s="205"/>
      <c r="NVY3" s="205"/>
      <c r="NVZ3" s="205"/>
      <c r="NWA3" s="205"/>
      <c r="NWB3" s="205"/>
      <c r="NWC3" s="205"/>
      <c r="NWD3" s="205"/>
      <c r="NWE3" s="205"/>
      <c r="NWF3" s="205"/>
      <c r="NWG3" s="205"/>
      <c r="NWH3" s="205"/>
      <c r="NWI3" s="205"/>
      <c r="NWJ3" s="205"/>
      <c r="NWK3" s="205"/>
      <c r="NWL3" s="205"/>
      <c r="NWM3" s="205"/>
      <c r="NWN3" s="205"/>
      <c r="NWO3" s="205"/>
      <c r="NWP3" s="205"/>
      <c r="NWQ3" s="205"/>
      <c r="NWR3" s="205"/>
      <c r="NWS3" s="205"/>
      <c r="NWT3" s="205"/>
      <c r="NWU3" s="205"/>
      <c r="NWV3" s="205"/>
      <c r="NWW3" s="205"/>
      <c r="NWX3" s="205"/>
      <c r="NWY3" s="205"/>
      <c r="NWZ3" s="205"/>
      <c r="NXA3" s="205"/>
      <c r="NXB3" s="205"/>
      <c r="NXC3" s="205"/>
      <c r="NXD3" s="205"/>
      <c r="NXE3" s="205"/>
      <c r="NXF3" s="205"/>
      <c r="NXG3" s="205"/>
      <c r="NXH3" s="205"/>
      <c r="NXI3" s="205"/>
      <c r="NXJ3" s="205"/>
      <c r="NXK3" s="205"/>
      <c r="NXL3" s="205"/>
      <c r="NXM3" s="205"/>
      <c r="NXN3" s="205"/>
      <c r="NXO3" s="205"/>
      <c r="NXP3" s="205"/>
      <c r="NXQ3" s="205"/>
      <c r="NXR3" s="205"/>
      <c r="NXS3" s="205"/>
      <c r="NXT3" s="205"/>
      <c r="NXU3" s="205"/>
      <c r="NXV3" s="205"/>
      <c r="NXW3" s="205"/>
      <c r="NXX3" s="205"/>
      <c r="NXY3" s="205"/>
      <c r="NXZ3" s="205"/>
      <c r="NYA3" s="205"/>
      <c r="NYB3" s="205"/>
      <c r="NYC3" s="205"/>
      <c r="NYD3" s="205"/>
      <c r="NYE3" s="205"/>
      <c r="NYF3" s="205"/>
      <c r="NYG3" s="205"/>
      <c r="NYH3" s="205"/>
      <c r="NYI3" s="205"/>
      <c r="NYJ3" s="205"/>
      <c r="NYK3" s="205"/>
      <c r="NYL3" s="205"/>
      <c r="NYM3" s="205"/>
      <c r="NYN3" s="205"/>
      <c r="NYO3" s="205"/>
      <c r="NYP3" s="205"/>
      <c r="NYQ3" s="205"/>
      <c r="NYR3" s="205"/>
      <c r="NYS3" s="205"/>
      <c r="NYT3" s="205"/>
      <c r="NYU3" s="205"/>
      <c r="NYV3" s="205"/>
      <c r="NYW3" s="205"/>
      <c r="NYX3" s="205"/>
      <c r="NYY3" s="205"/>
      <c r="NYZ3" s="205"/>
      <c r="NZA3" s="205"/>
      <c r="NZB3" s="205"/>
      <c r="NZC3" s="205"/>
      <c r="NZD3" s="205"/>
      <c r="NZE3" s="205"/>
      <c r="NZF3" s="205"/>
      <c r="NZG3" s="205"/>
      <c r="NZH3" s="205"/>
      <c r="NZI3" s="205"/>
      <c r="NZJ3" s="205"/>
      <c r="NZK3" s="205"/>
      <c r="NZL3" s="205"/>
      <c r="NZM3" s="205"/>
      <c r="NZN3" s="205"/>
      <c r="NZO3" s="205"/>
      <c r="NZP3" s="205"/>
      <c r="NZQ3" s="205"/>
      <c r="NZR3" s="205"/>
      <c r="NZS3" s="205"/>
      <c r="NZT3" s="205"/>
      <c r="NZU3" s="205"/>
      <c r="NZV3" s="205"/>
      <c r="NZW3" s="205"/>
      <c r="NZX3" s="205"/>
      <c r="NZY3" s="205"/>
      <c r="NZZ3" s="205"/>
      <c r="OAA3" s="205"/>
      <c r="OAB3" s="205"/>
      <c r="OAC3" s="205"/>
      <c r="OAD3" s="205"/>
      <c r="OAE3" s="205"/>
      <c r="OAF3" s="205"/>
      <c r="OAG3" s="205"/>
      <c r="OAH3" s="205"/>
      <c r="OAI3" s="205"/>
      <c r="OAJ3" s="205"/>
      <c r="OAK3" s="205"/>
      <c r="OAL3" s="205"/>
      <c r="OAM3" s="205"/>
      <c r="OAN3" s="205"/>
      <c r="OAO3" s="205"/>
      <c r="OAP3" s="205"/>
      <c r="OAQ3" s="205"/>
      <c r="OAR3" s="205"/>
      <c r="OAS3" s="205"/>
      <c r="OAT3" s="205"/>
      <c r="OAU3" s="205"/>
      <c r="OAV3" s="205"/>
      <c r="OAW3" s="205"/>
      <c r="OAX3" s="205"/>
      <c r="OAY3" s="205"/>
      <c r="OAZ3" s="205"/>
      <c r="OBA3" s="205"/>
      <c r="OBB3" s="205"/>
      <c r="OBC3" s="205"/>
      <c r="OBD3" s="205"/>
      <c r="OBE3" s="205"/>
      <c r="OBF3" s="205"/>
      <c r="OBG3" s="205"/>
      <c r="OBH3" s="205"/>
      <c r="OBI3" s="205"/>
      <c r="OBJ3" s="205"/>
      <c r="OBK3" s="205"/>
      <c r="OBL3" s="205"/>
      <c r="OBM3" s="205"/>
      <c r="OBN3" s="205"/>
      <c r="OBO3" s="205"/>
      <c r="OBP3" s="205"/>
      <c r="OBQ3" s="205"/>
      <c r="OBR3" s="205"/>
      <c r="OBS3" s="205"/>
      <c r="OBT3" s="205"/>
      <c r="OBU3" s="205"/>
      <c r="OBV3" s="205"/>
      <c r="OBW3" s="205"/>
      <c r="OBX3" s="205"/>
      <c r="OBY3" s="205"/>
      <c r="OBZ3" s="205"/>
      <c r="OCA3" s="205"/>
      <c r="OCB3" s="205"/>
      <c r="OCC3" s="205"/>
      <c r="OCD3" s="205"/>
      <c r="OCE3" s="205"/>
      <c r="OCF3" s="205"/>
      <c r="OCG3" s="205"/>
      <c r="OCH3" s="205"/>
      <c r="OCI3" s="205"/>
      <c r="OCJ3" s="205"/>
      <c r="OCK3" s="205"/>
      <c r="OCL3" s="205"/>
      <c r="OCM3" s="205"/>
      <c r="OCN3" s="205"/>
      <c r="OCO3" s="205"/>
      <c r="OCP3" s="205"/>
      <c r="OCQ3" s="205"/>
      <c r="OCR3" s="205"/>
      <c r="OCS3" s="205"/>
      <c r="OCT3" s="205"/>
      <c r="OCU3" s="205"/>
      <c r="OCV3" s="205"/>
      <c r="OCW3" s="205"/>
      <c r="OCX3" s="205"/>
      <c r="OCY3" s="205"/>
      <c r="OCZ3" s="205"/>
      <c r="ODA3" s="205"/>
      <c r="ODB3" s="205"/>
      <c r="ODC3" s="205"/>
      <c r="ODD3" s="205"/>
      <c r="ODE3" s="205"/>
      <c r="ODF3" s="205"/>
      <c r="ODG3" s="205"/>
      <c r="ODH3" s="205"/>
      <c r="ODI3" s="205"/>
      <c r="ODJ3" s="205"/>
      <c r="ODK3" s="205"/>
      <c r="ODL3" s="205"/>
      <c r="ODM3" s="205"/>
      <c r="ODN3" s="205"/>
      <c r="ODO3" s="205"/>
      <c r="ODP3" s="205"/>
      <c r="ODQ3" s="205"/>
      <c r="ODR3" s="205"/>
      <c r="ODS3" s="205"/>
      <c r="ODT3" s="205"/>
      <c r="ODU3" s="205"/>
      <c r="ODV3" s="205"/>
      <c r="ODW3" s="205"/>
      <c r="ODX3" s="205"/>
      <c r="ODY3" s="205"/>
      <c r="ODZ3" s="205"/>
      <c r="OEA3" s="205"/>
      <c r="OEB3" s="205"/>
      <c r="OEC3" s="205"/>
      <c r="OED3" s="205"/>
      <c r="OEE3" s="205"/>
      <c r="OEF3" s="205"/>
      <c r="OEG3" s="205"/>
      <c r="OEH3" s="205"/>
      <c r="OEI3" s="205"/>
      <c r="OEJ3" s="205"/>
      <c r="OEK3" s="205"/>
      <c r="OEL3" s="205"/>
      <c r="OEM3" s="205"/>
      <c r="OEN3" s="205"/>
      <c r="OEO3" s="205"/>
      <c r="OEP3" s="205"/>
      <c r="OEQ3" s="205"/>
      <c r="OER3" s="205"/>
      <c r="OES3" s="205"/>
      <c r="OET3" s="205"/>
      <c r="OEU3" s="205"/>
      <c r="OEV3" s="205"/>
      <c r="OEW3" s="205"/>
      <c r="OEX3" s="205"/>
      <c r="OEY3" s="205"/>
      <c r="OEZ3" s="205"/>
      <c r="OFA3" s="205"/>
      <c r="OFB3" s="205"/>
      <c r="OFC3" s="205"/>
      <c r="OFD3" s="205"/>
      <c r="OFE3" s="205"/>
      <c r="OFF3" s="205"/>
      <c r="OFG3" s="205"/>
      <c r="OFH3" s="205"/>
      <c r="OFI3" s="205"/>
      <c r="OFJ3" s="205"/>
      <c r="OFK3" s="205"/>
      <c r="OFL3" s="205"/>
      <c r="OFM3" s="205"/>
      <c r="OFN3" s="205"/>
      <c r="OFO3" s="205"/>
      <c r="OFP3" s="205"/>
      <c r="OFQ3" s="205"/>
      <c r="OFR3" s="205"/>
      <c r="OFS3" s="205"/>
      <c r="OFT3" s="205"/>
      <c r="OFU3" s="205"/>
      <c r="OFV3" s="205"/>
      <c r="OFW3" s="205"/>
      <c r="OFX3" s="205"/>
      <c r="OFY3" s="205"/>
      <c r="OFZ3" s="205"/>
      <c r="OGA3" s="205"/>
      <c r="OGB3" s="205"/>
      <c r="OGC3" s="205"/>
      <c r="OGD3" s="205"/>
      <c r="OGE3" s="205"/>
      <c r="OGF3" s="205"/>
      <c r="OGG3" s="205"/>
      <c r="OGH3" s="205"/>
      <c r="OGI3" s="205"/>
      <c r="OGJ3" s="205"/>
      <c r="OGK3" s="205"/>
      <c r="OGL3" s="205"/>
      <c r="OGM3" s="205"/>
      <c r="OGN3" s="205"/>
      <c r="OGO3" s="205"/>
      <c r="OGP3" s="205"/>
      <c r="OGQ3" s="205"/>
      <c r="OGR3" s="205"/>
      <c r="OGS3" s="205"/>
      <c r="OGT3" s="205"/>
      <c r="OGU3" s="205"/>
      <c r="OGV3" s="205"/>
      <c r="OGW3" s="205"/>
      <c r="OGX3" s="205"/>
      <c r="OGY3" s="205"/>
      <c r="OGZ3" s="205"/>
      <c r="OHA3" s="205"/>
      <c r="OHB3" s="205"/>
      <c r="OHC3" s="205"/>
      <c r="OHD3" s="205"/>
      <c r="OHE3" s="205"/>
      <c r="OHF3" s="205"/>
      <c r="OHG3" s="205"/>
      <c r="OHH3" s="205"/>
      <c r="OHI3" s="205"/>
      <c r="OHJ3" s="205"/>
      <c r="OHK3" s="205"/>
      <c r="OHL3" s="205"/>
      <c r="OHM3" s="205"/>
      <c r="OHN3" s="205"/>
      <c r="OHO3" s="205"/>
      <c r="OHP3" s="205"/>
      <c r="OHQ3" s="205"/>
      <c r="OHR3" s="205"/>
      <c r="OHS3" s="205"/>
      <c r="OHT3" s="205"/>
      <c r="OHU3" s="205"/>
      <c r="OHV3" s="205"/>
      <c r="OHW3" s="205"/>
      <c r="OHX3" s="205"/>
      <c r="OHY3" s="205"/>
      <c r="OHZ3" s="205"/>
      <c r="OIA3" s="205"/>
      <c r="OIB3" s="205"/>
      <c r="OIC3" s="205"/>
      <c r="OID3" s="205"/>
      <c r="OIE3" s="205"/>
      <c r="OIF3" s="205"/>
      <c r="OIG3" s="205"/>
      <c r="OIH3" s="205"/>
      <c r="OII3" s="205"/>
      <c r="OIJ3" s="205"/>
      <c r="OIK3" s="205"/>
      <c r="OIL3" s="205"/>
      <c r="OIM3" s="205"/>
      <c r="OIN3" s="205"/>
      <c r="OIO3" s="205"/>
      <c r="OIP3" s="205"/>
      <c r="OIQ3" s="205"/>
      <c r="OIR3" s="205"/>
      <c r="OIS3" s="205"/>
      <c r="OIT3" s="205"/>
      <c r="OIU3" s="205"/>
      <c r="OIV3" s="205"/>
      <c r="OIW3" s="205"/>
      <c r="OIX3" s="205"/>
      <c r="OIY3" s="205"/>
      <c r="OIZ3" s="205"/>
      <c r="OJA3" s="205"/>
      <c r="OJB3" s="205"/>
      <c r="OJC3" s="205"/>
      <c r="OJD3" s="205"/>
      <c r="OJE3" s="205"/>
      <c r="OJF3" s="205"/>
      <c r="OJG3" s="205"/>
      <c r="OJH3" s="205"/>
      <c r="OJI3" s="205"/>
      <c r="OJJ3" s="205"/>
      <c r="OJK3" s="205"/>
      <c r="OJL3" s="205"/>
      <c r="OJM3" s="205"/>
      <c r="OJN3" s="205"/>
      <c r="OJO3" s="205"/>
      <c r="OJP3" s="205"/>
      <c r="OJQ3" s="205"/>
      <c r="OJR3" s="205"/>
      <c r="OJS3" s="205"/>
      <c r="OJT3" s="205"/>
      <c r="OJU3" s="205"/>
      <c r="OJV3" s="205"/>
      <c r="OJW3" s="205"/>
      <c r="OJX3" s="205"/>
      <c r="OJY3" s="205"/>
      <c r="OJZ3" s="205"/>
      <c r="OKA3" s="205"/>
      <c r="OKB3" s="205"/>
      <c r="OKC3" s="205"/>
      <c r="OKD3" s="205"/>
      <c r="OKE3" s="205"/>
      <c r="OKF3" s="205"/>
      <c r="OKG3" s="205"/>
      <c r="OKH3" s="205"/>
      <c r="OKI3" s="205"/>
      <c r="OKJ3" s="205"/>
      <c r="OKK3" s="205"/>
      <c r="OKL3" s="205"/>
      <c r="OKM3" s="205"/>
      <c r="OKN3" s="205"/>
      <c r="OKO3" s="205"/>
      <c r="OKP3" s="205"/>
      <c r="OKQ3" s="205"/>
      <c r="OKR3" s="205"/>
      <c r="OKS3" s="205"/>
      <c r="OKT3" s="205"/>
      <c r="OKU3" s="205"/>
      <c r="OKV3" s="205"/>
      <c r="OKW3" s="205"/>
      <c r="OKX3" s="205"/>
      <c r="OKY3" s="205"/>
      <c r="OKZ3" s="205"/>
      <c r="OLA3" s="205"/>
      <c r="OLB3" s="205"/>
      <c r="OLC3" s="205"/>
      <c r="OLD3" s="205"/>
      <c r="OLE3" s="205"/>
      <c r="OLF3" s="205"/>
      <c r="OLG3" s="205"/>
      <c r="OLH3" s="205"/>
      <c r="OLI3" s="205"/>
      <c r="OLJ3" s="205"/>
      <c r="OLK3" s="205"/>
      <c r="OLL3" s="205"/>
      <c r="OLM3" s="205"/>
      <c r="OLN3" s="205"/>
      <c r="OLO3" s="205"/>
      <c r="OLP3" s="205"/>
      <c r="OLQ3" s="205"/>
      <c r="OLR3" s="205"/>
      <c r="OLS3" s="205"/>
      <c r="OLT3" s="205"/>
      <c r="OLU3" s="205"/>
      <c r="OLV3" s="205"/>
      <c r="OLW3" s="205"/>
      <c r="OLX3" s="205"/>
      <c r="OLY3" s="205"/>
      <c r="OLZ3" s="205"/>
      <c r="OMA3" s="205"/>
      <c r="OMB3" s="205"/>
      <c r="OMC3" s="205"/>
      <c r="OMD3" s="205"/>
      <c r="OME3" s="205"/>
      <c r="OMF3" s="205"/>
      <c r="OMG3" s="205"/>
      <c r="OMH3" s="205"/>
      <c r="OMI3" s="205"/>
      <c r="OMJ3" s="205"/>
      <c r="OMK3" s="205"/>
      <c r="OML3" s="205"/>
      <c r="OMM3" s="205"/>
      <c r="OMN3" s="205"/>
      <c r="OMO3" s="205"/>
      <c r="OMP3" s="205"/>
      <c r="OMQ3" s="205"/>
      <c r="OMR3" s="205"/>
      <c r="OMS3" s="205"/>
      <c r="OMT3" s="205"/>
      <c r="OMU3" s="205"/>
      <c r="OMV3" s="205"/>
      <c r="OMW3" s="205"/>
      <c r="OMX3" s="205"/>
      <c r="OMY3" s="205"/>
      <c r="OMZ3" s="205"/>
      <c r="ONA3" s="205"/>
      <c r="ONB3" s="205"/>
      <c r="ONC3" s="205"/>
      <c r="OND3" s="205"/>
      <c r="ONE3" s="205"/>
      <c r="ONF3" s="205"/>
      <c r="ONG3" s="205"/>
      <c r="ONH3" s="205"/>
      <c r="ONI3" s="205"/>
      <c r="ONJ3" s="205"/>
      <c r="ONK3" s="205"/>
      <c r="ONL3" s="205"/>
      <c r="ONM3" s="205"/>
      <c r="ONN3" s="205"/>
      <c r="ONO3" s="205"/>
      <c r="ONP3" s="205"/>
      <c r="ONQ3" s="205"/>
      <c r="ONR3" s="205"/>
      <c r="ONS3" s="205"/>
      <c r="ONT3" s="205"/>
      <c r="ONU3" s="205"/>
      <c r="ONV3" s="205"/>
      <c r="ONW3" s="205"/>
      <c r="ONX3" s="205"/>
      <c r="ONY3" s="205"/>
      <c r="ONZ3" s="205"/>
      <c r="OOA3" s="205"/>
      <c r="OOB3" s="205"/>
      <c r="OOC3" s="205"/>
      <c r="OOD3" s="205"/>
      <c r="OOE3" s="205"/>
      <c r="OOF3" s="205"/>
      <c r="OOG3" s="205"/>
      <c r="OOH3" s="205"/>
      <c r="OOI3" s="205"/>
      <c r="OOJ3" s="205"/>
      <c r="OOK3" s="205"/>
      <c r="OOL3" s="205"/>
      <c r="OOM3" s="205"/>
      <c r="OON3" s="205"/>
      <c r="OOO3" s="205"/>
      <c r="OOP3" s="205"/>
      <c r="OOQ3" s="205"/>
      <c r="OOR3" s="205"/>
      <c r="OOS3" s="205"/>
      <c r="OOT3" s="205"/>
      <c r="OOU3" s="205"/>
      <c r="OOV3" s="205"/>
      <c r="OOW3" s="205"/>
      <c r="OOX3" s="205"/>
      <c r="OOY3" s="205"/>
      <c r="OOZ3" s="205"/>
      <c r="OPA3" s="205"/>
      <c r="OPB3" s="205"/>
      <c r="OPC3" s="205"/>
      <c r="OPD3" s="205"/>
      <c r="OPE3" s="205"/>
      <c r="OPF3" s="205"/>
      <c r="OPG3" s="205"/>
      <c r="OPH3" s="205"/>
      <c r="OPI3" s="205"/>
      <c r="OPJ3" s="205"/>
      <c r="OPK3" s="205"/>
      <c r="OPL3" s="205"/>
      <c r="OPM3" s="205"/>
      <c r="OPN3" s="205"/>
      <c r="OPO3" s="205"/>
      <c r="OPP3" s="205"/>
      <c r="OPQ3" s="205"/>
      <c r="OPR3" s="205"/>
      <c r="OPS3" s="205"/>
      <c r="OPT3" s="205"/>
      <c r="OPU3" s="205"/>
      <c r="OPV3" s="205"/>
      <c r="OPW3" s="205"/>
      <c r="OPX3" s="205"/>
      <c r="OPY3" s="205"/>
      <c r="OPZ3" s="205"/>
      <c r="OQA3" s="205"/>
      <c r="OQB3" s="205"/>
      <c r="OQC3" s="205"/>
      <c r="OQD3" s="205"/>
      <c r="OQE3" s="205"/>
      <c r="OQF3" s="205"/>
      <c r="OQG3" s="205"/>
      <c r="OQH3" s="205"/>
      <c r="OQI3" s="205"/>
      <c r="OQJ3" s="205"/>
      <c r="OQK3" s="205"/>
      <c r="OQL3" s="205"/>
      <c r="OQM3" s="205"/>
      <c r="OQN3" s="205"/>
      <c r="OQO3" s="205"/>
      <c r="OQP3" s="205"/>
      <c r="OQQ3" s="205"/>
      <c r="OQR3" s="205"/>
      <c r="OQS3" s="205"/>
      <c r="OQT3" s="205"/>
      <c r="OQU3" s="205"/>
      <c r="OQV3" s="205"/>
      <c r="OQW3" s="205"/>
      <c r="OQX3" s="205"/>
      <c r="OQY3" s="205"/>
      <c r="OQZ3" s="205"/>
      <c r="ORA3" s="205"/>
      <c r="ORB3" s="205"/>
      <c r="ORC3" s="205"/>
      <c r="ORD3" s="205"/>
      <c r="ORE3" s="205"/>
      <c r="ORF3" s="205"/>
      <c r="ORG3" s="205"/>
      <c r="ORH3" s="205"/>
      <c r="ORI3" s="205"/>
      <c r="ORJ3" s="205"/>
      <c r="ORK3" s="205"/>
      <c r="ORL3" s="205"/>
      <c r="ORM3" s="205"/>
      <c r="ORN3" s="205"/>
      <c r="ORO3" s="205"/>
      <c r="ORP3" s="205"/>
      <c r="ORQ3" s="205"/>
      <c r="ORR3" s="205"/>
      <c r="ORS3" s="205"/>
      <c r="ORT3" s="205"/>
      <c r="ORU3" s="205"/>
      <c r="ORV3" s="205"/>
      <c r="ORW3" s="205"/>
      <c r="ORX3" s="205"/>
      <c r="ORY3" s="205"/>
      <c r="ORZ3" s="205"/>
      <c r="OSA3" s="205"/>
      <c r="OSB3" s="205"/>
      <c r="OSC3" s="205"/>
      <c r="OSD3" s="205"/>
      <c r="OSE3" s="205"/>
      <c r="OSF3" s="205"/>
      <c r="OSG3" s="205"/>
      <c r="OSH3" s="205"/>
      <c r="OSI3" s="205"/>
      <c r="OSJ3" s="205"/>
      <c r="OSK3" s="205"/>
      <c r="OSL3" s="205"/>
      <c r="OSM3" s="205"/>
      <c r="OSN3" s="205"/>
      <c r="OSO3" s="205"/>
      <c r="OSP3" s="205"/>
      <c r="OSQ3" s="205"/>
      <c r="OSR3" s="205"/>
      <c r="OSS3" s="205"/>
      <c r="OST3" s="205"/>
      <c r="OSU3" s="205"/>
      <c r="OSV3" s="205"/>
      <c r="OSW3" s="205"/>
      <c r="OSX3" s="205"/>
      <c r="OSY3" s="205"/>
      <c r="OSZ3" s="205"/>
      <c r="OTA3" s="205"/>
      <c r="OTB3" s="205"/>
      <c r="OTC3" s="205"/>
      <c r="OTD3" s="205"/>
      <c r="OTE3" s="205"/>
      <c r="OTF3" s="205"/>
      <c r="OTG3" s="205"/>
      <c r="OTH3" s="205"/>
      <c r="OTI3" s="205"/>
      <c r="OTJ3" s="205"/>
      <c r="OTK3" s="205"/>
      <c r="OTL3" s="205"/>
      <c r="OTM3" s="205"/>
      <c r="OTN3" s="205"/>
      <c r="OTO3" s="205"/>
      <c r="OTP3" s="205"/>
      <c r="OTQ3" s="205"/>
      <c r="OTR3" s="205"/>
      <c r="OTS3" s="205"/>
      <c r="OTT3" s="205"/>
      <c r="OTU3" s="205"/>
      <c r="OTV3" s="205"/>
      <c r="OTW3" s="205"/>
      <c r="OTX3" s="205"/>
      <c r="OTY3" s="205"/>
      <c r="OTZ3" s="205"/>
      <c r="OUA3" s="205"/>
      <c r="OUB3" s="205"/>
      <c r="OUC3" s="205"/>
      <c r="OUD3" s="205"/>
      <c r="OUE3" s="205"/>
      <c r="OUF3" s="205"/>
      <c r="OUG3" s="205"/>
      <c r="OUH3" s="205"/>
      <c r="OUI3" s="205"/>
      <c r="OUJ3" s="205"/>
      <c r="OUK3" s="205"/>
      <c r="OUL3" s="205"/>
      <c r="OUM3" s="205"/>
      <c r="OUN3" s="205"/>
      <c r="OUO3" s="205"/>
      <c r="OUP3" s="205"/>
      <c r="OUQ3" s="205"/>
      <c r="OUR3" s="205"/>
      <c r="OUS3" s="205"/>
      <c r="OUT3" s="205"/>
      <c r="OUU3" s="205"/>
      <c r="OUV3" s="205"/>
      <c r="OUW3" s="205"/>
      <c r="OUX3" s="205"/>
      <c r="OUY3" s="205"/>
      <c r="OUZ3" s="205"/>
      <c r="OVA3" s="205"/>
      <c r="OVB3" s="205"/>
      <c r="OVC3" s="205"/>
      <c r="OVD3" s="205"/>
      <c r="OVE3" s="205"/>
      <c r="OVF3" s="205"/>
      <c r="OVG3" s="205"/>
      <c r="OVH3" s="205"/>
      <c r="OVI3" s="205"/>
      <c r="OVJ3" s="205"/>
      <c r="OVK3" s="205"/>
      <c r="OVL3" s="205"/>
      <c r="OVM3" s="205"/>
      <c r="OVN3" s="205"/>
      <c r="OVO3" s="205"/>
      <c r="OVP3" s="205"/>
      <c r="OVQ3" s="205"/>
      <c r="OVR3" s="205"/>
      <c r="OVS3" s="205"/>
      <c r="OVT3" s="205"/>
      <c r="OVU3" s="205"/>
      <c r="OVV3" s="205"/>
      <c r="OVW3" s="205"/>
      <c r="OVX3" s="205"/>
      <c r="OVY3" s="205"/>
      <c r="OVZ3" s="205"/>
      <c r="OWA3" s="205"/>
      <c r="OWB3" s="205"/>
      <c r="OWC3" s="205"/>
      <c r="OWD3" s="205"/>
      <c r="OWE3" s="205"/>
      <c r="OWF3" s="205"/>
      <c r="OWG3" s="205"/>
      <c r="OWH3" s="205"/>
      <c r="OWI3" s="205"/>
      <c r="OWJ3" s="205"/>
      <c r="OWK3" s="205"/>
      <c r="OWL3" s="205"/>
      <c r="OWM3" s="205"/>
      <c r="OWN3" s="205"/>
      <c r="OWO3" s="205"/>
      <c r="OWP3" s="205"/>
      <c r="OWQ3" s="205"/>
      <c r="OWR3" s="205"/>
      <c r="OWS3" s="205"/>
      <c r="OWT3" s="205"/>
      <c r="OWU3" s="205"/>
      <c r="OWV3" s="205"/>
      <c r="OWW3" s="205"/>
      <c r="OWX3" s="205"/>
      <c r="OWY3" s="205"/>
      <c r="OWZ3" s="205"/>
      <c r="OXA3" s="205"/>
      <c r="OXB3" s="205"/>
      <c r="OXC3" s="205"/>
      <c r="OXD3" s="205"/>
      <c r="OXE3" s="205"/>
      <c r="OXF3" s="205"/>
      <c r="OXG3" s="205"/>
      <c r="OXH3" s="205"/>
      <c r="OXI3" s="205"/>
      <c r="OXJ3" s="205"/>
      <c r="OXK3" s="205"/>
      <c r="OXL3" s="205"/>
      <c r="OXM3" s="205"/>
      <c r="OXN3" s="205"/>
      <c r="OXO3" s="205"/>
      <c r="OXP3" s="205"/>
      <c r="OXQ3" s="205"/>
      <c r="OXR3" s="205"/>
      <c r="OXS3" s="205"/>
      <c r="OXT3" s="205"/>
      <c r="OXU3" s="205"/>
      <c r="OXV3" s="205"/>
      <c r="OXW3" s="205"/>
      <c r="OXX3" s="205"/>
      <c r="OXY3" s="205"/>
      <c r="OXZ3" s="205"/>
      <c r="OYA3" s="205"/>
      <c r="OYB3" s="205"/>
      <c r="OYC3" s="205"/>
      <c r="OYD3" s="205"/>
      <c r="OYE3" s="205"/>
      <c r="OYF3" s="205"/>
      <c r="OYG3" s="205"/>
      <c r="OYH3" s="205"/>
      <c r="OYI3" s="205"/>
      <c r="OYJ3" s="205"/>
      <c r="OYK3" s="205"/>
      <c r="OYL3" s="205"/>
      <c r="OYM3" s="205"/>
      <c r="OYN3" s="205"/>
      <c r="OYO3" s="205"/>
      <c r="OYP3" s="205"/>
      <c r="OYQ3" s="205"/>
      <c r="OYR3" s="205"/>
      <c r="OYS3" s="205"/>
      <c r="OYT3" s="205"/>
      <c r="OYU3" s="205"/>
      <c r="OYV3" s="205"/>
      <c r="OYW3" s="205"/>
      <c r="OYX3" s="205"/>
      <c r="OYY3" s="205"/>
      <c r="OYZ3" s="205"/>
      <c r="OZA3" s="205"/>
      <c r="OZB3" s="205"/>
      <c r="OZC3" s="205"/>
      <c r="OZD3" s="205"/>
      <c r="OZE3" s="205"/>
      <c r="OZF3" s="205"/>
      <c r="OZG3" s="205"/>
      <c r="OZH3" s="205"/>
      <c r="OZI3" s="205"/>
      <c r="OZJ3" s="205"/>
      <c r="OZK3" s="205"/>
      <c r="OZL3" s="205"/>
      <c r="OZM3" s="205"/>
      <c r="OZN3" s="205"/>
      <c r="OZO3" s="205"/>
      <c r="OZP3" s="205"/>
      <c r="OZQ3" s="205"/>
      <c r="OZR3" s="205"/>
      <c r="OZS3" s="205"/>
      <c r="OZT3" s="205"/>
      <c r="OZU3" s="205"/>
      <c r="OZV3" s="205"/>
      <c r="OZW3" s="205"/>
      <c r="OZX3" s="205"/>
      <c r="OZY3" s="205"/>
      <c r="OZZ3" s="205"/>
      <c r="PAA3" s="205"/>
      <c r="PAB3" s="205"/>
      <c r="PAC3" s="205"/>
      <c r="PAD3" s="205"/>
      <c r="PAE3" s="205"/>
      <c r="PAF3" s="205"/>
      <c r="PAG3" s="205"/>
      <c r="PAH3" s="205"/>
      <c r="PAI3" s="205"/>
      <c r="PAJ3" s="205"/>
      <c r="PAK3" s="205"/>
      <c r="PAL3" s="205"/>
      <c r="PAM3" s="205"/>
      <c r="PAN3" s="205"/>
      <c r="PAO3" s="205"/>
      <c r="PAP3" s="205"/>
      <c r="PAQ3" s="205"/>
      <c r="PAR3" s="205"/>
      <c r="PAS3" s="205"/>
      <c r="PAT3" s="205"/>
      <c r="PAU3" s="205"/>
      <c r="PAV3" s="205"/>
      <c r="PAW3" s="205"/>
      <c r="PAX3" s="205"/>
      <c r="PAY3" s="205"/>
      <c r="PAZ3" s="205"/>
      <c r="PBA3" s="205"/>
      <c r="PBB3" s="205"/>
      <c r="PBC3" s="205"/>
      <c r="PBD3" s="205"/>
      <c r="PBE3" s="205"/>
      <c r="PBF3" s="205"/>
      <c r="PBG3" s="205"/>
      <c r="PBH3" s="205"/>
      <c r="PBI3" s="205"/>
      <c r="PBJ3" s="205"/>
      <c r="PBK3" s="205"/>
      <c r="PBL3" s="205"/>
      <c r="PBM3" s="205"/>
      <c r="PBN3" s="205"/>
      <c r="PBO3" s="205"/>
      <c r="PBP3" s="205"/>
      <c r="PBQ3" s="205"/>
      <c r="PBR3" s="205"/>
      <c r="PBS3" s="205"/>
      <c r="PBT3" s="205"/>
      <c r="PBU3" s="205"/>
      <c r="PBV3" s="205"/>
      <c r="PBW3" s="205"/>
      <c r="PBX3" s="205"/>
      <c r="PBY3" s="205"/>
      <c r="PBZ3" s="205"/>
      <c r="PCA3" s="205"/>
      <c r="PCB3" s="205"/>
      <c r="PCC3" s="205"/>
      <c r="PCD3" s="205"/>
      <c r="PCE3" s="205"/>
      <c r="PCF3" s="205"/>
      <c r="PCG3" s="205"/>
      <c r="PCH3" s="205"/>
      <c r="PCI3" s="205"/>
      <c r="PCJ3" s="205"/>
      <c r="PCK3" s="205"/>
      <c r="PCL3" s="205"/>
      <c r="PCM3" s="205"/>
      <c r="PCN3" s="205"/>
      <c r="PCO3" s="205"/>
      <c r="PCP3" s="205"/>
      <c r="PCQ3" s="205"/>
      <c r="PCR3" s="205"/>
      <c r="PCS3" s="205"/>
      <c r="PCT3" s="205"/>
      <c r="PCU3" s="205"/>
      <c r="PCV3" s="205"/>
      <c r="PCW3" s="205"/>
      <c r="PCX3" s="205"/>
      <c r="PCY3" s="205"/>
      <c r="PCZ3" s="205"/>
      <c r="PDA3" s="205"/>
      <c r="PDB3" s="205"/>
      <c r="PDC3" s="205"/>
      <c r="PDD3" s="205"/>
      <c r="PDE3" s="205"/>
      <c r="PDF3" s="205"/>
      <c r="PDG3" s="205"/>
      <c r="PDH3" s="205"/>
      <c r="PDI3" s="205"/>
      <c r="PDJ3" s="205"/>
      <c r="PDK3" s="205"/>
      <c r="PDL3" s="205"/>
      <c r="PDM3" s="205"/>
      <c r="PDN3" s="205"/>
      <c r="PDO3" s="205"/>
      <c r="PDP3" s="205"/>
      <c r="PDQ3" s="205"/>
      <c r="PDR3" s="205"/>
      <c r="PDS3" s="205"/>
      <c r="PDT3" s="205"/>
      <c r="PDU3" s="205"/>
      <c r="PDV3" s="205"/>
      <c r="PDW3" s="205"/>
      <c r="PDX3" s="205"/>
      <c r="PDY3" s="205"/>
      <c r="PDZ3" s="205"/>
      <c r="PEA3" s="205"/>
      <c r="PEB3" s="205"/>
      <c r="PEC3" s="205"/>
      <c r="PED3" s="205"/>
      <c r="PEE3" s="205"/>
      <c r="PEF3" s="205"/>
      <c r="PEG3" s="205"/>
      <c r="PEH3" s="205"/>
      <c r="PEI3" s="205"/>
      <c r="PEJ3" s="205"/>
      <c r="PEK3" s="205"/>
      <c r="PEL3" s="205"/>
      <c r="PEM3" s="205"/>
      <c r="PEN3" s="205"/>
      <c r="PEO3" s="205"/>
      <c r="PEP3" s="205"/>
      <c r="PEQ3" s="205"/>
      <c r="PER3" s="205"/>
      <c r="PES3" s="205"/>
      <c r="PET3" s="205"/>
      <c r="PEU3" s="205"/>
      <c r="PEV3" s="205"/>
      <c r="PEW3" s="205"/>
      <c r="PEX3" s="205"/>
      <c r="PEY3" s="205"/>
      <c r="PEZ3" s="205"/>
      <c r="PFA3" s="205"/>
      <c r="PFB3" s="205"/>
      <c r="PFC3" s="205"/>
      <c r="PFD3" s="205"/>
      <c r="PFE3" s="205"/>
      <c r="PFF3" s="205"/>
      <c r="PFG3" s="205"/>
      <c r="PFH3" s="205"/>
      <c r="PFI3" s="205"/>
      <c r="PFJ3" s="205"/>
      <c r="PFK3" s="205"/>
      <c r="PFL3" s="205"/>
      <c r="PFM3" s="205"/>
      <c r="PFN3" s="205"/>
      <c r="PFO3" s="205"/>
      <c r="PFP3" s="205"/>
      <c r="PFQ3" s="205"/>
      <c r="PFR3" s="205"/>
      <c r="PFS3" s="205"/>
      <c r="PFT3" s="205"/>
      <c r="PFU3" s="205"/>
      <c r="PFV3" s="205"/>
      <c r="PFW3" s="205"/>
      <c r="PFX3" s="205"/>
      <c r="PFY3" s="205"/>
      <c r="PFZ3" s="205"/>
      <c r="PGA3" s="205"/>
      <c r="PGB3" s="205"/>
      <c r="PGC3" s="205"/>
      <c r="PGD3" s="205"/>
      <c r="PGE3" s="205"/>
      <c r="PGF3" s="205"/>
      <c r="PGG3" s="205"/>
      <c r="PGH3" s="205"/>
      <c r="PGI3" s="205"/>
      <c r="PGJ3" s="205"/>
      <c r="PGK3" s="205"/>
      <c r="PGL3" s="205"/>
      <c r="PGM3" s="205"/>
      <c r="PGN3" s="205"/>
      <c r="PGO3" s="205"/>
      <c r="PGP3" s="205"/>
      <c r="PGQ3" s="205"/>
      <c r="PGR3" s="205"/>
      <c r="PGS3" s="205"/>
      <c r="PGT3" s="205"/>
      <c r="PGU3" s="205"/>
      <c r="PGV3" s="205"/>
      <c r="PGW3" s="205"/>
      <c r="PGX3" s="205"/>
      <c r="PGY3" s="205"/>
      <c r="PGZ3" s="205"/>
      <c r="PHA3" s="205"/>
      <c r="PHB3" s="205"/>
      <c r="PHC3" s="205"/>
      <c r="PHD3" s="205"/>
      <c r="PHE3" s="205"/>
      <c r="PHF3" s="205"/>
      <c r="PHG3" s="205"/>
      <c r="PHH3" s="205"/>
      <c r="PHI3" s="205"/>
      <c r="PHJ3" s="205"/>
      <c r="PHK3" s="205"/>
      <c r="PHL3" s="205"/>
      <c r="PHM3" s="205"/>
      <c r="PHN3" s="205"/>
      <c r="PHO3" s="205"/>
      <c r="PHP3" s="205"/>
      <c r="PHQ3" s="205"/>
      <c r="PHR3" s="205"/>
      <c r="PHS3" s="205"/>
      <c r="PHT3" s="205"/>
      <c r="PHU3" s="205"/>
      <c r="PHV3" s="205"/>
      <c r="PHW3" s="205"/>
      <c r="PHX3" s="205"/>
      <c r="PHY3" s="205"/>
      <c r="PHZ3" s="205"/>
      <c r="PIA3" s="205"/>
      <c r="PIB3" s="205"/>
      <c r="PIC3" s="205"/>
      <c r="PID3" s="205"/>
      <c r="PIE3" s="205"/>
      <c r="PIF3" s="205"/>
      <c r="PIG3" s="205"/>
      <c r="PIH3" s="205"/>
      <c r="PII3" s="205"/>
      <c r="PIJ3" s="205"/>
      <c r="PIK3" s="205"/>
      <c r="PIL3" s="205"/>
      <c r="PIM3" s="205"/>
      <c r="PIN3" s="205"/>
      <c r="PIO3" s="205"/>
      <c r="PIP3" s="205"/>
      <c r="PIQ3" s="205"/>
      <c r="PIR3" s="205"/>
      <c r="PIS3" s="205"/>
      <c r="PIT3" s="205"/>
      <c r="PIU3" s="205"/>
      <c r="PIV3" s="205"/>
      <c r="PIW3" s="205"/>
      <c r="PIX3" s="205"/>
      <c r="PIY3" s="205"/>
      <c r="PIZ3" s="205"/>
      <c r="PJA3" s="205"/>
      <c r="PJB3" s="205"/>
      <c r="PJC3" s="205"/>
      <c r="PJD3" s="205"/>
      <c r="PJE3" s="205"/>
      <c r="PJF3" s="205"/>
      <c r="PJG3" s="205"/>
      <c r="PJH3" s="205"/>
      <c r="PJI3" s="205"/>
      <c r="PJJ3" s="205"/>
      <c r="PJK3" s="205"/>
      <c r="PJL3" s="205"/>
      <c r="PJM3" s="205"/>
      <c r="PJN3" s="205"/>
      <c r="PJO3" s="205"/>
      <c r="PJP3" s="205"/>
      <c r="PJQ3" s="205"/>
      <c r="PJR3" s="205"/>
      <c r="PJS3" s="205"/>
      <c r="PJT3" s="205"/>
      <c r="PJU3" s="205"/>
      <c r="PJV3" s="205"/>
      <c r="PJW3" s="205"/>
      <c r="PJX3" s="205"/>
      <c r="PJY3" s="205"/>
      <c r="PJZ3" s="205"/>
      <c r="PKA3" s="205"/>
      <c r="PKB3" s="205"/>
      <c r="PKC3" s="205"/>
      <c r="PKD3" s="205"/>
      <c r="PKE3" s="205"/>
      <c r="PKF3" s="205"/>
      <c r="PKG3" s="205"/>
      <c r="PKH3" s="205"/>
      <c r="PKI3" s="205"/>
      <c r="PKJ3" s="205"/>
      <c r="PKK3" s="205"/>
      <c r="PKL3" s="205"/>
      <c r="PKM3" s="205"/>
      <c r="PKN3" s="205"/>
      <c r="PKO3" s="205"/>
      <c r="PKP3" s="205"/>
      <c r="PKQ3" s="205"/>
      <c r="PKR3" s="205"/>
      <c r="PKS3" s="205"/>
      <c r="PKT3" s="205"/>
      <c r="PKU3" s="205"/>
      <c r="PKV3" s="205"/>
      <c r="PKW3" s="205"/>
      <c r="PKX3" s="205"/>
      <c r="PKY3" s="205"/>
      <c r="PKZ3" s="205"/>
      <c r="PLA3" s="205"/>
      <c r="PLB3" s="205"/>
      <c r="PLC3" s="205"/>
      <c r="PLD3" s="205"/>
      <c r="PLE3" s="205"/>
      <c r="PLF3" s="205"/>
      <c r="PLG3" s="205"/>
      <c r="PLH3" s="205"/>
      <c r="PLI3" s="205"/>
      <c r="PLJ3" s="205"/>
      <c r="PLK3" s="205"/>
      <c r="PLL3" s="205"/>
      <c r="PLM3" s="205"/>
      <c r="PLN3" s="205"/>
      <c r="PLO3" s="205"/>
      <c r="PLP3" s="205"/>
      <c r="PLQ3" s="205"/>
      <c r="PLR3" s="205"/>
      <c r="PLS3" s="205"/>
      <c r="PLT3" s="205"/>
      <c r="PLU3" s="205"/>
      <c r="PLV3" s="205"/>
      <c r="PLW3" s="205"/>
      <c r="PLX3" s="205"/>
      <c r="PLY3" s="205"/>
      <c r="PLZ3" s="205"/>
      <c r="PMA3" s="205"/>
      <c r="PMB3" s="205"/>
      <c r="PMC3" s="205"/>
      <c r="PMD3" s="205"/>
      <c r="PME3" s="205"/>
      <c r="PMF3" s="205"/>
      <c r="PMG3" s="205"/>
      <c r="PMH3" s="205"/>
      <c r="PMI3" s="205"/>
      <c r="PMJ3" s="205"/>
      <c r="PMK3" s="205"/>
      <c r="PML3" s="205"/>
      <c r="PMM3" s="205"/>
      <c r="PMN3" s="205"/>
      <c r="PMO3" s="205"/>
      <c r="PMP3" s="205"/>
      <c r="PMQ3" s="205"/>
      <c r="PMR3" s="205"/>
      <c r="PMS3" s="205"/>
      <c r="PMT3" s="205"/>
      <c r="PMU3" s="205"/>
      <c r="PMV3" s="205"/>
      <c r="PMW3" s="205"/>
      <c r="PMX3" s="205"/>
      <c r="PMY3" s="205"/>
      <c r="PMZ3" s="205"/>
      <c r="PNA3" s="205"/>
      <c r="PNB3" s="205"/>
      <c r="PNC3" s="205"/>
      <c r="PND3" s="205"/>
      <c r="PNE3" s="205"/>
      <c r="PNF3" s="205"/>
      <c r="PNG3" s="205"/>
      <c r="PNH3" s="205"/>
      <c r="PNI3" s="205"/>
      <c r="PNJ3" s="205"/>
      <c r="PNK3" s="205"/>
      <c r="PNL3" s="205"/>
      <c r="PNM3" s="205"/>
      <c r="PNN3" s="205"/>
      <c r="PNO3" s="205"/>
      <c r="PNP3" s="205"/>
      <c r="PNQ3" s="205"/>
      <c r="PNR3" s="205"/>
      <c r="PNS3" s="205"/>
      <c r="PNT3" s="205"/>
      <c r="PNU3" s="205"/>
      <c r="PNV3" s="205"/>
      <c r="PNW3" s="205"/>
      <c r="PNX3" s="205"/>
      <c r="PNY3" s="205"/>
      <c r="PNZ3" s="205"/>
      <c r="POA3" s="205"/>
      <c r="POB3" s="205"/>
      <c r="POC3" s="205"/>
      <c r="POD3" s="205"/>
      <c r="POE3" s="205"/>
      <c r="POF3" s="205"/>
      <c r="POG3" s="205"/>
      <c r="POH3" s="205"/>
      <c r="POI3" s="205"/>
      <c r="POJ3" s="205"/>
      <c r="POK3" s="205"/>
      <c r="POL3" s="205"/>
      <c r="POM3" s="205"/>
      <c r="PON3" s="205"/>
      <c r="POO3" s="205"/>
      <c r="POP3" s="205"/>
      <c r="POQ3" s="205"/>
      <c r="POR3" s="205"/>
      <c r="POS3" s="205"/>
      <c r="POT3" s="205"/>
      <c r="POU3" s="205"/>
      <c r="POV3" s="205"/>
      <c r="POW3" s="205"/>
      <c r="POX3" s="205"/>
      <c r="POY3" s="205"/>
      <c r="POZ3" s="205"/>
      <c r="PPA3" s="205"/>
      <c r="PPB3" s="205"/>
      <c r="PPC3" s="205"/>
      <c r="PPD3" s="205"/>
      <c r="PPE3" s="205"/>
      <c r="PPF3" s="205"/>
      <c r="PPG3" s="205"/>
      <c r="PPH3" s="205"/>
      <c r="PPI3" s="205"/>
      <c r="PPJ3" s="205"/>
      <c r="PPK3" s="205"/>
      <c r="PPL3" s="205"/>
      <c r="PPM3" s="205"/>
      <c r="PPN3" s="205"/>
      <c r="PPO3" s="205"/>
      <c r="PPP3" s="205"/>
      <c r="PPQ3" s="205"/>
      <c r="PPR3" s="205"/>
      <c r="PPS3" s="205"/>
      <c r="PPT3" s="205"/>
      <c r="PPU3" s="205"/>
      <c r="PPV3" s="205"/>
      <c r="PPW3" s="205"/>
      <c r="PPX3" s="205"/>
      <c r="PPY3" s="205"/>
      <c r="PPZ3" s="205"/>
      <c r="PQA3" s="205"/>
      <c r="PQB3" s="205"/>
      <c r="PQC3" s="205"/>
      <c r="PQD3" s="205"/>
      <c r="PQE3" s="205"/>
      <c r="PQF3" s="205"/>
      <c r="PQG3" s="205"/>
      <c r="PQH3" s="205"/>
      <c r="PQI3" s="205"/>
      <c r="PQJ3" s="205"/>
      <c r="PQK3" s="205"/>
      <c r="PQL3" s="205"/>
      <c r="PQM3" s="205"/>
      <c r="PQN3" s="205"/>
      <c r="PQO3" s="205"/>
      <c r="PQP3" s="205"/>
      <c r="PQQ3" s="205"/>
      <c r="PQR3" s="205"/>
      <c r="PQS3" s="205"/>
      <c r="PQT3" s="205"/>
      <c r="PQU3" s="205"/>
      <c r="PQV3" s="205"/>
      <c r="PQW3" s="205"/>
      <c r="PQX3" s="205"/>
      <c r="PQY3" s="205"/>
      <c r="PQZ3" s="205"/>
      <c r="PRA3" s="205"/>
      <c r="PRB3" s="205"/>
      <c r="PRC3" s="205"/>
      <c r="PRD3" s="205"/>
      <c r="PRE3" s="205"/>
      <c r="PRF3" s="205"/>
      <c r="PRG3" s="205"/>
      <c r="PRH3" s="205"/>
      <c r="PRI3" s="205"/>
      <c r="PRJ3" s="205"/>
      <c r="PRK3" s="205"/>
      <c r="PRL3" s="205"/>
      <c r="PRM3" s="205"/>
      <c r="PRN3" s="205"/>
      <c r="PRO3" s="205"/>
      <c r="PRP3" s="205"/>
      <c r="PRQ3" s="205"/>
      <c r="PRR3" s="205"/>
      <c r="PRS3" s="205"/>
      <c r="PRT3" s="205"/>
      <c r="PRU3" s="205"/>
      <c r="PRV3" s="205"/>
      <c r="PRW3" s="205"/>
      <c r="PRX3" s="205"/>
      <c r="PRY3" s="205"/>
      <c r="PRZ3" s="205"/>
      <c r="PSA3" s="205"/>
      <c r="PSB3" s="205"/>
      <c r="PSC3" s="205"/>
      <c r="PSD3" s="205"/>
      <c r="PSE3" s="205"/>
      <c r="PSF3" s="205"/>
      <c r="PSG3" s="205"/>
      <c r="PSH3" s="205"/>
      <c r="PSI3" s="205"/>
      <c r="PSJ3" s="205"/>
      <c r="PSK3" s="205"/>
      <c r="PSL3" s="205"/>
      <c r="PSM3" s="205"/>
      <c r="PSN3" s="205"/>
      <c r="PSO3" s="205"/>
      <c r="PSP3" s="205"/>
      <c r="PSQ3" s="205"/>
      <c r="PSR3" s="205"/>
      <c r="PSS3" s="205"/>
      <c r="PST3" s="205"/>
      <c r="PSU3" s="205"/>
      <c r="PSV3" s="205"/>
      <c r="PSW3" s="205"/>
      <c r="PSX3" s="205"/>
      <c r="PSY3" s="205"/>
      <c r="PSZ3" s="205"/>
      <c r="PTA3" s="205"/>
      <c r="PTB3" s="205"/>
      <c r="PTC3" s="205"/>
      <c r="PTD3" s="205"/>
      <c r="PTE3" s="205"/>
      <c r="PTF3" s="205"/>
      <c r="PTG3" s="205"/>
      <c r="PTH3" s="205"/>
      <c r="PTI3" s="205"/>
      <c r="PTJ3" s="205"/>
      <c r="PTK3" s="205"/>
      <c r="PTL3" s="205"/>
      <c r="PTM3" s="205"/>
      <c r="PTN3" s="205"/>
      <c r="PTO3" s="205"/>
      <c r="PTP3" s="205"/>
      <c r="PTQ3" s="205"/>
      <c r="PTR3" s="205"/>
      <c r="PTS3" s="205"/>
      <c r="PTT3" s="205"/>
      <c r="PTU3" s="205"/>
      <c r="PTV3" s="205"/>
      <c r="PTW3" s="205"/>
      <c r="PTX3" s="205"/>
      <c r="PTY3" s="205"/>
      <c r="PTZ3" s="205"/>
      <c r="PUA3" s="205"/>
      <c r="PUB3" s="205"/>
      <c r="PUC3" s="205"/>
      <c r="PUD3" s="205"/>
      <c r="PUE3" s="205"/>
      <c r="PUF3" s="205"/>
      <c r="PUG3" s="205"/>
      <c r="PUH3" s="205"/>
      <c r="PUI3" s="205"/>
      <c r="PUJ3" s="205"/>
      <c r="PUK3" s="205"/>
      <c r="PUL3" s="205"/>
      <c r="PUM3" s="205"/>
      <c r="PUN3" s="205"/>
      <c r="PUO3" s="205"/>
      <c r="PUP3" s="205"/>
      <c r="PUQ3" s="205"/>
      <c r="PUR3" s="205"/>
      <c r="PUS3" s="205"/>
      <c r="PUT3" s="205"/>
      <c r="PUU3" s="205"/>
      <c r="PUV3" s="205"/>
      <c r="PUW3" s="205"/>
      <c r="PUX3" s="205"/>
      <c r="PUY3" s="205"/>
      <c r="PUZ3" s="205"/>
      <c r="PVA3" s="205"/>
      <c r="PVB3" s="205"/>
      <c r="PVC3" s="205"/>
      <c r="PVD3" s="205"/>
      <c r="PVE3" s="205"/>
      <c r="PVF3" s="205"/>
      <c r="PVG3" s="205"/>
      <c r="PVH3" s="205"/>
      <c r="PVI3" s="205"/>
      <c r="PVJ3" s="205"/>
      <c r="PVK3" s="205"/>
      <c r="PVL3" s="205"/>
      <c r="PVM3" s="205"/>
      <c r="PVN3" s="205"/>
      <c r="PVO3" s="205"/>
      <c r="PVP3" s="205"/>
      <c r="PVQ3" s="205"/>
      <c r="PVR3" s="205"/>
      <c r="PVS3" s="205"/>
      <c r="PVT3" s="205"/>
      <c r="PVU3" s="205"/>
      <c r="PVV3" s="205"/>
      <c r="PVW3" s="205"/>
      <c r="PVX3" s="205"/>
      <c r="PVY3" s="205"/>
      <c r="PVZ3" s="205"/>
      <c r="PWA3" s="205"/>
      <c r="PWB3" s="205"/>
      <c r="PWC3" s="205"/>
      <c r="PWD3" s="205"/>
      <c r="PWE3" s="205"/>
      <c r="PWF3" s="205"/>
      <c r="PWG3" s="205"/>
      <c r="PWH3" s="205"/>
      <c r="PWI3" s="205"/>
      <c r="PWJ3" s="205"/>
      <c r="PWK3" s="205"/>
      <c r="PWL3" s="205"/>
      <c r="PWM3" s="205"/>
      <c r="PWN3" s="205"/>
      <c r="PWO3" s="205"/>
      <c r="PWP3" s="205"/>
      <c r="PWQ3" s="205"/>
      <c r="PWR3" s="205"/>
      <c r="PWS3" s="205"/>
      <c r="PWT3" s="205"/>
      <c r="PWU3" s="205"/>
      <c r="PWV3" s="205"/>
      <c r="PWW3" s="205"/>
      <c r="PWX3" s="205"/>
      <c r="PWY3" s="205"/>
      <c r="PWZ3" s="205"/>
      <c r="PXA3" s="205"/>
      <c r="PXB3" s="205"/>
      <c r="PXC3" s="205"/>
      <c r="PXD3" s="205"/>
      <c r="PXE3" s="205"/>
      <c r="PXF3" s="205"/>
      <c r="PXG3" s="205"/>
      <c r="PXH3" s="205"/>
      <c r="PXI3" s="205"/>
      <c r="PXJ3" s="205"/>
      <c r="PXK3" s="205"/>
      <c r="PXL3" s="205"/>
      <c r="PXM3" s="205"/>
      <c r="PXN3" s="205"/>
      <c r="PXO3" s="205"/>
      <c r="PXP3" s="205"/>
      <c r="PXQ3" s="205"/>
      <c r="PXR3" s="205"/>
      <c r="PXS3" s="205"/>
      <c r="PXT3" s="205"/>
      <c r="PXU3" s="205"/>
      <c r="PXV3" s="205"/>
      <c r="PXW3" s="205"/>
      <c r="PXX3" s="205"/>
      <c r="PXY3" s="205"/>
      <c r="PXZ3" s="205"/>
      <c r="PYA3" s="205"/>
      <c r="PYB3" s="205"/>
      <c r="PYC3" s="205"/>
      <c r="PYD3" s="205"/>
      <c r="PYE3" s="205"/>
      <c r="PYF3" s="205"/>
      <c r="PYG3" s="205"/>
      <c r="PYH3" s="205"/>
      <c r="PYI3" s="205"/>
      <c r="PYJ3" s="205"/>
      <c r="PYK3" s="205"/>
      <c r="PYL3" s="205"/>
      <c r="PYM3" s="205"/>
      <c r="PYN3" s="205"/>
      <c r="PYO3" s="205"/>
      <c r="PYP3" s="205"/>
      <c r="PYQ3" s="205"/>
      <c r="PYR3" s="205"/>
      <c r="PYS3" s="205"/>
      <c r="PYT3" s="205"/>
      <c r="PYU3" s="205"/>
      <c r="PYV3" s="205"/>
      <c r="PYW3" s="205"/>
      <c r="PYX3" s="205"/>
      <c r="PYY3" s="205"/>
      <c r="PYZ3" s="205"/>
      <c r="PZA3" s="205"/>
      <c r="PZB3" s="205"/>
      <c r="PZC3" s="205"/>
      <c r="PZD3" s="205"/>
      <c r="PZE3" s="205"/>
      <c r="PZF3" s="205"/>
      <c r="PZG3" s="205"/>
      <c r="PZH3" s="205"/>
      <c r="PZI3" s="205"/>
      <c r="PZJ3" s="205"/>
      <c r="PZK3" s="205"/>
      <c r="PZL3" s="205"/>
      <c r="PZM3" s="205"/>
      <c r="PZN3" s="205"/>
      <c r="PZO3" s="205"/>
      <c r="PZP3" s="205"/>
      <c r="PZQ3" s="205"/>
      <c r="PZR3" s="205"/>
      <c r="PZS3" s="205"/>
      <c r="PZT3" s="205"/>
      <c r="PZU3" s="205"/>
      <c r="PZV3" s="205"/>
      <c r="PZW3" s="205"/>
      <c r="PZX3" s="205"/>
      <c r="PZY3" s="205"/>
      <c r="PZZ3" s="205"/>
      <c r="QAA3" s="205"/>
      <c r="QAB3" s="205"/>
      <c r="QAC3" s="205"/>
      <c r="QAD3" s="205"/>
      <c r="QAE3" s="205"/>
      <c r="QAF3" s="205"/>
      <c r="QAG3" s="205"/>
      <c r="QAH3" s="205"/>
      <c r="QAI3" s="205"/>
      <c r="QAJ3" s="205"/>
      <c r="QAK3" s="205"/>
      <c r="QAL3" s="205"/>
      <c r="QAM3" s="205"/>
      <c r="QAN3" s="205"/>
      <c r="QAO3" s="205"/>
      <c r="QAP3" s="205"/>
      <c r="QAQ3" s="205"/>
      <c r="QAR3" s="205"/>
      <c r="QAS3" s="205"/>
      <c r="QAT3" s="205"/>
      <c r="QAU3" s="205"/>
      <c r="QAV3" s="205"/>
      <c r="QAW3" s="205"/>
      <c r="QAX3" s="205"/>
      <c r="QAY3" s="205"/>
      <c r="QAZ3" s="205"/>
      <c r="QBA3" s="205"/>
      <c r="QBB3" s="205"/>
      <c r="QBC3" s="205"/>
      <c r="QBD3" s="205"/>
      <c r="QBE3" s="205"/>
      <c r="QBF3" s="205"/>
      <c r="QBG3" s="205"/>
      <c r="QBH3" s="205"/>
      <c r="QBI3" s="205"/>
      <c r="QBJ3" s="205"/>
      <c r="QBK3" s="205"/>
      <c r="QBL3" s="205"/>
      <c r="QBM3" s="205"/>
      <c r="QBN3" s="205"/>
      <c r="QBO3" s="205"/>
      <c r="QBP3" s="205"/>
      <c r="QBQ3" s="205"/>
      <c r="QBR3" s="205"/>
      <c r="QBS3" s="205"/>
      <c r="QBT3" s="205"/>
      <c r="QBU3" s="205"/>
      <c r="QBV3" s="205"/>
      <c r="QBW3" s="205"/>
      <c r="QBX3" s="205"/>
      <c r="QBY3" s="205"/>
      <c r="QBZ3" s="205"/>
      <c r="QCA3" s="205"/>
      <c r="QCB3" s="205"/>
      <c r="QCC3" s="205"/>
      <c r="QCD3" s="205"/>
      <c r="QCE3" s="205"/>
      <c r="QCF3" s="205"/>
      <c r="QCG3" s="205"/>
      <c r="QCH3" s="205"/>
      <c r="QCI3" s="205"/>
      <c r="QCJ3" s="205"/>
      <c r="QCK3" s="205"/>
      <c r="QCL3" s="205"/>
      <c r="QCM3" s="205"/>
      <c r="QCN3" s="205"/>
      <c r="QCO3" s="205"/>
      <c r="QCP3" s="205"/>
      <c r="QCQ3" s="205"/>
      <c r="QCR3" s="205"/>
      <c r="QCS3" s="205"/>
      <c r="QCT3" s="205"/>
      <c r="QCU3" s="205"/>
      <c r="QCV3" s="205"/>
      <c r="QCW3" s="205"/>
      <c r="QCX3" s="205"/>
      <c r="QCY3" s="205"/>
      <c r="QCZ3" s="205"/>
      <c r="QDA3" s="205"/>
      <c r="QDB3" s="205"/>
      <c r="QDC3" s="205"/>
      <c r="QDD3" s="205"/>
      <c r="QDE3" s="205"/>
      <c r="QDF3" s="205"/>
      <c r="QDG3" s="205"/>
      <c r="QDH3" s="205"/>
      <c r="QDI3" s="205"/>
      <c r="QDJ3" s="205"/>
      <c r="QDK3" s="205"/>
      <c r="QDL3" s="205"/>
      <c r="QDM3" s="205"/>
      <c r="QDN3" s="205"/>
      <c r="QDO3" s="205"/>
      <c r="QDP3" s="205"/>
      <c r="QDQ3" s="205"/>
      <c r="QDR3" s="205"/>
      <c r="QDS3" s="205"/>
      <c r="QDT3" s="205"/>
      <c r="QDU3" s="205"/>
      <c r="QDV3" s="205"/>
      <c r="QDW3" s="205"/>
      <c r="QDX3" s="205"/>
      <c r="QDY3" s="205"/>
      <c r="QDZ3" s="205"/>
      <c r="QEA3" s="205"/>
      <c r="QEB3" s="205"/>
      <c r="QEC3" s="205"/>
      <c r="QED3" s="205"/>
      <c r="QEE3" s="205"/>
      <c r="QEF3" s="205"/>
      <c r="QEG3" s="205"/>
      <c r="QEH3" s="205"/>
      <c r="QEI3" s="205"/>
      <c r="QEJ3" s="205"/>
      <c r="QEK3" s="205"/>
      <c r="QEL3" s="205"/>
      <c r="QEM3" s="205"/>
      <c r="QEN3" s="205"/>
      <c r="QEO3" s="205"/>
      <c r="QEP3" s="205"/>
      <c r="QEQ3" s="205"/>
      <c r="QER3" s="205"/>
      <c r="QES3" s="205"/>
      <c r="QET3" s="205"/>
      <c r="QEU3" s="205"/>
      <c r="QEV3" s="205"/>
      <c r="QEW3" s="205"/>
      <c r="QEX3" s="205"/>
      <c r="QEY3" s="205"/>
      <c r="QEZ3" s="205"/>
      <c r="QFA3" s="205"/>
      <c r="QFB3" s="205"/>
      <c r="QFC3" s="205"/>
      <c r="QFD3" s="205"/>
      <c r="QFE3" s="205"/>
      <c r="QFF3" s="205"/>
      <c r="QFG3" s="205"/>
      <c r="QFH3" s="205"/>
      <c r="QFI3" s="205"/>
      <c r="QFJ3" s="205"/>
      <c r="QFK3" s="205"/>
      <c r="QFL3" s="205"/>
      <c r="QFM3" s="205"/>
      <c r="QFN3" s="205"/>
      <c r="QFO3" s="205"/>
      <c r="QFP3" s="205"/>
      <c r="QFQ3" s="205"/>
      <c r="QFR3" s="205"/>
      <c r="QFS3" s="205"/>
      <c r="QFT3" s="205"/>
      <c r="QFU3" s="205"/>
      <c r="QFV3" s="205"/>
      <c r="QFW3" s="205"/>
      <c r="QFX3" s="205"/>
      <c r="QFY3" s="205"/>
      <c r="QFZ3" s="205"/>
      <c r="QGA3" s="205"/>
      <c r="QGB3" s="205"/>
      <c r="QGC3" s="205"/>
      <c r="QGD3" s="205"/>
      <c r="QGE3" s="205"/>
      <c r="QGF3" s="205"/>
      <c r="QGG3" s="205"/>
      <c r="QGH3" s="205"/>
      <c r="QGI3" s="205"/>
      <c r="QGJ3" s="205"/>
      <c r="QGK3" s="205"/>
      <c r="QGL3" s="205"/>
      <c r="QGM3" s="205"/>
      <c r="QGN3" s="205"/>
      <c r="QGO3" s="205"/>
      <c r="QGP3" s="205"/>
      <c r="QGQ3" s="205"/>
      <c r="QGR3" s="205"/>
      <c r="QGS3" s="205"/>
      <c r="QGT3" s="205"/>
      <c r="QGU3" s="205"/>
      <c r="QGV3" s="205"/>
      <c r="QGW3" s="205"/>
      <c r="QGX3" s="205"/>
      <c r="QGY3" s="205"/>
      <c r="QGZ3" s="205"/>
      <c r="QHA3" s="205"/>
      <c r="QHB3" s="205"/>
      <c r="QHC3" s="205"/>
      <c r="QHD3" s="205"/>
      <c r="QHE3" s="205"/>
      <c r="QHF3" s="205"/>
      <c r="QHG3" s="205"/>
      <c r="QHH3" s="205"/>
      <c r="QHI3" s="205"/>
      <c r="QHJ3" s="205"/>
      <c r="QHK3" s="205"/>
      <c r="QHL3" s="205"/>
      <c r="QHM3" s="205"/>
      <c r="QHN3" s="205"/>
      <c r="QHO3" s="205"/>
      <c r="QHP3" s="205"/>
      <c r="QHQ3" s="205"/>
      <c r="QHR3" s="205"/>
      <c r="QHS3" s="205"/>
      <c r="QHT3" s="205"/>
      <c r="QHU3" s="205"/>
      <c r="QHV3" s="205"/>
      <c r="QHW3" s="205"/>
      <c r="QHX3" s="205"/>
      <c r="QHY3" s="205"/>
      <c r="QHZ3" s="205"/>
      <c r="QIA3" s="205"/>
      <c r="QIB3" s="205"/>
      <c r="QIC3" s="205"/>
      <c r="QID3" s="205"/>
      <c r="QIE3" s="205"/>
      <c r="QIF3" s="205"/>
      <c r="QIG3" s="205"/>
      <c r="QIH3" s="205"/>
      <c r="QII3" s="205"/>
      <c r="QIJ3" s="205"/>
      <c r="QIK3" s="205"/>
      <c r="QIL3" s="205"/>
      <c r="QIM3" s="205"/>
      <c r="QIN3" s="205"/>
      <c r="QIO3" s="205"/>
      <c r="QIP3" s="205"/>
      <c r="QIQ3" s="205"/>
      <c r="QIR3" s="205"/>
      <c r="QIS3" s="205"/>
      <c r="QIT3" s="205"/>
      <c r="QIU3" s="205"/>
      <c r="QIV3" s="205"/>
      <c r="QIW3" s="205"/>
      <c r="QIX3" s="205"/>
      <c r="QIY3" s="205"/>
      <c r="QIZ3" s="205"/>
      <c r="QJA3" s="205"/>
      <c r="QJB3" s="205"/>
      <c r="QJC3" s="205"/>
      <c r="QJD3" s="205"/>
      <c r="QJE3" s="205"/>
      <c r="QJF3" s="205"/>
      <c r="QJG3" s="205"/>
      <c r="QJH3" s="205"/>
      <c r="QJI3" s="205"/>
      <c r="QJJ3" s="205"/>
      <c r="QJK3" s="205"/>
      <c r="QJL3" s="205"/>
      <c r="QJM3" s="205"/>
      <c r="QJN3" s="205"/>
      <c r="QJO3" s="205"/>
      <c r="QJP3" s="205"/>
      <c r="QJQ3" s="205"/>
      <c r="QJR3" s="205"/>
      <c r="QJS3" s="205"/>
      <c r="QJT3" s="205"/>
      <c r="QJU3" s="205"/>
      <c r="QJV3" s="205"/>
      <c r="QJW3" s="205"/>
      <c r="QJX3" s="205"/>
      <c r="QJY3" s="205"/>
      <c r="QJZ3" s="205"/>
      <c r="QKA3" s="205"/>
      <c r="QKB3" s="205"/>
      <c r="QKC3" s="205"/>
      <c r="QKD3" s="205"/>
      <c r="QKE3" s="205"/>
      <c r="QKF3" s="205"/>
      <c r="QKG3" s="205"/>
      <c r="QKH3" s="205"/>
      <c r="QKI3" s="205"/>
      <c r="QKJ3" s="205"/>
      <c r="QKK3" s="205"/>
      <c r="QKL3" s="205"/>
      <c r="QKM3" s="205"/>
      <c r="QKN3" s="205"/>
      <c r="QKO3" s="205"/>
      <c r="QKP3" s="205"/>
      <c r="QKQ3" s="205"/>
      <c r="QKR3" s="205"/>
      <c r="QKS3" s="205"/>
      <c r="QKT3" s="205"/>
      <c r="QKU3" s="205"/>
      <c r="QKV3" s="205"/>
      <c r="QKW3" s="205"/>
      <c r="QKX3" s="205"/>
      <c r="QKY3" s="205"/>
      <c r="QKZ3" s="205"/>
      <c r="QLA3" s="205"/>
      <c r="QLB3" s="205"/>
      <c r="QLC3" s="205"/>
      <c r="QLD3" s="205"/>
      <c r="QLE3" s="205"/>
      <c r="QLF3" s="205"/>
      <c r="QLG3" s="205"/>
      <c r="QLH3" s="205"/>
      <c r="QLI3" s="205"/>
      <c r="QLJ3" s="205"/>
      <c r="QLK3" s="205"/>
      <c r="QLL3" s="205"/>
      <c r="QLM3" s="205"/>
      <c r="QLN3" s="205"/>
      <c r="QLO3" s="205"/>
      <c r="QLP3" s="205"/>
      <c r="QLQ3" s="205"/>
      <c r="QLR3" s="205"/>
      <c r="QLS3" s="205"/>
      <c r="QLT3" s="205"/>
      <c r="QLU3" s="205"/>
      <c r="QLV3" s="205"/>
      <c r="QLW3" s="205"/>
      <c r="QLX3" s="205"/>
      <c r="QLY3" s="205"/>
      <c r="QLZ3" s="205"/>
      <c r="QMA3" s="205"/>
      <c r="QMB3" s="205"/>
      <c r="QMC3" s="205"/>
      <c r="QMD3" s="205"/>
      <c r="QME3" s="205"/>
      <c r="QMF3" s="205"/>
      <c r="QMG3" s="205"/>
      <c r="QMH3" s="205"/>
      <c r="QMI3" s="205"/>
      <c r="QMJ3" s="205"/>
      <c r="QMK3" s="205"/>
      <c r="QML3" s="205"/>
      <c r="QMM3" s="205"/>
      <c r="QMN3" s="205"/>
      <c r="QMO3" s="205"/>
      <c r="QMP3" s="205"/>
      <c r="QMQ3" s="205"/>
      <c r="QMR3" s="205"/>
      <c r="QMS3" s="205"/>
      <c r="QMT3" s="205"/>
      <c r="QMU3" s="205"/>
      <c r="QMV3" s="205"/>
      <c r="QMW3" s="205"/>
      <c r="QMX3" s="205"/>
      <c r="QMY3" s="205"/>
      <c r="QMZ3" s="205"/>
      <c r="QNA3" s="205"/>
      <c r="QNB3" s="205"/>
      <c r="QNC3" s="205"/>
      <c r="QND3" s="205"/>
      <c r="QNE3" s="205"/>
      <c r="QNF3" s="205"/>
      <c r="QNG3" s="205"/>
      <c r="QNH3" s="205"/>
      <c r="QNI3" s="205"/>
      <c r="QNJ3" s="205"/>
      <c r="QNK3" s="205"/>
      <c r="QNL3" s="205"/>
      <c r="QNM3" s="205"/>
      <c r="QNN3" s="205"/>
      <c r="QNO3" s="205"/>
      <c r="QNP3" s="205"/>
      <c r="QNQ3" s="205"/>
      <c r="QNR3" s="205"/>
      <c r="QNS3" s="205"/>
      <c r="QNT3" s="205"/>
      <c r="QNU3" s="205"/>
      <c r="QNV3" s="205"/>
      <c r="QNW3" s="205"/>
      <c r="QNX3" s="205"/>
      <c r="QNY3" s="205"/>
      <c r="QNZ3" s="205"/>
      <c r="QOA3" s="205"/>
      <c r="QOB3" s="205"/>
      <c r="QOC3" s="205"/>
      <c r="QOD3" s="205"/>
      <c r="QOE3" s="205"/>
      <c r="QOF3" s="205"/>
      <c r="QOG3" s="205"/>
      <c r="QOH3" s="205"/>
      <c r="QOI3" s="205"/>
      <c r="QOJ3" s="205"/>
      <c r="QOK3" s="205"/>
      <c r="QOL3" s="205"/>
      <c r="QOM3" s="205"/>
      <c r="QON3" s="205"/>
      <c r="QOO3" s="205"/>
      <c r="QOP3" s="205"/>
      <c r="QOQ3" s="205"/>
      <c r="QOR3" s="205"/>
      <c r="QOS3" s="205"/>
      <c r="QOT3" s="205"/>
      <c r="QOU3" s="205"/>
      <c r="QOV3" s="205"/>
      <c r="QOW3" s="205"/>
      <c r="QOX3" s="205"/>
      <c r="QOY3" s="205"/>
      <c r="QOZ3" s="205"/>
      <c r="QPA3" s="205"/>
      <c r="QPB3" s="205"/>
      <c r="QPC3" s="205"/>
      <c r="QPD3" s="205"/>
      <c r="QPE3" s="205"/>
      <c r="QPF3" s="205"/>
      <c r="QPG3" s="205"/>
      <c r="QPH3" s="205"/>
      <c r="QPI3" s="205"/>
      <c r="QPJ3" s="205"/>
      <c r="QPK3" s="205"/>
      <c r="QPL3" s="205"/>
      <c r="QPM3" s="205"/>
      <c r="QPN3" s="205"/>
      <c r="QPO3" s="205"/>
      <c r="QPP3" s="205"/>
      <c r="QPQ3" s="205"/>
      <c r="QPR3" s="205"/>
      <c r="QPS3" s="205"/>
      <c r="QPT3" s="205"/>
      <c r="QPU3" s="205"/>
      <c r="QPV3" s="205"/>
      <c r="QPW3" s="205"/>
      <c r="QPX3" s="205"/>
      <c r="QPY3" s="205"/>
      <c r="QPZ3" s="205"/>
      <c r="QQA3" s="205"/>
      <c r="QQB3" s="205"/>
      <c r="QQC3" s="205"/>
      <c r="QQD3" s="205"/>
      <c r="QQE3" s="205"/>
      <c r="QQF3" s="205"/>
      <c r="QQG3" s="205"/>
      <c r="QQH3" s="205"/>
      <c r="QQI3" s="205"/>
      <c r="QQJ3" s="205"/>
      <c r="QQK3" s="205"/>
      <c r="QQL3" s="205"/>
      <c r="QQM3" s="205"/>
      <c r="QQN3" s="205"/>
      <c r="QQO3" s="205"/>
      <c r="QQP3" s="205"/>
      <c r="QQQ3" s="205"/>
      <c r="QQR3" s="205"/>
      <c r="QQS3" s="205"/>
      <c r="QQT3" s="205"/>
      <c r="QQU3" s="205"/>
      <c r="QQV3" s="205"/>
      <c r="QQW3" s="205"/>
      <c r="QQX3" s="205"/>
      <c r="QQY3" s="205"/>
      <c r="QQZ3" s="205"/>
      <c r="QRA3" s="205"/>
      <c r="QRB3" s="205"/>
      <c r="QRC3" s="205"/>
      <c r="QRD3" s="205"/>
      <c r="QRE3" s="205"/>
      <c r="QRF3" s="205"/>
      <c r="QRG3" s="205"/>
      <c r="QRH3" s="205"/>
      <c r="QRI3" s="205"/>
      <c r="QRJ3" s="205"/>
      <c r="QRK3" s="205"/>
      <c r="QRL3" s="205"/>
      <c r="QRM3" s="205"/>
      <c r="QRN3" s="205"/>
      <c r="QRO3" s="205"/>
      <c r="QRP3" s="205"/>
      <c r="QRQ3" s="205"/>
      <c r="QRR3" s="205"/>
      <c r="QRS3" s="205"/>
      <c r="QRT3" s="205"/>
      <c r="QRU3" s="205"/>
      <c r="QRV3" s="205"/>
      <c r="QRW3" s="205"/>
      <c r="QRX3" s="205"/>
      <c r="QRY3" s="205"/>
      <c r="QRZ3" s="205"/>
      <c r="QSA3" s="205"/>
      <c r="QSB3" s="205"/>
      <c r="QSC3" s="205"/>
      <c r="QSD3" s="205"/>
      <c r="QSE3" s="205"/>
      <c r="QSF3" s="205"/>
      <c r="QSG3" s="205"/>
      <c r="QSH3" s="205"/>
      <c r="QSI3" s="205"/>
      <c r="QSJ3" s="205"/>
      <c r="QSK3" s="205"/>
      <c r="QSL3" s="205"/>
      <c r="QSM3" s="205"/>
      <c r="QSN3" s="205"/>
      <c r="QSO3" s="205"/>
      <c r="QSP3" s="205"/>
      <c r="QSQ3" s="205"/>
      <c r="QSR3" s="205"/>
      <c r="QSS3" s="205"/>
      <c r="QST3" s="205"/>
      <c r="QSU3" s="205"/>
      <c r="QSV3" s="205"/>
      <c r="QSW3" s="205"/>
      <c r="QSX3" s="205"/>
      <c r="QSY3" s="205"/>
      <c r="QSZ3" s="205"/>
      <c r="QTA3" s="205"/>
      <c r="QTB3" s="205"/>
      <c r="QTC3" s="205"/>
      <c r="QTD3" s="205"/>
      <c r="QTE3" s="205"/>
      <c r="QTF3" s="205"/>
      <c r="QTG3" s="205"/>
      <c r="QTH3" s="205"/>
      <c r="QTI3" s="205"/>
      <c r="QTJ3" s="205"/>
      <c r="QTK3" s="205"/>
      <c r="QTL3" s="205"/>
      <c r="QTM3" s="205"/>
      <c r="QTN3" s="205"/>
      <c r="QTO3" s="205"/>
      <c r="QTP3" s="205"/>
      <c r="QTQ3" s="205"/>
      <c r="QTR3" s="205"/>
      <c r="QTS3" s="205"/>
      <c r="QTT3" s="205"/>
      <c r="QTU3" s="205"/>
      <c r="QTV3" s="205"/>
      <c r="QTW3" s="205"/>
      <c r="QTX3" s="205"/>
      <c r="QTY3" s="205"/>
      <c r="QTZ3" s="205"/>
      <c r="QUA3" s="205"/>
      <c r="QUB3" s="205"/>
      <c r="QUC3" s="205"/>
      <c r="QUD3" s="205"/>
      <c r="QUE3" s="205"/>
      <c r="QUF3" s="205"/>
      <c r="QUG3" s="205"/>
      <c r="QUH3" s="205"/>
      <c r="QUI3" s="205"/>
      <c r="QUJ3" s="205"/>
      <c r="QUK3" s="205"/>
      <c r="QUL3" s="205"/>
      <c r="QUM3" s="205"/>
      <c r="QUN3" s="205"/>
      <c r="QUO3" s="205"/>
      <c r="QUP3" s="205"/>
      <c r="QUQ3" s="205"/>
      <c r="QUR3" s="205"/>
      <c r="QUS3" s="205"/>
      <c r="QUT3" s="205"/>
      <c r="QUU3" s="205"/>
      <c r="QUV3" s="205"/>
      <c r="QUW3" s="205"/>
      <c r="QUX3" s="205"/>
      <c r="QUY3" s="205"/>
      <c r="QUZ3" s="205"/>
      <c r="QVA3" s="205"/>
      <c r="QVB3" s="205"/>
      <c r="QVC3" s="205"/>
      <c r="QVD3" s="205"/>
      <c r="QVE3" s="205"/>
      <c r="QVF3" s="205"/>
      <c r="QVG3" s="205"/>
      <c r="QVH3" s="205"/>
      <c r="QVI3" s="205"/>
      <c r="QVJ3" s="205"/>
      <c r="QVK3" s="205"/>
      <c r="QVL3" s="205"/>
      <c r="QVM3" s="205"/>
      <c r="QVN3" s="205"/>
      <c r="QVO3" s="205"/>
      <c r="QVP3" s="205"/>
      <c r="QVQ3" s="205"/>
      <c r="QVR3" s="205"/>
      <c r="QVS3" s="205"/>
      <c r="QVT3" s="205"/>
      <c r="QVU3" s="205"/>
      <c r="QVV3" s="205"/>
      <c r="QVW3" s="205"/>
      <c r="QVX3" s="205"/>
      <c r="QVY3" s="205"/>
      <c r="QVZ3" s="205"/>
      <c r="QWA3" s="205"/>
      <c r="QWB3" s="205"/>
      <c r="QWC3" s="205"/>
      <c r="QWD3" s="205"/>
      <c r="QWE3" s="205"/>
      <c r="QWF3" s="205"/>
      <c r="QWG3" s="205"/>
      <c r="QWH3" s="205"/>
      <c r="QWI3" s="205"/>
      <c r="QWJ3" s="205"/>
      <c r="QWK3" s="205"/>
      <c r="QWL3" s="205"/>
      <c r="QWM3" s="205"/>
      <c r="QWN3" s="205"/>
      <c r="QWO3" s="205"/>
      <c r="QWP3" s="205"/>
      <c r="QWQ3" s="205"/>
      <c r="QWR3" s="205"/>
      <c r="QWS3" s="205"/>
      <c r="QWT3" s="205"/>
      <c r="QWU3" s="205"/>
      <c r="QWV3" s="205"/>
      <c r="QWW3" s="205"/>
      <c r="QWX3" s="205"/>
      <c r="QWY3" s="205"/>
      <c r="QWZ3" s="205"/>
      <c r="QXA3" s="205"/>
      <c r="QXB3" s="205"/>
      <c r="QXC3" s="205"/>
      <c r="QXD3" s="205"/>
      <c r="QXE3" s="205"/>
      <c r="QXF3" s="205"/>
      <c r="QXG3" s="205"/>
      <c r="QXH3" s="205"/>
      <c r="QXI3" s="205"/>
      <c r="QXJ3" s="205"/>
      <c r="QXK3" s="205"/>
      <c r="QXL3" s="205"/>
      <c r="QXM3" s="205"/>
      <c r="QXN3" s="205"/>
      <c r="QXO3" s="205"/>
      <c r="QXP3" s="205"/>
      <c r="QXQ3" s="205"/>
      <c r="QXR3" s="205"/>
      <c r="QXS3" s="205"/>
      <c r="QXT3" s="205"/>
      <c r="QXU3" s="205"/>
      <c r="QXV3" s="205"/>
      <c r="QXW3" s="205"/>
      <c r="QXX3" s="205"/>
      <c r="QXY3" s="205"/>
      <c r="QXZ3" s="205"/>
      <c r="QYA3" s="205"/>
      <c r="QYB3" s="205"/>
      <c r="QYC3" s="205"/>
      <c r="QYD3" s="205"/>
      <c r="QYE3" s="205"/>
      <c r="QYF3" s="205"/>
      <c r="QYG3" s="205"/>
      <c r="QYH3" s="205"/>
      <c r="QYI3" s="205"/>
      <c r="QYJ3" s="205"/>
      <c r="QYK3" s="205"/>
      <c r="QYL3" s="205"/>
      <c r="QYM3" s="205"/>
      <c r="QYN3" s="205"/>
      <c r="QYO3" s="205"/>
      <c r="QYP3" s="205"/>
      <c r="QYQ3" s="205"/>
      <c r="QYR3" s="205"/>
      <c r="QYS3" s="205"/>
      <c r="QYT3" s="205"/>
      <c r="QYU3" s="205"/>
      <c r="QYV3" s="205"/>
      <c r="QYW3" s="205"/>
      <c r="QYX3" s="205"/>
      <c r="QYY3" s="205"/>
      <c r="QYZ3" s="205"/>
      <c r="QZA3" s="205"/>
      <c r="QZB3" s="205"/>
      <c r="QZC3" s="205"/>
      <c r="QZD3" s="205"/>
      <c r="QZE3" s="205"/>
      <c r="QZF3" s="205"/>
      <c r="QZG3" s="205"/>
      <c r="QZH3" s="205"/>
      <c r="QZI3" s="205"/>
      <c r="QZJ3" s="205"/>
      <c r="QZK3" s="205"/>
      <c r="QZL3" s="205"/>
      <c r="QZM3" s="205"/>
      <c r="QZN3" s="205"/>
      <c r="QZO3" s="205"/>
      <c r="QZP3" s="205"/>
      <c r="QZQ3" s="205"/>
      <c r="QZR3" s="205"/>
      <c r="QZS3" s="205"/>
      <c r="QZT3" s="205"/>
      <c r="QZU3" s="205"/>
      <c r="QZV3" s="205"/>
      <c r="QZW3" s="205"/>
      <c r="QZX3" s="205"/>
      <c r="QZY3" s="205"/>
      <c r="QZZ3" s="205"/>
      <c r="RAA3" s="205"/>
      <c r="RAB3" s="205"/>
      <c r="RAC3" s="205"/>
      <c r="RAD3" s="205"/>
      <c r="RAE3" s="205"/>
      <c r="RAF3" s="205"/>
      <c r="RAG3" s="205"/>
      <c r="RAH3" s="205"/>
      <c r="RAI3" s="205"/>
      <c r="RAJ3" s="205"/>
      <c r="RAK3" s="205"/>
      <c r="RAL3" s="205"/>
      <c r="RAM3" s="205"/>
      <c r="RAN3" s="205"/>
      <c r="RAO3" s="205"/>
      <c r="RAP3" s="205"/>
      <c r="RAQ3" s="205"/>
      <c r="RAR3" s="205"/>
      <c r="RAS3" s="205"/>
      <c r="RAT3" s="205"/>
      <c r="RAU3" s="205"/>
      <c r="RAV3" s="205"/>
      <c r="RAW3" s="205"/>
      <c r="RAX3" s="205"/>
      <c r="RAY3" s="205"/>
      <c r="RAZ3" s="205"/>
      <c r="RBA3" s="205"/>
      <c r="RBB3" s="205"/>
      <c r="RBC3" s="205"/>
      <c r="RBD3" s="205"/>
      <c r="RBE3" s="205"/>
      <c r="RBF3" s="205"/>
      <c r="RBG3" s="205"/>
      <c r="RBH3" s="205"/>
      <c r="RBI3" s="205"/>
      <c r="RBJ3" s="205"/>
      <c r="RBK3" s="205"/>
      <c r="RBL3" s="205"/>
      <c r="RBM3" s="205"/>
      <c r="RBN3" s="205"/>
      <c r="RBO3" s="205"/>
      <c r="RBP3" s="205"/>
      <c r="RBQ3" s="205"/>
      <c r="RBR3" s="205"/>
      <c r="RBS3" s="205"/>
      <c r="RBT3" s="205"/>
      <c r="RBU3" s="205"/>
      <c r="RBV3" s="205"/>
      <c r="RBW3" s="205"/>
      <c r="RBX3" s="205"/>
      <c r="RBY3" s="205"/>
      <c r="RBZ3" s="205"/>
      <c r="RCA3" s="205"/>
      <c r="RCB3" s="205"/>
      <c r="RCC3" s="205"/>
      <c r="RCD3" s="205"/>
      <c r="RCE3" s="205"/>
      <c r="RCF3" s="205"/>
      <c r="RCG3" s="205"/>
      <c r="RCH3" s="205"/>
      <c r="RCI3" s="205"/>
      <c r="RCJ3" s="205"/>
      <c r="RCK3" s="205"/>
      <c r="RCL3" s="205"/>
      <c r="RCM3" s="205"/>
      <c r="RCN3" s="205"/>
      <c r="RCO3" s="205"/>
      <c r="RCP3" s="205"/>
      <c r="RCQ3" s="205"/>
      <c r="RCR3" s="205"/>
      <c r="RCS3" s="205"/>
      <c r="RCT3" s="205"/>
      <c r="RCU3" s="205"/>
      <c r="RCV3" s="205"/>
      <c r="RCW3" s="205"/>
      <c r="RCX3" s="205"/>
      <c r="RCY3" s="205"/>
      <c r="RCZ3" s="205"/>
      <c r="RDA3" s="205"/>
      <c r="RDB3" s="205"/>
      <c r="RDC3" s="205"/>
      <c r="RDD3" s="205"/>
      <c r="RDE3" s="205"/>
      <c r="RDF3" s="205"/>
      <c r="RDG3" s="205"/>
      <c r="RDH3" s="205"/>
      <c r="RDI3" s="205"/>
      <c r="RDJ3" s="205"/>
      <c r="RDK3" s="205"/>
      <c r="RDL3" s="205"/>
      <c r="RDM3" s="205"/>
      <c r="RDN3" s="205"/>
      <c r="RDO3" s="205"/>
      <c r="RDP3" s="205"/>
      <c r="RDQ3" s="205"/>
      <c r="RDR3" s="205"/>
      <c r="RDS3" s="205"/>
      <c r="RDT3" s="205"/>
      <c r="RDU3" s="205"/>
      <c r="RDV3" s="205"/>
      <c r="RDW3" s="205"/>
      <c r="RDX3" s="205"/>
      <c r="RDY3" s="205"/>
      <c r="RDZ3" s="205"/>
      <c r="REA3" s="205"/>
      <c r="REB3" s="205"/>
      <c r="REC3" s="205"/>
      <c r="RED3" s="205"/>
      <c r="REE3" s="205"/>
      <c r="REF3" s="205"/>
      <c r="REG3" s="205"/>
      <c r="REH3" s="205"/>
      <c r="REI3" s="205"/>
      <c r="REJ3" s="205"/>
      <c r="REK3" s="205"/>
      <c r="REL3" s="205"/>
      <c r="REM3" s="205"/>
      <c r="REN3" s="205"/>
      <c r="REO3" s="205"/>
      <c r="REP3" s="205"/>
      <c r="REQ3" s="205"/>
      <c r="RER3" s="205"/>
      <c r="RES3" s="205"/>
      <c r="RET3" s="205"/>
      <c r="REU3" s="205"/>
      <c r="REV3" s="205"/>
      <c r="REW3" s="205"/>
      <c r="REX3" s="205"/>
      <c r="REY3" s="205"/>
      <c r="REZ3" s="205"/>
      <c r="RFA3" s="205"/>
      <c r="RFB3" s="205"/>
      <c r="RFC3" s="205"/>
      <c r="RFD3" s="205"/>
      <c r="RFE3" s="205"/>
      <c r="RFF3" s="205"/>
      <c r="RFG3" s="205"/>
      <c r="RFH3" s="205"/>
      <c r="RFI3" s="205"/>
      <c r="RFJ3" s="205"/>
      <c r="RFK3" s="205"/>
      <c r="RFL3" s="205"/>
      <c r="RFM3" s="205"/>
      <c r="RFN3" s="205"/>
      <c r="RFO3" s="205"/>
      <c r="RFP3" s="205"/>
      <c r="RFQ3" s="205"/>
      <c r="RFR3" s="205"/>
      <c r="RFS3" s="205"/>
      <c r="RFT3" s="205"/>
      <c r="RFU3" s="205"/>
      <c r="RFV3" s="205"/>
      <c r="RFW3" s="205"/>
      <c r="RFX3" s="205"/>
      <c r="RFY3" s="205"/>
      <c r="RFZ3" s="205"/>
      <c r="RGA3" s="205"/>
      <c r="RGB3" s="205"/>
      <c r="RGC3" s="205"/>
      <c r="RGD3" s="205"/>
      <c r="RGE3" s="205"/>
      <c r="RGF3" s="205"/>
      <c r="RGG3" s="205"/>
      <c r="RGH3" s="205"/>
      <c r="RGI3" s="205"/>
      <c r="RGJ3" s="205"/>
      <c r="RGK3" s="205"/>
      <c r="RGL3" s="205"/>
      <c r="RGM3" s="205"/>
      <c r="RGN3" s="205"/>
      <c r="RGO3" s="205"/>
      <c r="RGP3" s="205"/>
      <c r="RGQ3" s="205"/>
      <c r="RGR3" s="205"/>
      <c r="RGS3" s="205"/>
      <c r="RGT3" s="205"/>
      <c r="RGU3" s="205"/>
      <c r="RGV3" s="205"/>
      <c r="RGW3" s="205"/>
      <c r="RGX3" s="205"/>
      <c r="RGY3" s="205"/>
      <c r="RGZ3" s="205"/>
      <c r="RHA3" s="205"/>
      <c r="RHB3" s="205"/>
      <c r="RHC3" s="205"/>
      <c r="RHD3" s="205"/>
      <c r="RHE3" s="205"/>
      <c r="RHF3" s="205"/>
      <c r="RHG3" s="205"/>
      <c r="RHH3" s="205"/>
      <c r="RHI3" s="205"/>
      <c r="RHJ3" s="205"/>
      <c r="RHK3" s="205"/>
      <c r="RHL3" s="205"/>
      <c r="RHM3" s="205"/>
      <c r="RHN3" s="205"/>
      <c r="RHO3" s="205"/>
      <c r="RHP3" s="205"/>
      <c r="RHQ3" s="205"/>
      <c r="RHR3" s="205"/>
      <c r="RHS3" s="205"/>
      <c r="RHT3" s="205"/>
      <c r="RHU3" s="205"/>
      <c r="RHV3" s="205"/>
      <c r="RHW3" s="205"/>
      <c r="RHX3" s="205"/>
      <c r="RHY3" s="205"/>
      <c r="RHZ3" s="205"/>
      <c r="RIA3" s="205"/>
      <c r="RIB3" s="205"/>
      <c r="RIC3" s="205"/>
      <c r="RID3" s="205"/>
      <c r="RIE3" s="205"/>
      <c r="RIF3" s="205"/>
      <c r="RIG3" s="205"/>
      <c r="RIH3" s="205"/>
      <c r="RII3" s="205"/>
      <c r="RIJ3" s="205"/>
      <c r="RIK3" s="205"/>
      <c r="RIL3" s="205"/>
      <c r="RIM3" s="205"/>
      <c r="RIN3" s="205"/>
      <c r="RIO3" s="205"/>
      <c r="RIP3" s="205"/>
      <c r="RIQ3" s="205"/>
      <c r="RIR3" s="205"/>
      <c r="RIS3" s="205"/>
      <c r="RIT3" s="205"/>
      <c r="RIU3" s="205"/>
      <c r="RIV3" s="205"/>
      <c r="RIW3" s="205"/>
      <c r="RIX3" s="205"/>
      <c r="RIY3" s="205"/>
      <c r="RIZ3" s="205"/>
      <c r="RJA3" s="205"/>
      <c r="RJB3" s="205"/>
      <c r="RJC3" s="205"/>
      <c r="RJD3" s="205"/>
      <c r="RJE3" s="205"/>
      <c r="RJF3" s="205"/>
      <c r="RJG3" s="205"/>
      <c r="RJH3" s="205"/>
      <c r="RJI3" s="205"/>
      <c r="RJJ3" s="205"/>
      <c r="RJK3" s="205"/>
      <c r="RJL3" s="205"/>
      <c r="RJM3" s="205"/>
      <c r="RJN3" s="205"/>
      <c r="RJO3" s="205"/>
      <c r="RJP3" s="205"/>
      <c r="RJQ3" s="205"/>
      <c r="RJR3" s="205"/>
      <c r="RJS3" s="205"/>
      <c r="RJT3" s="205"/>
      <c r="RJU3" s="205"/>
      <c r="RJV3" s="205"/>
      <c r="RJW3" s="205"/>
      <c r="RJX3" s="205"/>
      <c r="RJY3" s="205"/>
      <c r="RJZ3" s="205"/>
      <c r="RKA3" s="205"/>
      <c r="RKB3" s="205"/>
      <c r="RKC3" s="205"/>
      <c r="RKD3" s="205"/>
      <c r="RKE3" s="205"/>
      <c r="RKF3" s="205"/>
      <c r="RKG3" s="205"/>
      <c r="RKH3" s="205"/>
      <c r="RKI3" s="205"/>
      <c r="RKJ3" s="205"/>
      <c r="RKK3" s="205"/>
      <c r="RKL3" s="205"/>
      <c r="RKM3" s="205"/>
      <c r="RKN3" s="205"/>
      <c r="RKO3" s="205"/>
      <c r="RKP3" s="205"/>
      <c r="RKQ3" s="205"/>
      <c r="RKR3" s="205"/>
      <c r="RKS3" s="205"/>
      <c r="RKT3" s="205"/>
      <c r="RKU3" s="205"/>
      <c r="RKV3" s="205"/>
      <c r="RKW3" s="205"/>
      <c r="RKX3" s="205"/>
      <c r="RKY3" s="205"/>
      <c r="RKZ3" s="205"/>
      <c r="RLA3" s="205"/>
      <c r="RLB3" s="205"/>
      <c r="RLC3" s="205"/>
      <c r="RLD3" s="205"/>
      <c r="RLE3" s="205"/>
      <c r="RLF3" s="205"/>
      <c r="RLG3" s="205"/>
      <c r="RLH3" s="205"/>
      <c r="RLI3" s="205"/>
      <c r="RLJ3" s="205"/>
      <c r="RLK3" s="205"/>
      <c r="RLL3" s="205"/>
      <c r="RLM3" s="205"/>
      <c r="RLN3" s="205"/>
      <c r="RLO3" s="205"/>
      <c r="RLP3" s="205"/>
      <c r="RLQ3" s="205"/>
      <c r="RLR3" s="205"/>
      <c r="RLS3" s="205"/>
      <c r="RLT3" s="205"/>
      <c r="RLU3" s="205"/>
      <c r="RLV3" s="205"/>
      <c r="RLW3" s="205"/>
      <c r="RLX3" s="205"/>
      <c r="RLY3" s="205"/>
      <c r="RLZ3" s="205"/>
      <c r="RMA3" s="205"/>
      <c r="RMB3" s="205"/>
      <c r="RMC3" s="205"/>
      <c r="RMD3" s="205"/>
      <c r="RME3" s="205"/>
      <c r="RMF3" s="205"/>
      <c r="RMG3" s="205"/>
      <c r="RMH3" s="205"/>
      <c r="RMI3" s="205"/>
      <c r="RMJ3" s="205"/>
      <c r="RMK3" s="205"/>
      <c r="RML3" s="205"/>
      <c r="RMM3" s="205"/>
      <c r="RMN3" s="205"/>
      <c r="RMO3" s="205"/>
      <c r="RMP3" s="205"/>
      <c r="RMQ3" s="205"/>
      <c r="RMR3" s="205"/>
      <c r="RMS3" s="205"/>
      <c r="RMT3" s="205"/>
      <c r="RMU3" s="205"/>
      <c r="RMV3" s="205"/>
      <c r="RMW3" s="205"/>
      <c r="RMX3" s="205"/>
      <c r="RMY3" s="205"/>
      <c r="RMZ3" s="205"/>
      <c r="RNA3" s="205"/>
      <c r="RNB3" s="205"/>
      <c r="RNC3" s="205"/>
      <c r="RND3" s="205"/>
      <c r="RNE3" s="205"/>
      <c r="RNF3" s="205"/>
      <c r="RNG3" s="205"/>
      <c r="RNH3" s="205"/>
      <c r="RNI3" s="205"/>
      <c r="RNJ3" s="205"/>
      <c r="RNK3" s="205"/>
      <c r="RNL3" s="205"/>
      <c r="RNM3" s="205"/>
      <c r="RNN3" s="205"/>
      <c r="RNO3" s="205"/>
      <c r="RNP3" s="205"/>
      <c r="RNQ3" s="205"/>
      <c r="RNR3" s="205"/>
      <c r="RNS3" s="205"/>
      <c r="RNT3" s="205"/>
      <c r="RNU3" s="205"/>
      <c r="RNV3" s="205"/>
      <c r="RNW3" s="205"/>
      <c r="RNX3" s="205"/>
      <c r="RNY3" s="205"/>
      <c r="RNZ3" s="205"/>
      <c r="ROA3" s="205"/>
      <c r="ROB3" s="205"/>
      <c r="ROC3" s="205"/>
      <c r="ROD3" s="205"/>
      <c r="ROE3" s="205"/>
      <c r="ROF3" s="205"/>
      <c r="ROG3" s="205"/>
      <c r="ROH3" s="205"/>
      <c r="ROI3" s="205"/>
      <c r="ROJ3" s="205"/>
      <c r="ROK3" s="205"/>
      <c r="ROL3" s="205"/>
      <c r="ROM3" s="205"/>
      <c r="RON3" s="205"/>
      <c r="ROO3" s="205"/>
      <c r="ROP3" s="205"/>
      <c r="ROQ3" s="205"/>
      <c r="ROR3" s="205"/>
      <c r="ROS3" s="205"/>
      <c r="ROT3" s="205"/>
      <c r="ROU3" s="205"/>
      <c r="ROV3" s="205"/>
      <c r="ROW3" s="205"/>
      <c r="ROX3" s="205"/>
      <c r="ROY3" s="205"/>
      <c r="ROZ3" s="205"/>
      <c r="RPA3" s="205"/>
      <c r="RPB3" s="205"/>
      <c r="RPC3" s="205"/>
      <c r="RPD3" s="205"/>
      <c r="RPE3" s="205"/>
      <c r="RPF3" s="205"/>
      <c r="RPG3" s="205"/>
      <c r="RPH3" s="205"/>
      <c r="RPI3" s="205"/>
      <c r="RPJ3" s="205"/>
      <c r="RPK3" s="205"/>
      <c r="RPL3" s="205"/>
      <c r="RPM3" s="205"/>
      <c r="RPN3" s="205"/>
      <c r="RPO3" s="205"/>
      <c r="RPP3" s="205"/>
      <c r="RPQ3" s="205"/>
      <c r="RPR3" s="205"/>
      <c r="RPS3" s="205"/>
      <c r="RPT3" s="205"/>
      <c r="RPU3" s="205"/>
      <c r="RPV3" s="205"/>
      <c r="RPW3" s="205"/>
      <c r="RPX3" s="205"/>
      <c r="RPY3" s="205"/>
      <c r="RPZ3" s="205"/>
      <c r="RQA3" s="205"/>
      <c r="RQB3" s="205"/>
      <c r="RQC3" s="205"/>
      <c r="RQD3" s="205"/>
      <c r="RQE3" s="205"/>
      <c r="RQF3" s="205"/>
      <c r="RQG3" s="205"/>
      <c r="RQH3" s="205"/>
      <c r="RQI3" s="205"/>
      <c r="RQJ3" s="205"/>
      <c r="RQK3" s="205"/>
      <c r="RQL3" s="205"/>
      <c r="RQM3" s="205"/>
      <c r="RQN3" s="205"/>
      <c r="RQO3" s="205"/>
      <c r="RQP3" s="205"/>
      <c r="RQQ3" s="205"/>
      <c r="RQR3" s="205"/>
      <c r="RQS3" s="205"/>
      <c r="RQT3" s="205"/>
      <c r="RQU3" s="205"/>
      <c r="RQV3" s="205"/>
      <c r="RQW3" s="205"/>
      <c r="RQX3" s="205"/>
      <c r="RQY3" s="205"/>
      <c r="RQZ3" s="205"/>
      <c r="RRA3" s="205"/>
      <c r="RRB3" s="205"/>
      <c r="RRC3" s="205"/>
      <c r="RRD3" s="205"/>
      <c r="RRE3" s="205"/>
      <c r="RRF3" s="205"/>
      <c r="RRG3" s="205"/>
      <c r="RRH3" s="205"/>
      <c r="RRI3" s="205"/>
      <c r="RRJ3" s="205"/>
      <c r="RRK3" s="205"/>
      <c r="RRL3" s="205"/>
      <c r="RRM3" s="205"/>
      <c r="RRN3" s="205"/>
      <c r="RRO3" s="205"/>
      <c r="RRP3" s="205"/>
      <c r="RRQ3" s="205"/>
      <c r="RRR3" s="205"/>
      <c r="RRS3" s="205"/>
      <c r="RRT3" s="205"/>
      <c r="RRU3" s="205"/>
      <c r="RRV3" s="205"/>
      <c r="RRW3" s="205"/>
      <c r="RRX3" s="205"/>
      <c r="RRY3" s="205"/>
      <c r="RRZ3" s="205"/>
      <c r="RSA3" s="205"/>
      <c r="RSB3" s="205"/>
      <c r="RSC3" s="205"/>
      <c r="RSD3" s="205"/>
      <c r="RSE3" s="205"/>
      <c r="RSF3" s="205"/>
      <c r="RSG3" s="205"/>
      <c r="RSH3" s="205"/>
      <c r="RSI3" s="205"/>
      <c r="RSJ3" s="205"/>
      <c r="RSK3" s="205"/>
      <c r="RSL3" s="205"/>
      <c r="RSM3" s="205"/>
      <c r="RSN3" s="205"/>
      <c r="RSO3" s="205"/>
      <c r="RSP3" s="205"/>
      <c r="RSQ3" s="205"/>
      <c r="RSR3" s="205"/>
      <c r="RSS3" s="205"/>
      <c r="RST3" s="205"/>
      <c r="RSU3" s="205"/>
      <c r="RSV3" s="205"/>
      <c r="RSW3" s="205"/>
      <c r="RSX3" s="205"/>
      <c r="RSY3" s="205"/>
      <c r="RSZ3" s="205"/>
      <c r="RTA3" s="205"/>
      <c r="RTB3" s="205"/>
      <c r="RTC3" s="205"/>
      <c r="RTD3" s="205"/>
      <c r="RTE3" s="205"/>
      <c r="RTF3" s="205"/>
      <c r="RTG3" s="205"/>
      <c r="RTH3" s="205"/>
      <c r="RTI3" s="205"/>
      <c r="RTJ3" s="205"/>
      <c r="RTK3" s="205"/>
      <c r="RTL3" s="205"/>
      <c r="RTM3" s="205"/>
      <c r="RTN3" s="205"/>
      <c r="RTO3" s="205"/>
      <c r="RTP3" s="205"/>
      <c r="RTQ3" s="205"/>
      <c r="RTR3" s="205"/>
      <c r="RTS3" s="205"/>
      <c r="RTT3" s="205"/>
      <c r="RTU3" s="205"/>
      <c r="RTV3" s="205"/>
      <c r="RTW3" s="205"/>
      <c r="RTX3" s="205"/>
      <c r="RTY3" s="205"/>
      <c r="RTZ3" s="205"/>
      <c r="RUA3" s="205"/>
      <c r="RUB3" s="205"/>
      <c r="RUC3" s="205"/>
      <c r="RUD3" s="205"/>
      <c r="RUE3" s="205"/>
      <c r="RUF3" s="205"/>
      <c r="RUG3" s="205"/>
      <c r="RUH3" s="205"/>
      <c r="RUI3" s="205"/>
      <c r="RUJ3" s="205"/>
      <c r="RUK3" s="205"/>
      <c r="RUL3" s="205"/>
      <c r="RUM3" s="205"/>
      <c r="RUN3" s="205"/>
      <c r="RUO3" s="205"/>
      <c r="RUP3" s="205"/>
      <c r="RUQ3" s="205"/>
      <c r="RUR3" s="205"/>
      <c r="RUS3" s="205"/>
      <c r="RUT3" s="205"/>
      <c r="RUU3" s="205"/>
      <c r="RUV3" s="205"/>
      <c r="RUW3" s="205"/>
      <c r="RUX3" s="205"/>
      <c r="RUY3" s="205"/>
      <c r="RUZ3" s="205"/>
      <c r="RVA3" s="205"/>
      <c r="RVB3" s="205"/>
      <c r="RVC3" s="205"/>
      <c r="RVD3" s="205"/>
      <c r="RVE3" s="205"/>
      <c r="RVF3" s="205"/>
      <c r="RVG3" s="205"/>
      <c r="RVH3" s="205"/>
      <c r="RVI3" s="205"/>
      <c r="RVJ3" s="205"/>
      <c r="RVK3" s="205"/>
      <c r="RVL3" s="205"/>
      <c r="RVM3" s="205"/>
      <c r="RVN3" s="205"/>
      <c r="RVO3" s="205"/>
      <c r="RVP3" s="205"/>
      <c r="RVQ3" s="205"/>
      <c r="RVR3" s="205"/>
      <c r="RVS3" s="205"/>
      <c r="RVT3" s="205"/>
      <c r="RVU3" s="205"/>
      <c r="RVV3" s="205"/>
      <c r="RVW3" s="205"/>
      <c r="RVX3" s="205"/>
      <c r="RVY3" s="205"/>
      <c r="RVZ3" s="205"/>
      <c r="RWA3" s="205"/>
      <c r="RWB3" s="205"/>
      <c r="RWC3" s="205"/>
      <c r="RWD3" s="205"/>
      <c r="RWE3" s="205"/>
      <c r="RWF3" s="205"/>
      <c r="RWG3" s="205"/>
      <c r="RWH3" s="205"/>
      <c r="RWI3" s="205"/>
      <c r="RWJ3" s="205"/>
      <c r="RWK3" s="205"/>
      <c r="RWL3" s="205"/>
      <c r="RWM3" s="205"/>
      <c r="RWN3" s="205"/>
      <c r="RWO3" s="205"/>
      <c r="RWP3" s="205"/>
      <c r="RWQ3" s="205"/>
      <c r="RWR3" s="205"/>
      <c r="RWS3" s="205"/>
      <c r="RWT3" s="205"/>
      <c r="RWU3" s="205"/>
      <c r="RWV3" s="205"/>
      <c r="RWW3" s="205"/>
      <c r="RWX3" s="205"/>
      <c r="RWY3" s="205"/>
      <c r="RWZ3" s="205"/>
      <c r="RXA3" s="205"/>
      <c r="RXB3" s="205"/>
      <c r="RXC3" s="205"/>
      <c r="RXD3" s="205"/>
      <c r="RXE3" s="205"/>
      <c r="RXF3" s="205"/>
      <c r="RXG3" s="205"/>
      <c r="RXH3" s="205"/>
      <c r="RXI3" s="205"/>
      <c r="RXJ3" s="205"/>
      <c r="RXK3" s="205"/>
      <c r="RXL3" s="205"/>
      <c r="RXM3" s="205"/>
      <c r="RXN3" s="205"/>
      <c r="RXO3" s="205"/>
      <c r="RXP3" s="205"/>
      <c r="RXQ3" s="205"/>
      <c r="RXR3" s="205"/>
      <c r="RXS3" s="205"/>
      <c r="RXT3" s="205"/>
      <c r="RXU3" s="205"/>
      <c r="RXV3" s="205"/>
      <c r="RXW3" s="205"/>
      <c r="RXX3" s="205"/>
      <c r="RXY3" s="205"/>
      <c r="RXZ3" s="205"/>
      <c r="RYA3" s="205"/>
      <c r="RYB3" s="205"/>
      <c r="RYC3" s="205"/>
      <c r="RYD3" s="205"/>
      <c r="RYE3" s="205"/>
      <c r="RYF3" s="205"/>
      <c r="RYG3" s="205"/>
      <c r="RYH3" s="205"/>
      <c r="RYI3" s="205"/>
      <c r="RYJ3" s="205"/>
      <c r="RYK3" s="205"/>
      <c r="RYL3" s="205"/>
      <c r="RYM3" s="205"/>
      <c r="RYN3" s="205"/>
      <c r="RYO3" s="205"/>
      <c r="RYP3" s="205"/>
      <c r="RYQ3" s="205"/>
      <c r="RYR3" s="205"/>
      <c r="RYS3" s="205"/>
      <c r="RYT3" s="205"/>
      <c r="RYU3" s="205"/>
      <c r="RYV3" s="205"/>
      <c r="RYW3" s="205"/>
      <c r="RYX3" s="205"/>
      <c r="RYY3" s="205"/>
      <c r="RYZ3" s="205"/>
      <c r="RZA3" s="205"/>
      <c r="RZB3" s="205"/>
      <c r="RZC3" s="205"/>
      <c r="RZD3" s="205"/>
      <c r="RZE3" s="205"/>
      <c r="RZF3" s="205"/>
      <c r="RZG3" s="205"/>
      <c r="RZH3" s="205"/>
      <c r="RZI3" s="205"/>
      <c r="RZJ3" s="205"/>
      <c r="RZK3" s="205"/>
      <c r="RZL3" s="205"/>
      <c r="RZM3" s="205"/>
      <c r="RZN3" s="205"/>
      <c r="RZO3" s="205"/>
      <c r="RZP3" s="205"/>
      <c r="RZQ3" s="205"/>
      <c r="RZR3" s="205"/>
      <c r="RZS3" s="205"/>
      <c r="RZT3" s="205"/>
      <c r="RZU3" s="205"/>
      <c r="RZV3" s="205"/>
      <c r="RZW3" s="205"/>
      <c r="RZX3" s="205"/>
      <c r="RZY3" s="205"/>
      <c r="RZZ3" s="205"/>
      <c r="SAA3" s="205"/>
      <c r="SAB3" s="205"/>
      <c r="SAC3" s="205"/>
      <c r="SAD3" s="205"/>
      <c r="SAE3" s="205"/>
      <c r="SAF3" s="205"/>
      <c r="SAG3" s="205"/>
      <c r="SAH3" s="205"/>
      <c r="SAI3" s="205"/>
      <c r="SAJ3" s="205"/>
      <c r="SAK3" s="205"/>
      <c r="SAL3" s="205"/>
      <c r="SAM3" s="205"/>
      <c r="SAN3" s="205"/>
      <c r="SAO3" s="205"/>
      <c r="SAP3" s="205"/>
      <c r="SAQ3" s="205"/>
      <c r="SAR3" s="205"/>
      <c r="SAS3" s="205"/>
      <c r="SAT3" s="205"/>
      <c r="SAU3" s="205"/>
      <c r="SAV3" s="205"/>
      <c r="SAW3" s="205"/>
      <c r="SAX3" s="205"/>
      <c r="SAY3" s="205"/>
      <c r="SAZ3" s="205"/>
      <c r="SBA3" s="205"/>
      <c r="SBB3" s="205"/>
      <c r="SBC3" s="205"/>
      <c r="SBD3" s="205"/>
      <c r="SBE3" s="205"/>
      <c r="SBF3" s="205"/>
      <c r="SBG3" s="205"/>
      <c r="SBH3" s="205"/>
      <c r="SBI3" s="205"/>
      <c r="SBJ3" s="205"/>
      <c r="SBK3" s="205"/>
      <c r="SBL3" s="205"/>
      <c r="SBM3" s="205"/>
      <c r="SBN3" s="205"/>
      <c r="SBO3" s="205"/>
      <c r="SBP3" s="205"/>
      <c r="SBQ3" s="205"/>
      <c r="SBR3" s="205"/>
      <c r="SBS3" s="205"/>
      <c r="SBT3" s="205"/>
      <c r="SBU3" s="205"/>
      <c r="SBV3" s="205"/>
      <c r="SBW3" s="205"/>
      <c r="SBX3" s="205"/>
      <c r="SBY3" s="205"/>
      <c r="SBZ3" s="205"/>
      <c r="SCA3" s="205"/>
      <c r="SCB3" s="205"/>
      <c r="SCC3" s="205"/>
      <c r="SCD3" s="205"/>
      <c r="SCE3" s="205"/>
      <c r="SCF3" s="205"/>
      <c r="SCG3" s="205"/>
      <c r="SCH3" s="205"/>
      <c r="SCI3" s="205"/>
      <c r="SCJ3" s="205"/>
      <c r="SCK3" s="205"/>
      <c r="SCL3" s="205"/>
      <c r="SCM3" s="205"/>
      <c r="SCN3" s="205"/>
      <c r="SCO3" s="205"/>
      <c r="SCP3" s="205"/>
      <c r="SCQ3" s="205"/>
      <c r="SCR3" s="205"/>
      <c r="SCS3" s="205"/>
      <c r="SCT3" s="205"/>
      <c r="SCU3" s="205"/>
      <c r="SCV3" s="205"/>
      <c r="SCW3" s="205"/>
      <c r="SCX3" s="205"/>
      <c r="SCY3" s="205"/>
      <c r="SCZ3" s="205"/>
      <c r="SDA3" s="205"/>
      <c r="SDB3" s="205"/>
      <c r="SDC3" s="205"/>
      <c r="SDD3" s="205"/>
      <c r="SDE3" s="205"/>
      <c r="SDF3" s="205"/>
      <c r="SDG3" s="205"/>
      <c r="SDH3" s="205"/>
      <c r="SDI3" s="205"/>
      <c r="SDJ3" s="205"/>
      <c r="SDK3" s="205"/>
      <c r="SDL3" s="205"/>
      <c r="SDM3" s="205"/>
      <c r="SDN3" s="205"/>
      <c r="SDO3" s="205"/>
      <c r="SDP3" s="205"/>
      <c r="SDQ3" s="205"/>
      <c r="SDR3" s="205"/>
      <c r="SDS3" s="205"/>
      <c r="SDT3" s="205"/>
      <c r="SDU3" s="205"/>
      <c r="SDV3" s="205"/>
      <c r="SDW3" s="205"/>
      <c r="SDX3" s="205"/>
      <c r="SDY3" s="205"/>
      <c r="SDZ3" s="205"/>
      <c r="SEA3" s="205"/>
      <c r="SEB3" s="205"/>
      <c r="SEC3" s="205"/>
      <c r="SED3" s="205"/>
      <c r="SEE3" s="205"/>
      <c r="SEF3" s="205"/>
      <c r="SEG3" s="205"/>
      <c r="SEH3" s="205"/>
      <c r="SEI3" s="205"/>
      <c r="SEJ3" s="205"/>
      <c r="SEK3" s="205"/>
      <c r="SEL3" s="205"/>
      <c r="SEM3" s="205"/>
      <c r="SEN3" s="205"/>
      <c r="SEO3" s="205"/>
      <c r="SEP3" s="205"/>
      <c r="SEQ3" s="205"/>
      <c r="SER3" s="205"/>
      <c r="SES3" s="205"/>
      <c r="SET3" s="205"/>
      <c r="SEU3" s="205"/>
      <c r="SEV3" s="205"/>
      <c r="SEW3" s="205"/>
      <c r="SEX3" s="205"/>
      <c r="SEY3" s="205"/>
      <c r="SEZ3" s="205"/>
      <c r="SFA3" s="205"/>
      <c r="SFB3" s="205"/>
      <c r="SFC3" s="205"/>
      <c r="SFD3" s="205"/>
      <c r="SFE3" s="205"/>
      <c r="SFF3" s="205"/>
      <c r="SFG3" s="205"/>
      <c r="SFH3" s="205"/>
      <c r="SFI3" s="205"/>
      <c r="SFJ3" s="205"/>
      <c r="SFK3" s="205"/>
      <c r="SFL3" s="205"/>
      <c r="SFM3" s="205"/>
      <c r="SFN3" s="205"/>
      <c r="SFO3" s="205"/>
      <c r="SFP3" s="205"/>
      <c r="SFQ3" s="205"/>
      <c r="SFR3" s="205"/>
      <c r="SFS3" s="205"/>
      <c r="SFT3" s="205"/>
      <c r="SFU3" s="205"/>
      <c r="SFV3" s="205"/>
      <c r="SFW3" s="205"/>
      <c r="SFX3" s="205"/>
      <c r="SFY3" s="205"/>
      <c r="SFZ3" s="205"/>
      <c r="SGA3" s="205"/>
      <c r="SGB3" s="205"/>
      <c r="SGC3" s="205"/>
      <c r="SGD3" s="205"/>
      <c r="SGE3" s="205"/>
      <c r="SGF3" s="205"/>
      <c r="SGG3" s="205"/>
      <c r="SGH3" s="205"/>
      <c r="SGI3" s="205"/>
      <c r="SGJ3" s="205"/>
      <c r="SGK3" s="205"/>
      <c r="SGL3" s="205"/>
      <c r="SGM3" s="205"/>
      <c r="SGN3" s="205"/>
      <c r="SGO3" s="205"/>
      <c r="SGP3" s="205"/>
      <c r="SGQ3" s="205"/>
      <c r="SGR3" s="205"/>
      <c r="SGS3" s="205"/>
      <c r="SGT3" s="205"/>
      <c r="SGU3" s="205"/>
      <c r="SGV3" s="205"/>
      <c r="SGW3" s="205"/>
      <c r="SGX3" s="205"/>
      <c r="SGY3" s="205"/>
      <c r="SGZ3" s="205"/>
      <c r="SHA3" s="205"/>
      <c r="SHB3" s="205"/>
      <c r="SHC3" s="205"/>
      <c r="SHD3" s="205"/>
      <c r="SHE3" s="205"/>
      <c r="SHF3" s="205"/>
      <c r="SHG3" s="205"/>
      <c r="SHH3" s="205"/>
      <c r="SHI3" s="205"/>
      <c r="SHJ3" s="205"/>
      <c r="SHK3" s="205"/>
      <c r="SHL3" s="205"/>
      <c r="SHM3" s="205"/>
      <c r="SHN3" s="205"/>
      <c r="SHO3" s="205"/>
      <c r="SHP3" s="205"/>
      <c r="SHQ3" s="205"/>
      <c r="SHR3" s="205"/>
      <c r="SHS3" s="205"/>
      <c r="SHT3" s="205"/>
      <c r="SHU3" s="205"/>
      <c r="SHV3" s="205"/>
      <c r="SHW3" s="205"/>
      <c r="SHX3" s="205"/>
      <c r="SHY3" s="205"/>
      <c r="SHZ3" s="205"/>
      <c r="SIA3" s="205"/>
      <c r="SIB3" s="205"/>
      <c r="SIC3" s="205"/>
      <c r="SID3" s="205"/>
      <c r="SIE3" s="205"/>
      <c r="SIF3" s="205"/>
      <c r="SIG3" s="205"/>
      <c r="SIH3" s="205"/>
      <c r="SII3" s="205"/>
      <c r="SIJ3" s="205"/>
      <c r="SIK3" s="205"/>
      <c r="SIL3" s="205"/>
      <c r="SIM3" s="205"/>
      <c r="SIN3" s="205"/>
      <c r="SIO3" s="205"/>
      <c r="SIP3" s="205"/>
      <c r="SIQ3" s="205"/>
      <c r="SIR3" s="205"/>
      <c r="SIS3" s="205"/>
      <c r="SIT3" s="205"/>
      <c r="SIU3" s="205"/>
      <c r="SIV3" s="205"/>
      <c r="SIW3" s="205"/>
      <c r="SIX3" s="205"/>
      <c r="SIY3" s="205"/>
      <c r="SIZ3" s="205"/>
      <c r="SJA3" s="205"/>
      <c r="SJB3" s="205"/>
      <c r="SJC3" s="205"/>
      <c r="SJD3" s="205"/>
      <c r="SJE3" s="205"/>
      <c r="SJF3" s="205"/>
      <c r="SJG3" s="205"/>
      <c r="SJH3" s="205"/>
      <c r="SJI3" s="205"/>
      <c r="SJJ3" s="205"/>
      <c r="SJK3" s="205"/>
      <c r="SJL3" s="205"/>
      <c r="SJM3" s="205"/>
      <c r="SJN3" s="205"/>
      <c r="SJO3" s="205"/>
      <c r="SJP3" s="205"/>
      <c r="SJQ3" s="205"/>
      <c r="SJR3" s="205"/>
      <c r="SJS3" s="205"/>
      <c r="SJT3" s="205"/>
      <c r="SJU3" s="205"/>
      <c r="SJV3" s="205"/>
      <c r="SJW3" s="205"/>
      <c r="SJX3" s="205"/>
      <c r="SJY3" s="205"/>
      <c r="SJZ3" s="205"/>
      <c r="SKA3" s="205"/>
      <c r="SKB3" s="205"/>
      <c r="SKC3" s="205"/>
      <c r="SKD3" s="205"/>
      <c r="SKE3" s="205"/>
      <c r="SKF3" s="205"/>
      <c r="SKG3" s="205"/>
      <c r="SKH3" s="205"/>
      <c r="SKI3" s="205"/>
      <c r="SKJ3" s="205"/>
      <c r="SKK3" s="205"/>
      <c r="SKL3" s="205"/>
      <c r="SKM3" s="205"/>
      <c r="SKN3" s="205"/>
      <c r="SKO3" s="205"/>
      <c r="SKP3" s="205"/>
      <c r="SKQ3" s="205"/>
      <c r="SKR3" s="205"/>
      <c r="SKS3" s="205"/>
      <c r="SKT3" s="205"/>
      <c r="SKU3" s="205"/>
      <c r="SKV3" s="205"/>
      <c r="SKW3" s="205"/>
      <c r="SKX3" s="205"/>
      <c r="SKY3" s="205"/>
      <c r="SKZ3" s="205"/>
      <c r="SLA3" s="205"/>
      <c r="SLB3" s="205"/>
      <c r="SLC3" s="205"/>
      <c r="SLD3" s="205"/>
      <c r="SLE3" s="205"/>
      <c r="SLF3" s="205"/>
      <c r="SLG3" s="205"/>
      <c r="SLH3" s="205"/>
      <c r="SLI3" s="205"/>
      <c r="SLJ3" s="205"/>
      <c r="SLK3" s="205"/>
      <c r="SLL3" s="205"/>
      <c r="SLM3" s="205"/>
      <c r="SLN3" s="205"/>
      <c r="SLO3" s="205"/>
      <c r="SLP3" s="205"/>
      <c r="SLQ3" s="205"/>
      <c r="SLR3" s="205"/>
      <c r="SLS3" s="205"/>
      <c r="SLT3" s="205"/>
      <c r="SLU3" s="205"/>
      <c r="SLV3" s="205"/>
      <c r="SLW3" s="205"/>
      <c r="SLX3" s="205"/>
      <c r="SLY3" s="205"/>
      <c r="SLZ3" s="205"/>
      <c r="SMA3" s="205"/>
      <c r="SMB3" s="205"/>
      <c r="SMC3" s="205"/>
      <c r="SMD3" s="205"/>
      <c r="SME3" s="205"/>
      <c r="SMF3" s="205"/>
      <c r="SMG3" s="205"/>
      <c r="SMH3" s="205"/>
      <c r="SMI3" s="205"/>
      <c r="SMJ3" s="205"/>
      <c r="SMK3" s="205"/>
      <c r="SML3" s="205"/>
      <c r="SMM3" s="205"/>
      <c r="SMN3" s="205"/>
      <c r="SMO3" s="205"/>
      <c r="SMP3" s="205"/>
      <c r="SMQ3" s="205"/>
      <c r="SMR3" s="205"/>
      <c r="SMS3" s="205"/>
      <c r="SMT3" s="205"/>
      <c r="SMU3" s="205"/>
      <c r="SMV3" s="205"/>
      <c r="SMW3" s="205"/>
      <c r="SMX3" s="205"/>
      <c r="SMY3" s="205"/>
      <c r="SMZ3" s="205"/>
      <c r="SNA3" s="205"/>
      <c r="SNB3" s="205"/>
      <c r="SNC3" s="205"/>
      <c r="SND3" s="205"/>
      <c r="SNE3" s="205"/>
      <c r="SNF3" s="205"/>
      <c r="SNG3" s="205"/>
      <c r="SNH3" s="205"/>
      <c r="SNI3" s="205"/>
      <c r="SNJ3" s="205"/>
      <c r="SNK3" s="205"/>
      <c r="SNL3" s="205"/>
      <c r="SNM3" s="205"/>
      <c r="SNN3" s="205"/>
      <c r="SNO3" s="205"/>
      <c r="SNP3" s="205"/>
      <c r="SNQ3" s="205"/>
      <c r="SNR3" s="205"/>
      <c r="SNS3" s="205"/>
      <c r="SNT3" s="205"/>
      <c r="SNU3" s="205"/>
      <c r="SNV3" s="205"/>
      <c r="SNW3" s="205"/>
      <c r="SNX3" s="205"/>
      <c r="SNY3" s="205"/>
      <c r="SNZ3" s="205"/>
      <c r="SOA3" s="205"/>
      <c r="SOB3" s="205"/>
      <c r="SOC3" s="205"/>
      <c r="SOD3" s="205"/>
      <c r="SOE3" s="205"/>
      <c r="SOF3" s="205"/>
      <c r="SOG3" s="205"/>
      <c r="SOH3" s="205"/>
      <c r="SOI3" s="205"/>
      <c r="SOJ3" s="205"/>
      <c r="SOK3" s="205"/>
      <c r="SOL3" s="205"/>
      <c r="SOM3" s="205"/>
      <c r="SON3" s="205"/>
      <c r="SOO3" s="205"/>
      <c r="SOP3" s="205"/>
      <c r="SOQ3" s="205"/>
      <c r="SOR3" s="205"/>
      <c r="SOS3" s="205"/>
      <c r="SOT3" s="205"/>
      <c r="SOU3" s="205"/>
      <c r="SOV3" s="205"/>
      <c r="SOW3" s="205"/>
      <c r="SOX3" s="205"/>
      <c r="SOY3" s="205"/>
      <c r="SOZ3" s="205"/>
      <c r="SPA3" s="205"/>
      <c r="SPB3" s="205"/>
      <c r="SPC3" s="205"/>
      <c r="SPD3" s="205"/>
      <c r="SPE3" s="205"/>
      <c r="SPF3" s="205"/>
      <c r="SPG3" s="205"/>
      <c r="SPH3" s="205"/>
      <c r="SPI3" s="205"/>
      <c r="SPJ3" s="205"/>
      <c r="SPK3" s="205"/>
      <c r="SPL3" s="205"/>
      <c r="SPM3" s="205"/>
      <c r="SPN3" s="205"/>
      <c r="SPO3" s="205"/>
      <c r="SPP3" s="205"/>
      <c r="SPQ3" s="205"/>
      <c r="SPR3" s="205"/>
      <c r="SPS3" s="205"/>
      <c r="SPT3" s="205"/>
      <c r="SPU3" s="205"/>
      <c r="SPV3" s="205"/>
      <c r="SPW3" s="205"/>
      <c r="SPX3" s="205"/>
      <c r="SPY3" s="205"/>
      <c r="SPZ3" s="205"/>
      <c r="SQA3" s="205"/>
      <c r="SQB3" s="205"/>
      <c r="SQC3" s="205"/>
      <c r="SQD3" s="205"/>
      <c r="SQE3" s="205"/>
      <c r="SQF3" s="205"/>
      <c r="SQG3" s="205"/>
      <c r="SQH3" s="205"/>
      <c r="SQI3" s="205"/>
      <c r="SQJ3" s="205"/>
      <c r="SQK3" s="205"/>
      <c r="SQL3" s="205"/>
      <c r="SQM3" s="205"/>
      <c r="SQN3" s="205"/>
      <c r="SQO3" s="205"/>
      <c r="SQP3" s="205"/>
      <c r="SQQ3" s="205"/>
      <c r="SQR3" s="205"/>
      <c r="SQS3" s="205"/>
      <c r="SQT3" s="205"/>
      <c r="SQU3" s="205"/>
      <c r="SQV3" s="205"/>
      <c r="SQW3" s="205"/>
      <c r="SQX3" s="205"/>
      <c r="SQY3" s="205"/>
      <c r="SQZ3" s="205"/>
      <c r="SRA3" s="205"/>
      <c r="SRB3" s="205"/>
      <c r="SRC3" s="205"/>
      <c r="SRD3" s="205"/>
      <c r="SRE3" s="205"/>
      <c r="SRF3" s="205"/>
      <c r="SRG3" s="205"/>
      <c r="SRH3" s="205"/>
      <c r="SRI3" s="205"/>
      <c r="SRJ3" s="205"/>
      <c r="SRK3" s="205"/>
      <c r="SRL3" s="205"/>
      <c r="SRM3" s="205"/>
      <c r="SRN3" s="205"/>
      <c r="SRO3" s="205"/>
      <c r="SRP3" s="205"/>
      <c r="SRQ3" s="205"/>
      <c r="SRR3" s="205"/>
      <c r="SRS3" s="205"/>
      <c r="SRT3" s="205"/>
      <c r="SRU3" s="205"/>
      <c r="SRV3" s="205"/>
      <c r="SRW3" s="205"/>
      <c r="SRX3" s="205"/>
      <c r="SRY3" s="205"/>
      <c r="SRZ3" s="205"/>
      <c r="SSA3" s="205"/>
      <c r="SSB3" s="205"/>
      <c r="SSC3" s="205"/>
      <c r="SSD3" s="205"/>
      <c r="SSE3" s="205"/>
      <c r="SSF3" s="205"/>
      <c r="SSG3" s="205"/>
      <c r="SSH3" s="205"/>
      <c r="SSI3" s="205"/>
      <c r="SSJ3" s="205"/>
      <c r="SSK3" s="205"/>
      <c r="SSL3" s="205"/>
      <c r="SSM3" s="205"/>
      <c r="SSN3" s="205"/>
      <c r="SSO3" s="205"/>
      <c r="SSP3" s="205"/>
      <c r="SSQ3" s="205"/>
      <c r="SSR3" s="205"/>
      <c r="SSS3" s="205"/>
      <c r="SST3" s="205"/>
      <c r="SSU3" s="205"/>
      <c r="SSV3" s="205"/>
      <c r="SSW3" s="205"/>
      <c r="SSX3" s="205"/>
      <c r="SSY3" s="205"/>
      <c r="SSZ3" s="205"/>
      <c r="STA3" s="205"/>
      <c r="STB3" s="205"/>
      <c r="STC3" s="205"/>
      <c r="STD3" s="205"/>
      <c r="STE3" s="205"/>
      <c r="STF3" s="205"/>
      <c r="STG3" s="205"/>
      <c r="STH3" s="205"/>
      <c r="STI3" s="205"/>
      <c r="STJ3" s="205"/>
      <c r="STK3" s="205"/>
      <c r="STL3" s="205"/>
      <c r="STM3" s="205"/>
      <c r="STN3" s="205"/>
      <c r="STO3" s="205"/>
      <c r="STP3" s="205"/>
      <c r="STQ3" s="205"/>
      <c r="STR3" s="205"/>
      <c r="STS3" s="205"/>
      <c r="STT3" s="205"/>
      <c r="STU3" s="205"/>
      <c r="STV3" s="205"/>
      <c r="STW3" s="205"/>
      <c r="STX3" s="205"/>
      <c r="STY3" s="205"/>
      <c r="STZ3" s="205"/>
      <c r="SUA3" s="205"/>
      <c r="SUB3" s="205"/>
      <c r="SUC3" s="205"/>
      <c r="SUD3" s="205"/>
      <c r="SUE3" s="205"/>
      <c r="SUF3" s="205"/>
      <c r="SUG3" s="205"/>
      <c r="SUH3" s="205"/>
      <c r="SUI3" s="205"/>
      <c r="SUJ3" s="205"/>
      <c r="SUK3" s="205"/>
      <c r="SUL3" s="205"/>
      <c r="SUM3" s="205"/>
      <c r="SUN3" s="205"/>
      <c r="SUO3" s="205"/>
      <c r="SUP3" s="205"/>
      <c r="SUQ3" s="205"/>
      <c r="SUR3" s="205"/>
      <c r="SUS3" s="205"/>
      <c r="SUT3" s="205"/>
      <c r="SUU3" s="205"/>
      <c r="SUV3" s="205"/>
      <c r="SUW3" s="205"/>
      <c r="SUX3" s="205"/>
      <c r="SUY3" s="205"/>
      <c r="SUZ3" s="205"/>
      <c r="SVA3" s="205"/>
      <c r="SVB3" s="205"/>
      <c r="SVC3" s="205"/>
      <c r="SVD3" s="205"/>
      <c r="SVE3" s="205"/>
      <c r="SVF3" s="205"/>
      <c r="SVG3" s="205"/>
      <c r="SVH3" s="205"/>
      <c r="SVI3" s="205"/>
      <c r="SVJ3" s="205"/>
      <c r="SVK3" s="205"/>
      <c r="SVL3" s="205"/>
      <c r="SVM3" s="205"/>
      <c r="SVN3" s="205"/>
      <c r="SVO3" s="205"/>
      <c r="SVP3" s="205"/>
      <c r="SVQ3" s="205"/>
      <c r="SVR3" s="205"/>
      <c r="SVS3" s="205"/>
      <c r="SVT3" s="205"/>
      <c r="SVU3" s="205"/>
      <c r="SVV3" s="205"/>
      <c r="SVW3" s="205"/>
      <c r="SVX3" s="205"/>
      <c r="SVY3" s="205"/>
      <c r="SVZ3" s="205"/>
      <c r="SWA3" s="205"/>
      <c r="SWB3" s="205"/>
      <c r="SWC3" s="205"/>
      <c r="SWD3" s="205"/>
      <c r="SWE3" s="205"/>
      <c r="SWF3" s="205"/>
      <c r="SWG3" s="205"/>
      <c r="SWH3" s="205"/>
      <c r="SWI3" s="205"/>
      <c r="SWJ3" s="205"/>
      <c r="SWK3" s="205"/>
      <c r="SWL3" s="205"/>
      <c r="SWM3" s="205"/>
      <c r="SWN3" s="205"/>
      <c r="SWO3" s="205"/>
      <c r="SWP3" s="205"/>
      <c r="SWQ3" s="205"/>
      <c r="SWR3" s="205"/>
      <c r="SWS3" s="205"/>
      <c r="SWT3" s="205"/>
      <c r="SWU3" s="205"/>
      <c r="SWV3" s="205"/>
      <c r="SWW3" s="205"/>
      <c r="SWX3" s="205"/>
      <c r="SWY3" s="205"/>
      <c r="SWZ3" s="205"/>
      <c r="SXA3" s="205"/>
      <c r="SXB3" s="205"/>
      <c r="SXC3" s="205"/>
      <c r="SXD3" s="205"/>
      <c r="SXE3" s="205"/>
      <c r="SXF3" s="205"/>
      <c r="SXG3" s="205"/>
      <c r="SXH3" s="205"/>
      <c r="SXI3" s="205"/>
      <c r="SXJ3" s="205"/>
      <c r="SXK3" s="205"/>
      <c r="SXL3" s="205"/>
      <c r="SXM3" s="205"/>
      <c r="SXN3" s="205"/>
      <c r="SXO3" s="205"/>
      <c r="SXP3" s="205"/>
      <c r="SXQ3" s="205"/>
      <c r="SXR3" s="205"/>
      <c r="SXS3" s="205"/>
      <c r="SXT3" s="205"/>
      <c r="SXU3" s="205"/>
      <c r="SXV3" s="205"/>
      <c r="SXW3" s="205"/>
      <c r="SXX3" s="205"/>
      <c r="SXY3" s="205"/>
      <c r="SXZ3" s="205"/>
      <c r="SYA3" s="205"/>
      <c r="SYB3" s="205"/>
      <c r="SYC3" s="205"/>
      <c r="SYD3" s="205"/>
      <c r="SYE3" s="205"/>
      <c r="SYF3" s="205"/>
      <c r="SYG3" s="205"/>
      <c r="SYH3" s="205"/>
      <c r="SYI3" s="205"/>
      <c r="SYJ3" s="205"/>
      <c r="SYK3" s="205"/>
      <c r="SYL3" s="205"/>
      <c r="SYM3" s="205"/>
      <c r="SYN3" s="205"/>
      <c r="SYO3" s="205"/>
      <c r="SYP3" s="205"/>
      <c r="SYQ3" s="205"/>
      <c r="SYR3" s="205"/>
      <c r="SYS3" s="205"/>
      <c r="SYT3" s="205"/>
      <c r="SYU3" s="205"/>
      <c r="SYV3" s="205"/>
      <c r="SYW3" s="205"/>
      <c r="SYX3" s="205"/>
      <c r="SYY3" s="205"/>
      <c r="SYZ3" s="205"/>
      <c r="SZA3" s="205"/>
      <c r="SZB3" s="205"/>
      <c r="SZC3" s="205"/>
      <c r="SZD3" s="205"/>
      <c r="SZE3" s="205"/>
      <c r="SZF3" s="205"/>
      <c r="SZG3" s="205"/>
      <c r="SZH3" s="205"/>
      <c r="SZI3" s="205"/>
      <c r="SZJ3" s="205"/>
      <c r="SZK3" s="205"/>
      <c r="SZL3" s="205"/>
      <c r="SZM3" s="205"/>
      <c r="SZN3" s="205"/>
      <c r="SZO3" s="205"/>
      <c r="SZP3" s="205"/>
      <c r="SZQ3" s="205"/>
      <c r="SZR3" s="205"/>
      <c r="SZS3" s="205"/>
      <c r="SZT3" s="205"/>
      <c r="SZU3" s="205"/>
      <c r="SZV3" s="205"/>
      <c r="SZW3" s="205"/>
      <c r="SZX3" s="205"/>
      <c r="SZY3" s="205"/>
      <c r="SZZ3" s="205"/>
      <c r="TAA3" s="205"/>
      <c r="TAB3" s="205"/>
      <c r="TAC3" s="205"/>
      <c r="TAD3" s="205"/>
      <c r="TAE3" s="205"/>
      <c r="TAF3" s="205"/>
      <c r="TAG3" s="205"/>
      <c r="TAH3" s="205"/>
      <c r="TAI3" s="205"/>
      <c r="TAJ3" s="205"/>
      <c r="TAK3" s="205"/>
      <c r="TAL3" s="205"/>
      <c r="TAM3" s="205"/>
      <c r="TAN3" s="205"/>
      <c r="TAO3" s="205"/>
      <c r="TAP3" s="205"/>
      <c r="TAQ3" s="205"/>
      <c r="TAR3" s="205"/>
      <c r="TAS3" s="205"/>
      <c r="TAT3" s="205"/>
      <c r="TAU3" s="205"/>
      <c r="TAV3" s="205"/>
      <c r="TAW3" s="205"/>
      <c r="TAX3" s="205"/>
      <c r="TAY3" s="205"/>
      <c r="TAZ3" s="205"/>
      <c r="TBA3" s="205"/>
      <c r="TBB3" s="205"/>
      <c r="TBC3" s="205"/>
      <c r="TBD3" s="205"/>
      <c r="TBE3" s="205"/>
      <c r="TBF3" s="205"/>
      <c r="TBG3" s="205"/>
      <c r="TBH3" s="205"/>
      <c r="TBI3" s="205"/>
      <c r="TBJ3" s="205"/>
      <c r="TBK3" s="205"/>
      <c r="TBL3" s="205"/>
      <c r="TBM3" s="205"/>
      <c r="TBN3" s="205"/>
      <c r="TBO3" s="205"/>
      <c r="TBP3" s="205"/>
      <c r="TBQ3" s="205"/>
      <c r="TBR3" s="205"/>
      <c r="TBS3" s="205"/>
      <c r="TBT3" s="205"/>
      <c r="TBU3" s="205"/>
      <c r="TBV3" s="205"/>
      <c r="TBW3" s="205"/>
      <c r="TBX3" s="205"/>
      <c r="TBY3" s="205"/>
      <c r="TBZ3" s="205"/>
      <c r="TCA3" s="205"/>
      <c r="TCB3" s="205"/>
      <c r="TCC3" s="205"/>
      <c r="TCD3" s="205"/>
      <c r="TCE3" s="205"/>
      <c r="TCF3" s="205"/>
      <c r="TCG3" s="205"/>
      <c r="TCH3" s="205"/>
      <c r="TCI3" s="205"/>
      <c r="TCJ3" s="205"/>
      <c r="TCK3" s="205"/>
      <c r="TCL3" s="205"/>
      <c r="TCM3" s="205"/>
      <c r="TCN3" s="205"/>
      <c r="TCO3" s="205"/>
      <c r="TCP3" s="205"/>
      <c r="TCQ3" s="205"/>
      <c r="TCR3" s="205"/>
      <c r="TCS3" s="205"/>
      <c r="TCT3" s="205"/>
      <c r="TCU3" s="205"/>
      <c r="TCV3" s="205"/>
      <c r="TCW3" s="205"/>
      <c r="TCX3" s="205"/>
      <c r="TCY3" s="205"/>
      <c r="TCZ3" s="205"/>
      <c r="TDA3" s="205"/>
      <c r="TDB3" s="205"/>
      <c r="TDC3" s="205"/>
      <c r="TDD3" s="205"/>
      <c r="TDE3" s="205"/>
      <c r="TDF3" s="205"/>
      <c r="TDG3" s="205"/>
      <c r="TDH3" s="205"/>
      <c r="TDI3" s="205"/>
      <c r="TDJ3" s="205"/>
      <c r="TDK3" s="205"/>
      <c r="TDL3" s="205"/>
      <c r="TDM3" s="205"/>
      <c r="TDN3" s="205"/>
      <c r="TDO3" s="205"/>
      <c r="TDP3" s="205"/>
      <c r="TDQ3" s="205"/>
      <c r="TDR3" s="205"/>
      <c r="TDS3" s="205"/>
      <c r="TDT3" s="205"/>
      <c r="TDU3" s="205"/>
      <c r="TDV3" s="205"/>
      <c r="TDW3" s="205"/>
      <c r="TDX3" s="205"/>
      <c r="TDY3" s="205"/>
      <c r="TDZ3" s="205"/>
      <c r="TEA3" s="205"/>
      <c r="TEB3" s="205"/>
      <c r="TEC3" s="205"/>
      <c r="TED3" s="205"/>
      <c r="TEE3" s="205"/>
      <c r="TEF3" s="205"/>
      <c r="TEG3" s="205"/>
      <c r="TEH3" s="205"/>
      <c r="TEI3" s="205"/>
      <c r="TEJ3" s="205"/>
      <c r="TEK3" s="205"/>
      <c r="TEL3" s="205"/>
      <c r="TEM3" s="205"/>
      <c r="TEN3" s="205"/>
      <c r="TEO3" s="205"/>
      <c r="TEP3" s="205"/>
      <c r="TEQ3" s="205"/>
      <c r="TER3" s="205"/>
      <c r="TES3" s="205"/>
      <c r="TET3" s="205"/>
      <c r="TEU3" s="205"/>
      <c r="TEV3" s="205"/>
      <c r="TEW3" s="205"/>
      <c r="TEX3" s="205"/>
      <c r="TEY3" s="205"/>
      <c r="TEZ3" s="205"/>
      <c r="TFA3" s="205"/>
      <c r="TFB3" s="205"/>
      <c r="TFC3" s="205"/>
      <c r="TFD3" s="205"/>
      <c r="TFE3" s="205"/>
      <c r="TFF3" s="205"/>
      <c r="TFG3" s="205"/>
      <c r="TFH3" s="205"/>
      <c r="TFI3" s="205"/>
      <c r="TFJ3" s="205"/>
      <c r="TFK3" s="205"/>
      <c r="TFL3" s="205"/>
      <c r="TFM3" s="205"/>
      <c r="TFN3" s="205"/>
      <c r="TFO3" s="205"/>
      <c r="TFP3" s="205"/>
      <c r="TFQ3" s="205"/>
      <c r="TFR3" s="205"/>
      <c r="TFS3" s="205"/>
      <c r="TFT3" s="205"/>
      <c r="TFU3" s="205"/>
      <c r="TFV3" s="205"/>
      <c r="TFW3" s="205"/>
      <c r="TFX3" s="205"/>
      <c r="TFY3" s="205"/>
      <c r="TFZ3" s="205"/>
      <c r="TGA3" s="205"/>
      <c r="TGB3" s="205"/>
      <c r="TGC3" s="205"/>
      <c r="TGD3" s="205"/>
      <c r="TGE3" s="205"/>
      <c r="TGF3" s="205"/>
      <c r="TGG3" s="205"/>
      <c r="TGH3" s="205"/>
      <c r="TGI3" s="205"/>
      <c r="TGJ3" s="205"/>
      <c r="TGK3" s="205"/>
      <c r="TGL3" s="205"/>
      <c r="TGM3" s="205"/>
      <c r="TGN3" s="205"/>
      <c r="TGO3" s="205"/>
      <c r="TGP3" s="205"/>
      <c r="TGQ3" s="205"/>
      <c r="TGR3" s="205"/>
      <c r="TGS3" s="205"/>
      <c r="TGT3" s="205"/>
      <c r="TGU3" s="205"/>
      <c r="TGV3" s="205"/>
      <c r="TGW3" s="205"/>
      <c r="TGX3" s="205"/>
      <c r="TGY3" s="205"/>
      <c r="TGZ3" s="205"/>
      <c r="THA3" s="205"/>
      <c r="THB3" s="205"/>
      <c r="THC3" s="205"/>
      <c r="THD3" s="205"/>
      <c r="THE3" s="205"/>
      <c r="THF3" s="205"/>
      <c r="THG3" s="205"/>
      <c r="THH3" s="205"/>
      <c r="THI3" s="205"/>
      <c r="THJ3" s="205"/>
      <c r="THK3" s="205"/>
      <c r="THL3" s="205"/>
      <c r="THM3" s="205"/>
      <c r="THN3" s="205"/>
      <c r="THO3" s="205"/>
      <c r="THP3" s="205"/>
      <c r="THQ3" s="205"/>
      <c r="THR3" s="205"/>
      <c r="THS3" s="205"/>
      <c r="THT3" s="205"/>
      <c r="THU3" s="205"/>
      <c r="THV3" s="205"/>
      <c r="THW3" s="205"/>
      <c r="THX3" s="205"/>
      <c r="THY3" s="205"/>
      <c r="THZ3" s="205"/>
      <c r="TIA3" s="205"/>
      <c r="TIB3" s="205"/>
      <c r="TIC3" s="205"/>
      <c r="TID3" s="205"/>
      <c r="TIE3" s="205"/>
      <c r="TIF3" s="205"/>
      <c r="TIG3" s="205"/>
      <c r="TIH3" s="205"/>
      <c r="TII3" s="205"/>
      <c r="TIJ3" s="205"/>
      <c r="TIK3" s="205"/>
      <c r="TIL3" s="205"/>
      <c r="TIM3" s="205"/>
      <c r="TIN3" s="205"/>
      <c r="TIO3" s="205"/>
      <c r="TIP3" s="205"/>
      <c r="TIQ3" s="205"/>
      <c r="TIR3" s="205"/>
      <c r="TIS3" s="205"/>
      <c r="TIT3" s="205"/>
      <c r="TIU3" s="205"/>
      <c r="TIV3" s="205"/>
      <c r="TIW3" s="205"/>
      <c r="TIX3" s="205"/>
      <c r="TIY3" s="205"/>
      <c r="TIZ3" s="205"/>
      <c r="TJA3" s="205"/>
      <c r="TJB3" s="205"/>
      <c r="TJC3" s="205"/>
      <c r="TJD3" s="205"/>
      <c r="TJE3" s="205"/>
      <c r="TJF3" s="205"/>
      <c r="TJG3" s="205"/>
      <c r="TJH3" s="205"/>
      <c r="TJI3" s="205"/>
      <c r="TJJ3" s="205"/>
      <c r="TJK3" s="205"/>
      <c r="TJL3" s="205"/>
      <c r="TJM3" s="205"/>
      <c r="TJN3" s="205"/>
      <c r="TJO3" s="205"/>
      <c r="TJP3" s="205"/>
      <c r="TJQ3" s="205"/>
      <c r="TJR3" s="205"/>
      <c r="TJS3" s="205"/>
      <c r="TJT3" s="205"/>
      <c r="TJU3" s="205"/>
      <c r="TJV3" s="205"/>
      <c r="TJW3" s="205"/>
      <c r="TJX3" s="205"/>
      <c r="TJY3" s="205"/>
      <c r="TJZ3" s="205"/>
      <c r="TKA3" s="205"/>
      <c r="TKB3" s="205"/>
      <c r="TKC3" s="205"/>
      <c r="TKD3" s="205"/>
      <c r="TKE3" s="205"/>
      <c r="TKF3" s="205"/>
      <c r="TKG3" s="205"/>
      <c r="TKH3" s="205"/>
      <c r="TKI3" s="205"/>
      <c r="TKJ3" s="205"/>
      <c r="TKK3" s="205"/>
      <c r="TKL3" s="205"/>
      <c r="TKM3" s="205"/>
      <c r="TKN3" s="205"/>
      <c r="TKO3" s="205"/>
      <c r="TKP3" s="205"/>
      <c r="TKQ3" s="205"/>
      <c r="TKR3" s="205"/>
      <c r="TKS3" s="205"/>
      <c r="TKT3" s="205"/>
      <c r="TKU3" s="205"/>
      <c r="TKV3" s="205"/>
      <c r="TKW3" s="205"/>
      <c r="TKX3" s="205"/>
      <c r="TKY3" s="205"/>
      <c r="TKZ3" s="205"/>
      <c r="TLA3" s="205"/>
      <c r="TLB3" s="205"/>
      <c r="TLC3" s="205"/>
      <c r="TLD3" s="205"/>
      <c r="TLE3" s="205"/>
      <c r="TLF3" s="205"/>
      <c r="TLG3" s="205"/>
      <c r="TLH3" s="205"/>
      <c r="TLI3" s="205"/>
      <c r="TLJ3" s="205"/>
      <c r="TLK3" s="205"/>
      <c r="TLL3" s="205"/>
      <c r="TLM3" s="205"/>
      <c r="TLN3" s="205"/>
      <c r="TLO3" s="205"/>
      <c r="TLP3" s="205"/>
      <c r="TLQ3" s="205"/>
      <c r="TLR3" s="205"/>
      <c r="TLS3" s="205"/>
      <c r="TLT3" s="205"/>
      <c r="TLU3" s="205"/>
      <c r="TLV3" s="205"/>
      <c r="TLW3" s="205"/>
      <c r="TLX3" s="205"/>
      <c r="TLY3" s="205"/>
      <c r="TLZ3" s="205"/>
      <c r="TMA3" s="205"/>
      <c r="TMB3" s="205"/>
      <c r="TMC3" s="205"/>
      <c r="TMD3" s="205"/>
      <c r="TME3" s="205"/>
      <c r="TMF3" s="205"/>
      <c r="TMG3" s="205"/>
      <c r="TMH3" s="205"/>
      <c r="TMI3" s="205"/>
      <c r="TMJ3" s="205"/>
      <c r="TMK3" s="205"/>
      <c r="TML3" s="205"/>
      <c r="TMM3" s="205"/>
      <c r="TMN3" s="205"/>
      <c r="TMO3" s="205"/>
      <c r="TMP3" s="205"/>
      <c r="TMQ3" s="205"/>
      <c r="TMR3" s="205"/>
      <c r="TMS3" s="205"/>
      <c r="TMT3" s="205"/>
      <c r="TMU3" s="205"/>
      <c r="TMV3" s="205"/>
      <c r="TMW3" s="205"/>
      <c r="TMX3" s="205"/>
      <c r="TMY3" s="205"/>
      <c r="TMZ3" s="205"/>
      <c r="TNA3" s="205"/>
      <c r="TNB3" s="205"/>
      <c r="TNC3" s="205"/>
      <c r="TND3" s="205"/>
      <c r="TNE3" s="205"/>
      <c r="TNF3" s="205"/>
      <c r="TNG3" s="205"/>
      <c r="TNH3" s="205"/>
      <c r="TNI3" s="205"/>
      <c r="TNJ3" s="205"/>
      <c r="TNK3" s="205"/>
      <c r="TNL3" s="205"/>
      <c r="TNM3" s="205"/>
      <c r="TNN3" s="205"/>
      <c r="TNO3" s="205"/>
      <c r="TNP3" s="205"/>
      <c r="TNQ3" s="205"/>
      <c r="TNR3" s="205"/>
      <c r="TNS3" s="205"/>
      <c r="TNT3" s="205"/>
      <c r="TNU3" s="205"/>
      <c r="TNV3" s="205"/>
      <c r="TNW3" s="205"/>
      <c r="TNX3" s="205"/>
      <c r="TNY3" s="205"/>
      <c r="TNZ3" s="205"/>
      <c r="TOA3" s="205"/>
      <c r="TOB3" s="205"/>
      <c r="TOC3" s="205"/>
      <c r="TOD3" s="205"/>
      <c r="TOE3" s="205"/>
      <c r="TOF3" s="205"/>
      <c r="TOG3" s="205"/>
      <c r="TOH3" s="205"/>
      <c r="TOI3" s="205"/>
      <c r="TOJ3" s="205"/>
      <c r="TOK3" s="205"/>
      <c r="TOL3" s="205"/>
      <c r="TOM3" s="205"/>
      <c r="TON3" s="205"/>
      <c r="TOO3" s="205"/>
      <c r="TOP3" s="205"/>
      <c r="TOQ3" s="205"/>
      <c r="TOR3" s="205"/>
      <c r="TOS3" s="205"/>
      <c r="TOT3" s="205"/>
      <c r="TOU3" s="205"/>
      <c r="TOV3" s="205"/>
      <c r="TOW3" s="205"/>
      <c r="TOX3" s="205"/>
      <c r="TOY3" s="205"/>
      <c r="TOZ3" s="205"/>
      <c r="TPA3" s="205"/>
      <c r="TPB3" s="205"/>
      <c r="TPC3" s="205"/>
      <c r="TPD3" s="205"/>
      <c r="TPE3" s="205"/>
      <c r="TPF3" s="205"/>
      <c r="TPG3" s="205"/>
      <c r="TPH3" s="205"/>
      <c r="TPI3" s="205"/>
      <c r="TPJ3" s="205"/>
      <c r="TPK3" s="205"/>
      <c r="TPL3" s="205"/>
      <c r="TPM3" s="205"/>
      <c r="TPN3" s="205"/>
      <c r="TPO3" s="205"/>
      <c r="TPP3" s="205"/>
      <c r="TPQ3" s="205"/>
      <c r="TPR3" s="205"/>
      <c r="TPS3" s="205"/>
      <c r="TPT3" s="205"/>
      <c r="TPU3" s="205"/>
      <c r="TPV3" s="205"/>
      <c r="TPW3" s="205"/>
      <c r="TPX3" s="205"/>
      <c r="TPY3" s="205"/>
      <c r="TPZ3" s="205"/>
      <c r="TQA3" s="205"/>
      <c r="TQB3" s="205"/>
      <c r="TQC3" s="205"/>
      <c r="TQD3" s="205"/>
      <c r="TQE3" s="205"/>
      <c r="TQF3" s="205"/>
      <c r="TQG3" s="205"/>
      <c r="TQH3" s="205"/>
      <c r="TQI3" s="205"/>
      <c r="TQJ3" s="205"/>
      <c r="TQK3" s="205"/>
      <c r="TQL3" s="205"/>
      <c r="TQM3" s="205"/>
      <c r="TQN3" s="205"/>
      <c r="TQO3" s="205"/>
      <c r="TQP3" s="205"/>
      <c r="TQQ3" s="205"/>
      <c r="TQR3" s="205"/>
      <c r="TQS3" s="205"/>
      <c r="TQT3" s="205"/>
      <c r="TQU3" s="205"/>
      <c r="TQV3" s="205"/>
      <c r="TQW3" s="205"/>
      <c r="TQX3" s="205"/>
      <c r="TQY3" s="205"/>
      <c r="TQZ3" s="205"/>
      <c r="TRA3" s="205"/>
      <c r="TRB3" s="205"/>
      <c r="TRC3" s="205"/>
      <c r="TRD3" s="205"/>
      <c r="TRE3" s="205"/>
      <c r="TRF3" s="205"/>
      <c r="TRG3" s="205"/>
      <c r="TRH3" s="205"/>
      <c r="TRI3" s="205"/>
      <c r="TRJ3" s="205"/>
      <c r="TRK3" s="205"/>
      <c r="TRL3" s="205"/>
      <c r="TRM3" s="205"/>
      <c r="TRN3" s="205"/>
      <c r="TRO3" s="205"/>
      <c r="TRP3" s="205"/>
      <c r="TRQ3" s="205"/>
      <c r="TRR3" s="205"/>
      <c r="TRS3" s="205"/>
      <c r="TRT3" s="205"/>
      <c r="TRU3" s="205"/>
      <c r="TRV3" s="205"/>
      <c r="TRW3" s="205"/>
      <c r="TRX3" s="205"/>
      <c r="TRY3" s="205"/>
      <c r="TRZ3" s="205"/>
      <c r="TSA3" s="205"/>
      <c r="TSB3" s="205"/>
      <c r="TSC3" s="205"/>
      <c r="TSD3" s="205"/>
      <c r="TSE3" s="205"/>
      <c r="TSF3" s="205"/>
      <c r="TSG3" s="205"/>
      <c r="TSH3" s="205"/>
      <c r="TSI3" s="205"/>
      <c r="TSJ3" s="205"/>
      <c r="TSK3" s="205"/>
      <c r="TSL3" s="205"/>
      <c r="TSM3" s="205"/>
      <c r="TSN3" s="205"/>
      <c r="TSO3" s="205"/>
      <c r="TSP3" s="205"/>
      <c r="TSQ3" s="205"/>
      <c r="TSR3" s="205"/>
      <c r="TSS3" s="205"/>
      <c r="TST3" s="205"/>
      <c r="TSU3" s="205"/>
      <c r="TSV3" s="205"/>
      <c r="TSW3" s="205"/>
      <c r="TSX3" s="205"/>
      <c r="TSY3" s="205"/>
      <c r="TSZ3" s="205"/>
      <c r="TTA3" s="205"/>
      <c r="TTB3" s="205"/>
      <c r="TTC3" s="205"/>
      <c r="TTD3" s="205"/>
      <c r="TTE3" s="205"/>
      <c r="TTF3" s="205"/>
      <c r="TTG3" s="205"/>
      <c r="TTH3" s="205"/>
      <c r="TTI3" s="205"/>
      <c r="TTJ3" s="205"/>
      <c r="TTK3" s="205"/>
      <c r="TTL3" s="205"/>
      <c r="TTM3" s="205"/>
      <c r="TTN3" s="205"/>
      <c r="TTO3" s="205"/>
      <c r="TTP3" s="205"/>
      <c r="TTQ3" s="205"/>
      <c r="TTR3" s="205"/>
      <c r="TTS3" s="205"/>
      <c r="TTT3" s="205"/>
      <c r="TTU3" s="205"/>
      <c r="TTV3" s="205"/>
      <c r="TTW3" s="205"/>
      <c r="TTX3" s="205"/>
      <c r="TTY3" s="205"/>
      <c r="TTZ3" s="205"/>
      <c r="TUA3" s="205"/>
      <c r="TUB3" s="205"/>
      <c r="TUC3" s="205"/>
      <c r="TUD3" s="205"/>
      <c r="TUE3" s="205"/>
      <c r="TUF3" s="205"/>
      <c r="TUG3" s="205"/>
      <c r="TUH3" s="205"/>
      <c r="TUI3" s="205"/>
      <c r="TUJ3" s="205"/>
      <c r="TUK3" s="205"/>
      <c r="TUL3" s="205"/>
      <c r="TUM3" s="205"/>
      <c r="TUN3" s="205"/>
      <c r="TUO3" s="205"/>
      <c r="TUP3" s="205"/>
      <c r="TUQ3" s="205"/>
      <c r="TUR3" s="205"/>
      <c r="TUS3" s="205"/>
      <c r="TUT3" s="205"/>
      <c r="TUU3" s="205"/>
      <c r="TUV3" s="205"/>
      <c r="TUW3" s="205"/>
      <c r="TUX3" s="205"/>
      <c r="TUY3" s="205"/>
      <c r="TUZ3" s="205"/>
      <c r="TVA3" s="205"/>
      <c r="TVB3" s="205"/>
      <c r="TVC3" s="205"/>
      <c r="TVD3" s="205"/>
      <c r="TVE3" s="205"/>
      <c r="TVF3" s="205"/>
      <c r="TVG3" s="205"/>
      <c r="TVH3" s="205"/>
      <c r="TVI3" s="205"/>
      <c r="TVJ3" s="205"/>
      <c r="TVK3" s="205"/>
      <c r="TVL3" s="205"/>
      <c r="TVM3" s="205"/>
      <c r="TVN3" s="205"/>
      <c r="TVO3" s="205"/>
      <c r="TVP3" s="205"/>
      <c r="TVQ3" s="205"/>
      <c r="TVR3" s="205"/>
      <c r="TVS3" s="205"/>
      <c r="TVT3" s="205"/>
      <c r="TVU3" s="205"/>
      <c r="TVV3" s="205"/>
      <c r="TVW3" s="205"/>
      <c r="TVX3" s="205"/>
      <c r="TVY3" s="205"/>
      <c r="TVZ3" s="205"/>
      <c r="TWA3" s="205"/>
      <c r="TWB3" s="205"/>
      <c r="TWC3" s="205"/>
      <c r="TWD3" s="205"/>
      <c r="TWE3" s="205"/>
      <c r="TWF3" s="205"/>
      <c r="TWG3" s="205"/>
      <c r="TWH3" s="205"/>
      <c r="TWI3" s="205"/>
      <c r="TWJ3" s="205"/>
      <c r="TWK3" s="205"/>
      <c r="TWL3" s="205"/>
      <c r="TWM3" s="205"/>
      <c r="TWN3" s="205"/>
      <c r="TWO3" s="205"/>
      <c r="TWP3" s="205"/>
      <c r="TWQ3" s="205"/>
      <c r="TWR3" s="205"/>
      <c r="TWS3" s="205"/>
      <c r="TWT3" s="205"/>
      <c r="TWU3" s="205"/>
      <c r="TWV3" s="205"/>
      <c r="TWW3" s="205"/>
      <c r="TWX3" s="205"/>
      <c r="TWY3" s="205"/>
      <c r="TWZ3" s="205"/>
      <c r="TXA3" s="205"/>
      <c r="TXB3" s="205"/>
      <c r="TXC3" s="205"/>
      <c r="TXD3" s="205"/>
      <c r="TXE3" s="205"/>
      <c r="TXF3" s="205"/>
      <c r="TXG3" s="205"/>
      <c r="TXH3" s="205"/>
      <c r="TXI3" s="205"/>
      <c r="TXJ3" s="205"/>
      <c r="TXK3" s="205"/>
      <c r="TXL3" s="205"/>
      <c r="TXM3" s="205"/>
      <c r="TXN3" s="205"/>
      <c r="TXO3" s="205"/>
      <c r="TXP3" s="205"/>
      <c r="TXQ3" s="205"/>
      <c r="TXR3" s="205"/>
      <c r="TXS3" s="205"/>
      <c r="TXT3" s="205"/>
      <c r="TXU3" s="205"/>
      <c r="TXV3" s="205"/>
      <c r="TXW3" s="205"/>
      <c r="TXX3" s="205"/>
      <c r="TXY3" s="205"/>
      <c r="TXZ3" s="205"/>
      <c r="TYA3" s="205"/>
      <c r="TYB3" s="205"/>
      <c r="TYC3" s="205"/>
      <c r="TYD3" s="205"/>
      <c r="TYE3" s="205"/>
      <c r="TYF3" s="205"/>
      <c r="TYG3" s="205"/>
      <c r="TYH3" s="205"/>
      <c r="TYI3" s="205"/>
      <c r="TYJ3" s="205"/>
      <c r="TYK3" s="205"/>
      <c r="TYL3" s="205"/>
      <c r="TYM3" s="205"/>
      <c r="TYN3" s="205"/>
      <c r="TYO3" s="205"/>
      <c r="TYP3" s="205"/>
      <c r="TYQ3" s="205"/>
      <c r="TYR3" s="205"/>
      <c r="TYS3" s="205"/>
      <c r="TYT3" s="205"/>
      <c r="TYU3" s="205"/>
      <c r="TYV3" s="205"/>
      <c r="TYW3" s="205"/>
      <c r="TYX3" s="205"/>
      <c r="TYY3" s="205"/>
      <c r="TYZ3" s="205"/>
      <c r="TZA3" s="205"/>
      <c r="TZB3" s="205"/>
      <c r="TZC3" s="205"/>
      <c r="TZD3" s="205"/>
      <c r="TZE3" s="205"/>
      <c r="TZF3" s="205"/>
      <c r="TZG3" s="205"/>
      <c r="TZH3" s="205"/>
      <c r="TZI3" s="205"/>
      <c r="TZJ3" s="205"/>
      <c r="TZK3" s="205"/>
      <c r="TZL3" s="205"/>
      <c r="TZM3" s="205"/>
      <c r="TZN3" s="205"/>
      <c r="TZO3" s="205"/>
      <c r="TZP3" s="205"/>
      <c r="TZQ3" s="205"/>
      <c r="TZR3" s="205"/>
      <c r="TZS3" s="205"/>
      <c r="TZT3" s="205"/>
      <c r="TZU3" s="205"/>
      <c r="TZV3" s="205"/>
      <c r="TZW3" s="205"/>
      <c r="TZX3" s="205"/>
      <c r="TZY3" s="205"/>
      <c r="TZZ3" s="205"/>
      <c r="UAA3" s="205"/>
      <c r="UAB3" s="205"/>
      <c r="UAC3" s="205"/>
      <c r="UAD3" s="205"/>
      <c r="UAE3" s="205"/>
      <c r="UAF3" s="205"/>
      <c r="UAG3" s="205"/>
      <c r="UAH3" s="205"/>
      <c r="UAI3" s="205"/>
      <c r="UAJ3" s="205"/>
      <c r="UAK3" s="205"/>
      <c r="UAL3" s="205"/>
      <c r="UAM3" s="205"/>
      <c r="UAN3" s="205"/>
      <c r="UAO3" s="205"/>
      <c r="UAP3" s="205"/>
      <c r="UAQ3" s="205"/>
      <c r="UAR3" s="205"/>
      <c r="UAS3" s="205"/>
      <c r="UAT3" s="205"/>
      <c r="UAU3" s="205"/>
      <c r="UAV3" s="205"/>
      <c r="UAW3" s="205"/>
      <c r="UAX3" s="205"/>
      <c r="UAY3" s="205"/>
      <c r="UAZ3" s="205"/>
      <c r="UBA3" s="205"/>
      <c r="UBB3" s="205"/>
      <c r="UBC3" s="205"/>
      <c r="UBD3" s="205"/>
      <c r="UBE3" s="205"/>
      <c r="UBF3" s="205"/>
      <c r="UBG3" s="205"/>
      <c r="UBH3" s="205"/>
      <c r="UBI3" s="205"/>
      <c r="UBJ3" s="205"/>
      <c r="UBK3" s="205"/>
      <c r="UBL3" s="205"/>
      <c r="UBM3" s="205"/>
      <c r="UBN3" s="205"/>
      <c r="UBO3" s="205"/>
      <c r="UBP3" s="205"/>
      <c r="UBQ3" s="205"/>
      <c r="UBR3" s="205"/>
      <c r="UBS3" s="205"/>
      <c r="UBT3" s="205"/>
      <c r="UBU3" s="205"/>
      <c r="UBV3" s="205"/>
      <c r="UBW3" s="205"/>
      <c r="UBX3" s="205"/>
      <c r="UBY3" s="205"/>
      <c r="UBZ3" s="205"/>
      <c r="UCA3" s="205"/>
      <c r="UCB3" s="205"/>
      <c r="UCC3" s="205"/>
      <c r="UCD3" s="205"/>
      <c r="UCE3" s="205"/>
      <c r="UCF3" s="205"/>
      <c r="UCG3" s="205"/>
      <c r="UCH3" s="205"/>
      <c r="UCI3" s="205"/>
      <c r="UCJ3" s="205"/>
      <c r="UCK3" s="205"/>
      <c r="UCL3" s="205"/>
      <c r="UCM3" s="205"/>
      <c r="UCN3" s="205"/>
      <c r="UCO3" s="205"/>
      <c r="UCP3" s="205"/>
      <c r="UCQ3" s="205"/>
      <c r="UCR3" s="205"/>
      <c r="UCS3" s="205"/>
      <c r="UCT3" s="205"/>
      <c r="UCU3" s="205"/>
      <c r="UCV3" s="205"/>
      <c r="UCW3" s="205"/>
      <c r="UCX3" s="205"/>
      <c r="UCY3" s="205"/>
      <c r="UCZ3" s="205"/>
      <c r="UDA3" s="205"/>
      <c r="UDB3" s="205"/>
      <c r="UDC3" s="205"/>
      <c r="UDD3" s="205"/>
      <c r="UDE3" s="205"/>
      <c r="UDF3" s="205"/>
      <c r="UDG3" s="205"/>
      <c r="UDH3" s="205"/>
      <c r="UDI3" s="205"/>
      <c r="UDJ3" s="205"/>
      <c r="UDK3" s="205"/>
      <c r="UDL3" s="205"/>
      <c r="UDM3" s="205"/>
      <c r="UDN3" s="205"/>
      <c r="UDO3" s="205"/>
      <c r="UDP3" s="205"/>
      <c r="UDQ3" s="205"/>
      <c r="UDR3" s="205"/>
      <c r="UDS3" s="205"/>
      <c r="UDT3" s="205"/>
      <c r="UDU3" s="205"/>
      <c r="UDV3" s="205"/>
      <c r="UDW3" s="205"/>
      <c r="UDX3" s="205"/>
      <c r="UDY3" s="205"/>
      <c r="UDZ3" s="205"/>
      <c r="UEA3" s="205"/>
      <c r="UEB3" s="205"/>
      <c r="UEC3" s="205"/>
      <c r="UED3" s="205"/>
      <c r="UEE3" s="205"/>
      <c r="UEF3" s="205"/>
      <c r="UEG3" s="205"/>
      <c r="UEH3" s="205"/>
      <c r="UEI3" s="205"/>
      <c r="UEJ3" s="205"/>
      <c r="UEK3" s="205"/>
      <c r="UEL3" s="205"/>
      <c r="UEM3" s="205"/>
      <c r="UEN3" s="205"/>
      <c r="UEO3" s="205"/>
      <c r="UEP3" s="205"/>
      <c r="UEQ3" s="205"/>
      <c r="UER3" s="205"/>
      <c r="UES3" s="205"/>
      <c r="UET3" s="205"/>
      <c r="UEU3" s="205"/>
      <c r="UEV3" s="205"/>
      <c r="UEW3" s="205"/>
      <c r="UEX3" s="205"/>
      <c r="UEY3" s="205"/>
      <c r="UEZ3" s="205"/>
      <c r="UFA3" s="205"/>
      <c r="UFB3" s="205"/>
      <c r="UFC3" s="205"/>
      <c r="UFD3" s="205"/>
      <c r="UFE3" s="205"/>
      <c r="UFF3" s="205"/>
      <c r="UFG3" s="205"/>
      <c r="UFH3" s="205"/>
      <c r="UFI3" s="205"/>
      <c r="UFJ3" s="205"/>
      <c r="UFK3" s="205"/>
      <c r="UFL3" s="205"/>
      <c r="UFM3" s="205"/>
      <c r="UFN3" s="205"/>
      <c r="UFO3" s="205"/>
      <c r="UFP3" s="205"/>
      <c r="UFQ3" s="205"/>
      <c r="UFR3" s="205"/>
      <c r="UFS3" s="205"/>
      <c r="UFT3" s="205"/>
      <c r="UFU3" s="205"/>
      <c r="UFV3" s="205"/>
      <c r="UFW3" s="205"/>
      <c r="UFX3" s="205"/>
      <c r="UFY3" s="205"/>
      <c r="UFZ3" s="205"/>
      <c r="UGA3" s="205"/>
      <c r="UGB3" s="205"/>
      <c r="UGC3" s="205"/>
      <c r="UGD3" s="205"/>
      <c r="UGE3" s="205"/>
      <c r="UGF3" s="205"/>
      <c r="UGG3" s="205"/>
      <c r="UGH3" s="205"/>
      <c r="UGI3" s="205"/>
      <c r="UGJ3" s="205"/>
      <c r="UGK3" s="205"/>
      <c r="UGL3" s="205"/>
      <c r="UGM3" s="205"/>
      <c r="UGN3" s="205"/>
      <c r="UGO3" s="205"/>
      <c r="UGP3" s="205"/>
      <c r="UGQ3" s="205"/>
      <c r="UGR3" s="205"/>
      <c r="UGS3" s="205"/>
      <c r="UGT3" s="205"/>
      <c r="UGU3" s="205"/>
      <c r="UGV3" s="205"/>
      <c r="UGW3" s="205"/>
      <c r="UGX3" s="205"/>
      <c r="UGY3" s="205"/>
      <c r="UGZ3" s="205"/>
      <c r="UHA3" s="205"/>
      <c r="UHB3" s="205"/>
      <c r="UHC3" s="205"/>
      <c r="UHD3" s="205"/>
      <c r="UHE3" s="205"/>
      <c r="UHF3" s="205"/>
      <c r="UHG3" s="205"/>
      <c r="UHH3" s="205"/>
      <c r="UHI3" s="205"/>
      <c r="UHJ3" s="205"/>
      <c r="UHK3" s="205"/>
      <c r="UHL3" s="205"/>
      <c r="UHM3" s="205"/>
      <c r="UHN3" s="205"/>
      <c r="UHO3" s="205"/>
      <c r="UHP3" s="205"/>
      <c r="UHQ3" s="205"/>
      <c r="UHR3" s="205"/>
      <c r="UHS3" s="205"/>
      <c r="UHT3" s="205"/>
      <c r="UHU3" s="205"/>
      <c r="UHV3" s="205"/>
      <c r="UHW3" s="205"/>
      <c r="UHX3" s="205"/>
      <c r="UHY3" s="205"/>
      <c r="UHZ3" s="205"/>
      <c r="UIA3" s="205"/>
      <c r="UIB3" s="205"/>
      <c r="UIC3" s="205"/>
      <c r="UID3" s="205"/>
      <c r="UIE3" s="205"/>
      <c r="UIF3" s="205"/>
      <c r="UIG3" s="205"/>
      <c r="UIH3" s="205"/>
      <c r="UII3" s="205"/>
      <c r="UIJ3" s="205"/>
      <c r="UIK3" s="205"/>
      <c r="UIL3" s="205"/>
      <c r="UIM3" s="205"/>
      <c r="UIN3" s="205"/>
      <c r="UIO3" s="205"/>
      <c r="UIP3" s="205"/>
      <c r="UIQ3" s="205"/>
      <c r="UIR3" s="205"/>
      <c r="UIS3" s="205"/>
      <c r="UIT3" s="205"/>
      <c r="UIU3" s="205"/>
      <c r="UIV3" s="205"/>
      <c r="UIW3" s="205"/>
      <c r="UIX3" s="205"/>
      <c r="UIY3" s="205"/>
      <c r="UIZ3" s="205"/>
      <c r="UJA3" s="205"/>
      <c r="UJB3" s="205"/>
      <c r="UJC3" s="205"/>
      <c r="UJD3" s="205"/>
      <c r="UJE3" s="205"/>
      <c r="UJF3" s="205"/>
      <c r="UJG3" s="205"/>
      <c r="UJH3" s="205"/>
      <c r="UJI3" s="205"/>
      <c r="UJJ3" s="205"/>
      <c r="UJK3" s="205"/>
      <c r="UJL3" s="205"/>
      <c r="UJM3" s="205"/>
      <c r="UJN3" s="205"/>
      <c r="UJO3" s="205"/>
      <c r="UJP3" s="205"/>
      <c r="UJQ3" s="205"/>
      <c r="UJR3" s="205"/>
      <c r="UJS3" s="205"/>
      <c r="UJT3" s="205"/>
      <c r="UJU3" s="205"/>
      <c r="UJV3" s="205"/>
      <c r="UJW3" s="205"/>
      <c r="UJX3" s="205"/>
      <c r="UJY3" s="205"/>
      <c r="UJZ3" s="205"/>
      <c r="UKA3" s="205"/>
      <c r="UKB3" s="205"/>
      <c r="UKC3" s="205"/>
      <c r="UKD3" s="205"/>
      <c r="UKE3" s="205"/>
      <c r="UKF3" s="205"/>
      <c r="UKG3" s="205"/>
      <c r="UKH3" s="205"/>
      <c r="UKI3" s="205"/>
      <c r="UKJ3" s="205"/>
      <c r="UKK3" s="205"/>
      <c r="UKL3" s="205"/>
      <c r="UKM3" s="205"/>
      <c r="UKN3" s="205"/>
      <c r="UKO3" s="205"/>
      <c r="UKP3" s="205"/>
      <c r="UKQ3" s="205"/>
      <c r="UKR3" s="205"/>
      <c r="UKS3" s="205"/>
      <c r="UKT3" s="205"/>
      <c r="UKU3" s="205"/>
      <c r="UKV3" s="205"/>
      <c r="UKW3" s="205"/>
      <c r="UKX3" s="205"/>
      <c r="UKY3" s="205"/>
      <c r="UKZ3" s="205"/>
      <c r="ULA3" s="205"/>
      <c r="ULB3" s="205"/>
      <c r="ULC3" s="205"/>
      <c r="ULD3" s="205"/>
      <c r="ULE3" s="205"/>
      <c r="ULF3" s="205"/>
      <c r="ULG3" s="205"/>
      <c r="ULH3" s="205"/>
      <c r="ULI3" s="205"/>
      <c r="ULJ3" s="205"/>
      <c r="ULK3" s="205"/>
      <c r="ULL3" s="205"/>
      <c r="ULM3" s="205"/>
      <c r="ULN3" s="205"/>
      <c r="ULO3" s="205"/>
      <c r="ULP3" s="205"/>
      <c r="ULQ3" s="205"/>
      <c r="ULR3" s="205"/>
      <c r="ULS3" s="205"/>
      <c r="ULT3" s="205"/>
      <c r="ULU3" s="205"/>
      <c r="ULV3" s="205"/>
      <c r="ULW3" s="205"/>
      <c r="ULX3" s="205"/>
      <c r="ULY3" s="205"/>
      <c r="ULZ3" s="205"/>
      <c r="UMA3" s="205"/>
      <c r="UMB3" s="205"/>
      <c r="UMC3" s="205"/>
      <c r="UMD3" s="205"/>
      <c r="UME3" s="205"/>
      <c r="UMF3" s="205"/>
      <c r="UMG3" s="205"/>
      <c r="UMH3" s="205"/>
      <c r="UMI3" s="205"/>
      <c r="UMJ3" s="205"/>
      <c r="UMK3" s="205"/>
      <c r="UML3" s="205"/>
      <c r="UMM3" s="205"/>
      <c r="UMN3" s="205"/>
      <c r="UMO3" s="205"/>
      <c r="UMP3" s="205"/>
      <c r="UMQ3" s="205"/>
      <c r="UMR3" s="205"/>
      <c r="UMS3" s="205"/>
      <c r="UMT3" s="205"/>
      <c r="UMU3" s="205"/>
      <c r="UMV3" s="205"/>
      <c r="UMW3" s="205"/>
      <c r="UMX3" s="205"/>
      <c r="UMY3" s="205"/>
      <c r="UMZ3" s="205"/>
      <c r="UNA3" s="205"/>
      <c r="UNB3" s="205"/>
      <c r="UNC3" s="205"/>
      <c r="UND3" s="205"/>
      <c r="UNE3" s="205"/>
      <c r="UNF3" s="205"/>
      <c r="UNG3" s="205"/>
      <c r="UNH3" s="205"/>
      <c r="UNI3" s="205"/>
      <c r="UNJ3" s="205"/>
      <c r="UNK3" s="205"/>
      <c r="UNL3" s="205"/>
      <c r="UNM3" s="205"/>
      <c r="UNN3" s="205"/>
      <c r="UNO3" s="205"/>
      <c r="UNP3" s="205"/>
      <c r="UNQ3" s="205"/>
      <c r="UNR3" s="205"/>
      <c r="UNS3" s="205"/>
      <c r="UNT3" s="205"/>
      <c r="UNU3" s="205"/>
      <c r="UNV3" s="205"/>
      <c r="UNW3" s="205"/>
      <c r="UNX3" s="205"/>
      <c r="UNY3" s="205"/>
      <c r="UNZ3" s="205"/>
      <c r="UOA3" s="205"/>
      <c r="UOB3" s="205"/>
      <c r="UOC3" s="205"/>
      <c r="UOD3" s="205"/>
      <c r="UOE3" s="205"/>
      <c r="UOF3" s="205"/>
      <c r="UOG3" s="205"/>
      <c r="UOH3" s="205"/>
      <c r="UOI3" s="205"/>
      <c r="UOJ3" s="205"/>
      <c r="UOK3" s="205"/>
      <c r="UOL3" s="205"/>
      <c r="UOM3" s="205"/>
      <c r="UON3" s="205"/>
      <c r="UOO3" s="205"/>
      <c r="UOP3" s="205"/>
      <c r="UOQ3" s="205"/>
      <c r="UOR3" s="205"/>
      <c r="UOS3" s="205"/>
      <c r="UOT3" s="205"/>
      <c r="UOU3" s="205"/>
      <c r="UOV3" s="205"/>
      <c r="UOW3" s="205"/>
      <c r="UOX3" s="205"/>
      <c r="UOY3" s="205"/>
      <c r="UOZ3" s="205"/>
      <c r="UPA3" s="205"/>
      <c r="UPB3" s="205"/>
      <c r="UPC3" s="205"/>
      <c r="UPD3" s="205"/>
      <c r="UPE3" s="205"/>
      <c r="UPF3" s="205"/>
      <c r="UPG3" s="205"/>
      <c r="UPH3" s="205"/>
      <c r="UPI3" s="205"/>
      <c r="UPJ3" s="205"/>
      <c r="UPK3" s="205"/>
      <c r="UPL3" s="205"/>
      <c r="UPM3" s="205"/>
      <c r="UPN3" s="205"/>
      <c r="UPO3" s="205"/>
      <c r="UPP3" s="205"/>
      <c r="UPQ3" s="205"/>
      <c r="UPR3" s="205"/>
      <c r="UPS3" s="205"/>
      <c r="UPT3" s="205"/>
      <c r="UPU3" s="205"/>
      <c r="UPV3" s="205"/>
      <c r="UPW3" s="205"/>
      <c r="UPX3" s="205"/>
      <c r="UPY3" s="205"/>
      <c r="UPZ3" s="205"/>
      <c r="UQA3" s="205"/>
      <c r="UQB3" s="205"/>
      <c r="UQC3" s="205"/>
      <c r="UQD3" s="205"/>
      <c r="UQE3" s="205"/>
      <c r="UQF3" s="205"/>
      <c r="UQG3" s="205"/>
      <c r="UQH3" s="205"/>
      <c r="UQI3" s="205"/>
      <c r="UQJ3" s="205"/>
      <c r="UQK3" s="205"/>
      <c r="UQL3" s="205"/>
      <c r="UQM3" s="205"/>
      <c r="UQN3" s="205"/>
      <c r="UQO3" s="205"/>
      <c r="UQP3" s="205"/>
      <c r="UQQ3" s="205"/>
      <c r="UQR3" s="205"/>
      <c r="UQS3" s="205"/>
      <c r="UQT3" s="205"/>
      <c r="UQU3" s="205"/>
      <c r="UQV3" s="205"/>
      <c r="UQW3" s="205"/>
      <c r="UQX3" s="205"/>
      <c r="UQY3" s="205"/>
      <c r="UQZ3" s="205"/>
      <c r="URA3" s="205"/>
      <c r="URB3" s="205"/>
      <c r="URC3" s="205"/>
      <c r="URD3" s="205"/>
      <c r="URE3" s="205"/>
      <c r="URF3" s="205"/>
      <c r="URG3" s="205"/>
      <c r="URH3" s="205"/>
      <c r="URI3" s="205"/>
      <c r="URJ3" s="205"/>
      <c r="URK3" s="205"/>
      <c r="URL3" s="205"/>
      <c r="URM3" s="205"/>
      <c r="URN3" s="205"/>
      <c r="URO3" s="205"/>
      <c r="URP3" s="205"/>
      <c r="URQ3" s="205"/>
      <c r="URR3" s="205"/>
      <c r="URS3" s="205"/>
      <c r="URT3" s="205"/>
      <c r="URU3" s="205"/>
      <c r="URV3" s="205"/>
      <c r="URW3" s="205"/>
      <c r="URX3" s="205"/>
      <c r="URY3" s="205"/>
      <c r="URZ3" s="205"/>
      <c r="USA3" s="205"/>
      <c r="USB3" s="205"/>
      <c r="USC3" s="205"/>
      <c r="USD3" s="205"/>
      <c r="USE3" s="205"/>
      <c r="USF3" s="205"/>
      <c r="USG3" s="205"/>
      <c r="USH3" s="205"/>
      <c r="USI3" s="205"/>
      <c r="USJ3" s="205"/>
      <c r="USK3" s="205"/>
      <c r="USL3" s="205"/>
      <c r="USM3" s="205"/>
      <c r="USN3" s="205"/>
      <c r="USO3" s="205"/>
      <c r="USP3" s="205"/>
      <c r="USQ3" s="205"/>
      <c r="USR3" s="205"/>
      <c r="USS3" s="205"/>
      <c r="UST3" s="205"/>
      <c r="USU3" s="205"/>
      <c r="USV3" s="205"/>
      <c r="USW3" s="205"/>
      <c r="USX3" s="205"/>
      <c r="USY3" s="205"/>
      <c r="USZ3" s="205"/>
      <c r="UTA3" s="205"/>
      <c r="UTB3" s="205"/>
      <c r="UTC3" s="205"/>
      <c r="UTD3" s="205"/>
      <c r="UTE3" s="205"/>
      <c r="UTF3" s="205"/>
      <c r="UTG3" s="205"/>
      <c r="UTH3" s="205"/>
      <c r="UTI3" s="205"/>
      <c r="UTJ3" s="205"/>
      <c r="UTK3" s="205"/>
      <c r="UTL3" s="205"/>
      <c r="UTM3" s="205"/>
      <c r="UTN3" s="205"/>
      <c r="UTO3" s="205"/>
      <c r="UTP3" s="205"/>
      <c r="UTQ3" s="205"/>
      <c r="UTR3" s="205"/>
      <c r="UTS3" s="205"/>
      <c r="UTT3" s="205"/>
      <c r="UTU3" s="205"/>
      <c r="UTV3" s="205"/>
      <c r="UTW3" s="205"/>
      <c r="UTX3" s="205"/>
      <c r="UTY3" s="205"/>
      <c r="UTZ3" s="205"/>
      <c r="UUA3" s="205"/>
      <c r="UUB3" s="205"/>
      <c r="UUC3" s="205"/>
      <c r="UUD3" s="205"/>
      <c r="UUE3" s="205"/>
      <c r="UUF3" s="205"/>
      <c r="UUG3" s="205"/>
      <c r="UUH3" s="205"/>
      <c r="UUI3" s="205"/>
      <c r="UUJ3" s="205"/>
      <c r="UUK3" s="205"/>
      <c r="UUL3" s="205"/>
      <c r="UUM3" s="205"/>
      <c r="UUN3" s="205"/>
      <c r="UUO3" s="205"/>
      <c r="UUP3" s="205"/>
      <c r="UUQ3" s="205"/>
      <c r="UUR3" s="205"/>
      <c r="UUS3" s="205"/>
      <c r="UUT3" s="205"/>
      <c r="UUU3" s="205"/>
      <c r="UUV3" s="205"/>
      <c r="UUW3" s="205"/>
      <c r="UUX3" s="205"/>
      <c r="UUY3" s="205"/>
      <c r="UUZ3" s="205"/>
      <c r="UVA3" s="205"/>
      <c r="UVB3" s="205"/>
      <c r="UVC3" s="205"/>
      <c r="UVD3" s="205"/>
      <c r="UVE3" s="205"/>
      <c r="UVF3" s="205"/>
      <c r="UVG3" s="205"/>
      <c r="UVH3" s="205"/>
      <c r="UVI3" s="205"/>
      <c r="UVJ3" s="205"/>
      <c r="UVK3" s="205"/>
      <c r="UVL3" s="205"/>
      <c r="UVM3" s="205"/>
      <c r="UVN3" s="205"/>
      <c r="UVO3" s="205"/>
      <c r="UVP3" s="205"/>
      <c r="UVQ3" s="205"/>
      <c r="UVR3" s="205"/>
      <c r="UVS3" s="205"/>
      <c r="UVT3" s="205"/>
      <c r="UVU3" s="205"/>
      <c r="UVV3" s="205"/>
      <c r="UVW3" s="205"/>
      <c r="UVX3" s="205"/>
      <c r="UVY3" s="205"/>
      <c r="UVZ3" s="205"/>
      <c r="UWA3" s="205"/>
      <c r="UWB3" s="205"/>
      <c r="UWC3" s="205"/>
      <c r="UWD3" s="205"/>
      <c r="UWE3" s="205"/>
      <c r="UWF3" s="205"/>
      <c r="UWG3" s="205"/>
      <c r="UWH3" s="205"/>
      <c r="UWI3" s="205"/>
      <c r="UWJ3" s="205"/>
      <c r="UWK3" s="205"/>
      <c r="UWL3" s="205"/>
      <c r="UWM3" s="205"/>
      <c r="UWN3" s="205"/>
      <c r="UWO3" s="205"/>
      <c r="UWP3" s="205"/>
      <c r="UWQ3" s="205"/>
      <c r="UWR3" s="205"/>
      <c r="UWS3" s="205"/>
      <c r="UWT3" s="205"/>
      <c r="UWU3" s="205"/>
      <c r="UWV3" s="205"/>
      <c r="UWW3" s="205"/>
      <c r="UWX3" s="205"/>
      <c r="UWY3" s="205"/>
      <c r="UWZ3" s="205"/>
      <c r="UXA3" s="205"/>
      <c r="UXB3" s="205"/>
      <c r="UXC3" s="205"/>
      <c r="UXD3" s="205"/>
      <c r="UXE3" s="205"/>
      <c r="UXF3" s="205"/>
      <c r="UXG3" s="205"/>
      <c r="UXH3" s="205"/>
      <c r="UXI3" s="205"/>
      <c r="UXJ3" s="205"/>
      <c r="UXK3" s="205"/>
      <c r="UXL3" s="205"/>
      <c r="UXM3" s="205"/>
      <c r="UXN3" s="205"/>
      <c r="UXO3" s="205"/>
      <c r="UXP3" s="205"/>
      <c r="UXQ3" s="205"/>
      <c r="UXR3" s="205"/>
      <c r="UXS3" s="205"/>
      <c r="UXT3" s="205"/>
      <c r="UXU3" s="205"/>
      <c r="UXV3" s="205"/>
      <c r="UXW3" s="205"/>
      <c r="UXX3" s="205"/>
      <c r="UXY3" s="205"/>
      <c r="UXZ3" s="205"/>
      <c r="UYA3" s="205"/>
      <c r="UYB3" s="205"/>
      <c r="UYC3" s="205"/>
      <c r="UYD3" s="205"/>
      <c r="UYE3" s="205"/>
      <c r="UYF3" s="205"/>
      <c r="UYG3" s="205"/>
      <c r="UYH3" s="205"/>
      <c r="UYI3" s="205"/>
      <c r="UYJ3" s="205"/>
      <c r="UYK3" s="205"/>
      <c r="UYL3" s="205"/>
      <c r="UYM3" s="205"/>
      <c r="UYN3" s="205"/>
      <c r="UYO3" s="205"/>
      <c r="UYP3" s="205"/>
      <c r="UYQ3" s="205"/>
      <c r="UYR3" s="205"/>
      <c r="UYS3" s="205"/>
      <c r="UYT3" s="205"/>
      <c r="UYU3" s="205"/>
      <c r="UYV3" s="205"/>
      <c r="UYW3" s="205"/>
      <c r="UYX3" s="205"/>
      <c r="UYY3" s="205"/>
      <c r="UYZ3" s="205"/>
      <c r="UZA3" s="205"/>
      <c r="UZB3" s="205"/>
      <c r="UZC3" s="205"/>
      <c r="UZD3" s="205"/>
      <c r="UZE3" s="205"/>
      <c r="UZF3" s="205"/>
      <c r="UZG3" s="205"/>
      <c r="UZH3" s="205"/>
      <c r="UZI3" s="205"/>
      <c r="UZJ3" s="205"/>
      <c r="UZK3" s="205"/>
      <c r="UZL3" s="205"/>
      <c r="UZM3" s="205"/>
      <c r="UZN3" s="205"/>
      <c r="UZO3" s="205"/>
      <c r="UZP3" s="205"/>
      <c r="UZQ3" s="205"/>
      <c r="UZR3" s="205"/>
      <c r="UZS3" s="205"/>
      <c r="UZT3" s="205"/>
      <c r="UZU3" s="205"/>
      <c r="UZV3" s="205"/>
      <c r="UZW3" s="205"/>
      <c r="UZX3" s="205"/>
      <c r="UZY3" s="205"/>
      <c r="UZZ3" s="205"/>
      <c r="VAA3" s="205"/>
      <c r="VAB3" s="205"/>
      <c r="VAC3" s="205"/>
      <c r="VAD3" s="205"/>
      <c r="VAE3" s="205"/>
      <c r="VAF3" s="205"/>
      <c r="VAG3" s="205"/>
      <c r="VAH3" s="205"/>
      <c r="VAI3" s="205"/>
      <c r="VAJ3" s="205"/>
      <c r="VAK3" s="205"/>
      <c r="VAL3" s="205"/>
      <c r="VAM3" s="205"/>
      <c r="VAN3" s="205"/>
      <c r="VAO3" s="205"/>
      <c r="VAP3" s="205"/>
      <c r="VAQ3" s="205"/>
      <c r="VAR3" s="205"/>
      <c r="VAS3" s="205"/>
      <c r="VAT3" s="205"/>
      <c r="VAU3" s="205"/>
      <c r="VAV3" s="205"/>
      <c r="VAW3" s="205"/>
      <c r="VAX3" s="205"/>
      <c r="VAY3" s="205"/>
      <c r="VAZ3" s="205"/>
      <c r="VBA3" s="205"/>
      <c r="VBB3" s="205"/>
      <c r="VBC3" s="205"/>
      <c r="VBD3" s="205"/>
      <c r="VBE3" s="205"/>
      <c r="VBF3" s="205"/>
      <c r="VBG3" s="205"/>
      <c r="VBH3" s="205"/>
      <c r="VBI3" s="205"/>
      <c r="VBJ3" s="205"/>
      <c r="VBK3" s="205"/>
      <c r="VBL3" s="205"/>
      <c r="VBM3" s="205"/>
      <c r="VBN3" s="205"/>
      <c r="VBO3" s="205"/>
      <c r="VBP3" s="205"/>
      <c r="VBQ3" s="205"/>
      <c r="VBR3" s="205"/>
      <c r="VBS3" s="205"/>
      <c r="VBT3" s="205"/>
      <c r="VBU3" s="205"/>
      <c r="VBV3" s="205"/>
      <c r="VBW3" s="205"/>
      <c r="VBX3" s="205"/>
      <c r="VBY3" s="205"/>
      <c r="VBZ3" s="205"/>
      <c r="VCA3" s="205"/>
      <c r="VCB3" s="205"/>
      <c r="VCC3" s="205"/>
      <c r="VCD3" s="205"/>
      <c r="VCE3" s="205"/>
      <c r="VCF3" s="205"/>
      <c r="VCG3" s="205"/>
      <c r="VCH3" s="205"/>
      <c r="VCI3" s="205"/>
      <c r="VCJ3" s="205"/>
      <c r="VCK3" s="205"/>
      <c r="VCL3" s="205"/>
      <c r="VCM3" s="205"/>
      <c r="VCN3" s="205"/>
      <c r="VCO3" s="205"/>
      <c r="VCP3" s="205"/>
      <c r="VCQ3" s="205"/>
      <c r="VCR3" s="205"/>
      <c r="VCS3" s="205"/>
      <c r="VCT3" s="205"/>
      <c r="VCU3" s="205"/>
      <c r="VCV3" s="205"/>
      <c r="VCW3" s="205"/>
      <c r="VCX3" s="205"/>
      <c r="VCY3" s="205"/>
      <c r="VCZ3" s="205"/>
      <c r="VDA3" s="205"/>
      <c r="VDB3" s="205"/>
      <c r="VDC3" s="205"/>
      <c r="VDD3" s="205"/>
      <c r="VDE3" s="205"/>
      <c r="VDF3" s="205"/>
      <c r="VDG3" s="205"/>
      <c r="VDH3" s="205"/>
      <c r="VDI3" s="205"/>
      <c r="VDJ3" s="205"/>
      <c r="VDK3" s="205"/>
      <c r="VDL3" s="205"/>
      <c r="VDM3" s="205"/>
      <c r="VDN3" s="205"/>
      <c r="VDO3" s="205"/>
      <c r="VDP3" s="205"/>
      <c r="VDQ3" s="205"/>
      <c r="VDR3" s="205"/>
      <c r="VDS3" s="205"/>
      <c r="VDT3" s="205"/>
      <c r="VDU3" s="205"/>
      <c r="VDV3" s="205"/>
      <c r="VDW3" s="205"/>
      <c r="VDX3" s="205"/>
      <c r="VDY3" s="205"/>
      <c r="VDZ3" s="205"/>
      <c r="VEA3" s="205"/>
      <c r="VEB3" s="205"/>
      <c r="VEC3" s="205"/>
      <c r="VED3" s="205"/>
      <c r="VEE3" s="205"/>
      <c r="VEF3" s="205"/>
      <c r="VEG3" s="205"/>
      <c r="VEH3" s="205"/>
      <c r="VEI3" s="205"/>
      <c r="VEJ3" s="205"/>
      <c r="VEK3" s="205"/>
      <c r="VEL3" s="205"/>
      <c r="VEM3" s="205"/>
      <c r="VEN3" s="205"/>
      <c r="VEO3" s="205"/>
      <c r="VEP3" s="205"/>
      <c r="VEQ3" s="205"/>
      <c r="VER3" s="205"/>
      <c r="VES3" s="205"/>
      <c r="VET3" s="205"/>
      <c r="VEU3" s="205"/>
      <c r="VEV3" s="205"/>
      <c r="VEW3" s="205"/>
      <c r="VEX3" s="205"/>
      <c r="VEY3" s="205"/>
      <c r="VEZ3" s="205"/>
      <c r="VFA3" s="205"/>
      <c r="VFB3" s="205"/>
      <c r="VFC3" s="205"/>
      <c r="VFD3" s="205"/>
      <c r="VFE3" s="205"/>
      <c r="VFF3" s="205"/>
      <c r="VFG3" s="205"/>
      <c r="VFH3" s="205"/>
      <c r="VFI3" s="205"/>
      <c r="VFJ3" s="205"/>
      <c r="VFK3" s="205"/>
      <c r="VFL3" s="205"/>
      <c r="VFM3" s="205"/>
      <c r="VFN3" s="205"/>
      <c r="VFO3" s="205"/>
      <c r="VFP3" s="205"/>
      <c r="VFQ3" s="205"/>
      <c r="VFR3" s="205"/>
      <c r="VFS3" s="205"/>
      <c r="VFT3" s="205"/>
      <c r="VFU3" s="205"/>
      <c r="VFV3" s="205"/>
      <c r="VFW3" s="205"/>
      <c r="VFX3" s="205"/>
      <c r="VFY3" s="205"/>
      <c r="VFZ3" s="205"/>
      <c r="VGA3" s="205"/>
      <c r="VGB3" s="205"/>
      <c r="VGC3" s="205"/>
      <c r="VGD3" s="205"/>
      <c r="VGE3" s="205"/>
      <c r="VGF3" s="205"/>
      <c r="VGG3" s="205"/>
      <c r="VGH3" s="205"/>
      <c r="VGI3" s="205"/>
      <c r="VGJ3" s="205"/>
      <c r="VGK3" s="205"/>
      <c r="VGL3" s="205"/>
      <c r="VGM3" s="205"/>
      <c r="VGN3" s="205"/>
      <c r="VGO3" s="205"/>
      <c r="VGP3" s="205"/>
      <c r="VGQ3" s="205"/>
      <c r="VGR3" s="205"/>
      <c r="VGS3" s="205"/>
      <c r="VGT3" s="205"/>
      <c r="VGU3" s="205"/>
      <c r="VGV3" s="205"/>
      <c r="VGW3" s="205"/>
      <c r="VGX3" s="205"/>
      <c r="VGY3" s="205"/>
      <c r="VGZ3" s="205"/>
      <c r="VHA3" s="205"/>
      <c r="VHB3" s="205"/>
      <c r="VHC3" s="205"/>
      <c r="VHD3" s="205"/>
      <c r="VHE3" s="205"/>
      <c r="VHF3" s="205"/>
      <c r="VHG3" s="205"/>
      <c r="VHH3" s="205"/>
      <c r="VHI3" s="205"/>
      <c r="VHJ3" s="205"/>
      <c r="VHK3" s="205"/>
      <c r="VHL3" s="205"/>
      <c r="VHM3" s="205"/>
      <c r="VHN3" s="205"/>
      <c r="VHO3" s="205"/>
      <c r="VHP3" s="205"/>
      <c r="VHQ3" s="205"/>
      <c r="VHR3" s="205"/>
      <c r="VHS3" s="205"/>
      <c r="VHT3" s="205"/>
      <c r="VHU3" s="205"/>
      <c r="VHV3" s="205"/>
      <c r="VHW3" s="205"/>
      <c r="VHX3" s="205"/>
      <c r="VHY3" s="205"/>
      <c r="VHZ3" s="205"/>
      <c r="VIA3" s="205"/>
      <c r="VIB3" s="205"/>
      <c r="VIC3" s="205"/>
      <c r="VID3" s="205"/>
      <c r="VIE3" s="205"/>
      <c r="VIF3" s="205"/>
      <c r="VIG3" s="205"/>
      <c r="VIH3" s="205"/>
      <c r="VII3" s="205"/>
      <c r="VIJ3" s="205"/>
      <c r="VIK3" s="205"/>
      <c r="VIL3" s="205"/>
      <c r="VIM3" s="205"/>
      <c r="VIN3" s="205"/>
      <c r="VIO3" s="205"/>
      <c r="VIP3" s="205"/>
      <c r="VIQ3" s="205"/>
      <c r="VIR3" s="205"/>
      <c r="VIS3" s="205"/>
      <c r="VIT3" s="205"/>
      <c r="VIU3" s="205"/>
      <c r="VIV3" s="205"/>
      <c r="VIW3" s="205"/>
      <c r="VIX3" s="205"/>
      <c r="VIY3" s="205"/>
      <c r="VIZ3" s="205"/>
      <c r="VJA3" s="205"/>
      <c r="VJB3" s="205"/>
      <c r="VJC3" s="205"/>
      <c r="VJD3" s="205"/>
      <c r="VJE3" s="205"/>
      <c r="VJF3" s="205"/>
      <c r="VJG3" s="205"/>
      <c r="VJH3" s="205"/>
      <c r="VJI3" s="205"/>
      <c r="VJJ3" s="205"/>
      <c r="VJK3" s="205"/>
      <c r="VJL3" s="205"/>
      <c r="VJM3" s="205"/>
      <c r="VJN3" s="205"/>
      <c r="VJO3" s="205"/>
      <c r="VJP3" s="205"/>
      <c r="VJQ3" s="205"/>
      <c r="VJR3" s="205"/>
      <c r="VJS3" s="205"/>
      <c r="VJT3" s="205"/>
      <c r="VJU3" s="205"/>
      <c r="VJV3" s="205"/>
      <c r="VJW3" s="205"/>
      <c r="VJX3" s="205"/>
      <c r="VJY3" s="205"/>
      <c r="VJZ3" s="205"/>
      <c r="VKA3" s="205"/>
      <c r="VKB3" s="205"/>
      <c r="VKC3" s="205"/>
      <c r="VKD3" s="205"/>
      <c r="VKE3" s="205"/>
      <c r="VKF3" s="205"/>
      <c r="VKG3" s="205"/>
      <c r="VKH3" s="205"/>
      <c r="VKI3" s="205"/>
      <c r="VKJ3" s="205"/>
      <c r="VKK3" s="205"/>
      <c r="VKL3" s="205"/>
      <c r="VKM3" s="205"/>
      <c r="VKN3" s="205"/>
      <c r="VKO3" s="205"/>
      <c r="VKP3" s="205"/>
      <c r="VKQ3" s="205"/>
      <c r="VKR3" s="205"/>
      <c r="VKS3" s="205"/>
      <c r="VKT3" s="205"/>
      <c r="VKU3" s="205"/>
      <c r="VKV3" s="205"/>
      <c r="VKW3" s="205"/>
      <c r="VKX3" s="205"/>
      <c r="VKY3" s="205"/>
      <c r="VKZ3" s="205"/>
      <c r="VLA3" s="205"/>
      <c r="VLB3" s="205"/>
      <c r="VLC3" s="205"/>
      <c r="VLD3" s="205"/>
      <c r="VLE3" s="205"/>
      <c r="VLF3" s="205"/>
      <c r="VLG3" s="205"/>
      <c r="VLH3" s="205"/>
      <c r="VLI3" s="205"/>
      <c r="VLJ3" s="205"/>
      <c r="VLK3" s="205"/>
      <c r="VLL3" s="205"/>
      <c r="VLM3" s="205"/>
      <c r="VLN3" s="205"/>
      <c r="VLO3" s="205"/>
      <c r="VLP3" s="205"/>
      <c r="VLQ3" s="205"/>
      <c r="VLR3" s="205"/>
      <c r="VLS3" s="205"/>
      <c r="VLT3" s="205"/>
      <c r="VLU3" s="205"/>
      <c r="VLV3" s="205"/>
      <c r="VLW3" s="205"/>
      <c r="VLX3" s="205"/>
      <c r="VLY3" s="205"/>
      <c r="VLZ3" s="205"/>
      <c r="VMA3" s="205"/>
      <c r="VMB3" s="205"/>
      <c r="VMC3" s="205"/>
      <c r="VMD3" s="205"/>
      <c r="VME3" s="205"/>
      <c r="VMF3" s="205"/>
      <c r="VMG3" s="205"/>
      <c r="VMH3" s="205"/>
      <c r="VMI3" s="205"/>
      <c r="VMJ3" s="205"/>
      <c r="VMK3" s="205"/>
      <c r="VML3" s="205"/>
      <c r="VMM3" s="205"/>
      <c r="VMN3" s="205"/>
      <c r="VMO3" s="205"/>
      <c r="VMP3" s="205"/>
      <c r="VMQ3" s="205"/>
      <c r="VMR3" s="205"/>
      <c r="VMS3" s="205"/>
      <c r="VMT3" s="205"/>
      <c r="VMU3" s="205"/>
      <c r="VMV3" s="205"/>
      <c r="VMW3" s="205"/>
      <c r="VMX3" s="205"/>
      <c r="VMY3" s="205"/>
      <c r="VMZ3" s="205"/>
      <c r="VNA3" s="205"/>
      <c r="VNB3" s="205"/>
      <c r="VNC3" s="205"/>
      <c r="VND3" s="205"/>
      <c r="VNE3" s="205"/>
      <c r="VNF3" s="205"/>
      <c r="VNG3" s="205"/>
      <c r="VNH3" s="205"/>
      <c r="VNI3" s="205"/>
      <c r="VNJ3" s="205"/>
      <c r="VNK3" s="205"/>
      <c r="VNL3" s="205"/>
      <c r="VNM3" s="205"/>
      <c r="VNN3" s="205"/>
      <c r="VNO3" s="205"/>
      <c r="VNP3" s="205"/>
      <c r="VNQ3" s="205"/>
      <c r="VNR3" s="205"/>
      <c r="VNS3" s="205"/>
      <c r="VNT3" s="205"/>
      <c r="VNU3" s="205"/>
      <c r="VNV3" s="205"/>
      <c r="VNW3" s="205"/>
      <c r="VNX3" s="205"/>
      <c r="VNY3" s="205"/>
      <c r="VNZ3" s="205"/>
      <c r="VOA3" s="205"/>
      <c r="VOB3" s="205"/>
      <c r="VOC3" s="205"/>
      <c r="VOD3" s="205"/>
      <c r="VOE3" s="205"/>
      <c r="VOF3" s="205"/>
      <c r="VOG3" s="205"/>
      <c r="VOH3" s="205"/>
      <c r="VOI3" s="205"/>
      <c r="VOJ3" s="205"/>
      <c r="VOK3" s="205"/>
      <c r="VOL3" s="205"/>
      <c r="VOM3" s="205"/>
      <c r="VON3" s="205"/>
      <c r="VOO3" s="205"/>
      <c r="VOP3" s="205"/>
      <c r="VOQ3" s="205"/>
      <c r="VOR3" s="205"/>
      <c r="VOS3" s="205"/>
      <c r="VOT3" s="205"/>
      <c r="VOU3" s="205"/>
      <c r="VOV3" s="205"/>
      <c r="VOW3" s="205"/>
      <c r="VOX3" s="205"/>
      <c r="VOY3" s="205"/>
      <c r="VOZ3" s="205"/>
      <c r="VPA3" s="205"/>
      <c r="VPB3" s="205"/>
      <c r="VPC3" s="205"/>
      <c r="VPD3" s="205"/>
      <c r="VPE3" s="205"/>
      <c r="VPF3" s="205"/>
      <c r="VPG3" s="205"/>
      <c r="VPH3" s="205"/>
      <c r="VPI3" s="205"/>
      <c r="VPJ3" s="205"/>
      <c r="VPK3" s="205"/>
      <c r="VPL3" s="205"/>
      <c r="VPM3" s="205"/>
      <c r="VPN3" s="205"/>
      <c r="VPO3" s="205"/>
      <c r="VPP3" s="205"/>
      <c r="VPQ3" s="205"/>
      <c r="VPR3" s="205"/>
      <c r="VPS3" s="205"/>
      <c r="VPT3" s="205"/>
      <c r="VPU3" s="205"/>
      <c r="VPV3" s="205"/>
      <c r="VPW3" s="205"/>
      <c r="VPX3" s="205"/>
      <c r="VPY3" s="205"/>
      <c r="VPZ3" s="205"/>
      <c r="VQA3" s="205"/>
      <c r="VQB3" s="205"/>
      <c r="VQC3" s="205"/>
      <c r="VQD3" s="205"/>
      <c r="VQE3" s="205"/>
      <c r="VQF3" s="205"/>
      <c r="VQG3" s="205"/>
      <c r="VQH3" s="205"/>
      <c r="VQI3" s="205"/>
      <c r="VQJ3" s="205"/>
      <c r="VQK3" s="205"/>
      <c r="VQL3" s="205"/>
      <c r="VQM3" s="205"/>
      <c r="VQN3" s="205"/>
      <c r="VQO3" s="205"/>
      <c r="VQP3" s="205"/>
      <c r="VQQ3" s="205"/>
      <c r="VQR3" s="205"/>
      <c r="VQS3" s="205"/>
      <c r="VQT3" s="205"/>
      <c r="VQU3" s="205"/>
      <c r="VQV3" s="205"/>
      <c r="VQW3" s="205"/>
      <c r="VQX3" s="205"/>
      <c r="VQY3" s="205"/>
      <c r="VQZ3" s="205"/>
      <c r="VRA3" s="205"/>
      <c r="VRB3" s="205"/>
      <c r="VRC3" s="205"/>
      <c r="VRD3" s="205"/>
      <c r="VRE3" s="205"/>
      <c r="VRF3" s="205"/>
      <c r="VRG3" s="205"/>
      <c r="VRH3" s="205"/>
      <c r="VRI3" s="205"/>
      <c r="VRJ3" s="205"/>
      <c r="VRK3" s="205"/>
      <c r="VRL3" s="205"/>
      <c r="VRM3" s="205"/>
      <c r="VRN3" s="205"/>
      <c r="VRO3" s="205"/>
      <c r="VRP3" s="205"/>
      <c r="VRQ3" s="205"/>
      <c r="VRR3" s="205"/>
      <c r="VRS3" s="205"/>
      <c r="VRT3" s="205"/>
      <c r="VRU3" s="205"/>
      <c r="VRV3" s="205"/>
      <c r="VRW3" s="205"/>
      <c r="VRX3" s="205"/>
      <c r="VRY3" s="205"/>
      <c r="VRZ3" s="205"/>
      <c r="VSA3" s="205"/>
      <c r="VSB3" s="205"/>
      <c r="VSC3" s="205"/>
      <c r="VSD3" s="205"/>
      <c r="VSE3" s="205"/>
      <c r="VSF3" s="205"/>
      <c r="VSG3" s="205"/>
      <c r="VSH3" s="205"/>
      <c r="VSI3" s="205"/>
      <c r="VSJ3" s="205"/>
      <c r="VSK3" s="205"/>
      <c r="VSL3" s="205"/>
      <c r="VSM3" s="205"/>
      <c r="VSN3" s="205"/>
      <c r="VSO3" s="205"/>
      <c r="VSP3" s="205"/>
      <c r="VSQ3" s="205"/>
      <c r="VSR3" s="205"/>
      <c r="VSS3" s="205"/>
      <c r="VST3" s="205"/>
      <c r="VSU3" s="205"/>
      <c r="VSV3" s="205"/>
      <c r="VSW3" s="205"/>
      <c r="VSX3" s="205"/>
      <c r="VSY3" s="205"/>
      <c r="VSZ3" s="205"/>
      <c r="VTA3" s="205"/>
      <c r="VTB3" s="205"/>
      <c r="VTC3" s="205"/>
      <c r="VTD3" s="205"/>
      <c r="VTE3" s="205"/>
      <c r="VTF3" s="205"/>
      <c r="VTG3" s="205"/>
      <c r="VTH3" s="205"/>
      <c r="VTI3" s="205"/>
      <c r="VTJ3" s="205"/>
      <c r="VTK3" s="205"/>
      <c r="VTL3" s="205"/>
      <c r="VTM3" s="205"/>
      <c r="VTN3" s="205"/>
      <c r="VTO3" s="205"/>
      <c r="VTP3" s="205"/>
      <c r="VTQ3" s="205"/>
      <c r="VTR3" s="205"/>
      <c r="VTS3" s="205"/>
      <c r="VTT3" s="205"/>
      <c r="VTU3" s="205"/>
      <c r="VTV3" s="205"/>
      <c r="VTW3" s="205"/>
      <c r="VTX3" s="205"/>
      <c r="VTY3" s="205"/>
      <c r="VTZ3" s="205"/>
      <c r="VUA3" s="205"/>
      <c r="VUB3" s="205"/>
      <c r="VUC3" s="205"/>
      <c r="VUD3" s="205"/>
      <c r="VUE3" s="205"/>
      <c r="VUF3" s="205"/>
      <c r="VUG3" s="205"/>
      <c r="VUH3" s="205"/>
      <c r="VUI3" s="205"/>
      <c r="VUJ3" s="205"/>
      <c r="VUK3" s="205"/>
      <c r="VUL3" s="205"/>
      <c r="VUM3" s="205"/>
      <c r="VUN3" s="205"/>
      <c r="VUO3" s="205"/>
      <c r="VUP3" s="205"/>
      <c r="VUQ3" s="205"/>
      <c r="VUR3" s="205"/>
      <c r="VUS3" s="205"/>
      <c r="VUT3" s="205"/>
      <c r="VUU3" s="205"/>
      <c r="VUV3" s="205"/>
      <c r="VUW3" s="205"/>
      <c r="VUX3" s="205"/>
      <c r="VUY3" s="205"/>
      <c r="VUZ3" s="205"/>
      <c r="VVA3" s="205"/>
      <c r="VVB3" s="205"/>
      <c r="VVC3" s="205"/>
      <c r="VVD3" s="205"/>
      <c r="VVE3" s="205"/>
      <c r="VVF3" s="205"/>
      <c r="VVG3" s="205"/>
      <c r="VVH3" s="205"/>
      <c r="VVI3" s="205"/>
      <c r="VVJ3" s="205"/>
      <c r="VVK3" s="205"/>
      <c r="VVL3" s="205"/>
      <c r="VVM3" s="205"/>
      <c r="VVN3" s="205"/>
      <c r="VVO3" s="205"/>
      <c r="VVP3" s="205"/>
      <c r="VVQ3" s="205"/>
      <c r="VVR3" s="205"/>
      <c r="VVS3" s="205"/>
      <c r="VVT3" s="205"/>
      <c r="VVU3" s="205"/>
      <c r="VVV3" s="205"/>
      <c r="VVW3" s="205"/>
      <c r="VVX3" s="205"/>
      <c r="VVY3" s="205"/>
      <c r="VVZ3" s="205"/>
      <c r="VWA3" s="205"/>
      <c r="VWB3" s="205"/>
      <c r="VWC3" s="205"/>
      <c r="VWD3" s="205"/>
      <c r="VWE3" s="205"/>
      <c r="VWF3" s="205"/>
      <c r="VWG3" s="205"/>
      <c r="VWH3" s="205"/>
      <c r="VWI3" s="205"/>
      <c r="VWJ3" s="205"/>
      <c r="VWK3" s="205"/>
      <c r="VWL3" s="205"/>
      <c r="VWM3" s="205"/>
      <c r="VWN3" s="205"/>
      <c r="VWO3" s="205"/>
      <c r="VWP3" s="205"/>
      <c r="VWQ3" s="205"/>
      <c r="VWR3" s="205"/>
      <c r="VWS3" s="205"/>
      <c r="VWT3" s="205"/>
      <c r="VWU3" s="205"/>
      <c r="VWV3" s="205"/>
      <c r="VWW3" s="205"/>
      <c r="VWX3" s="205"/>
      <c r="VWY3" s="205"/>
      <c r="VWZ3" s="205"/>
      <c r="VXA3" s="205"/>
      <c r="VXB3" s="205"/>
      <c r="VXC3" s="205"/>
      <c r="VXD3" s="205"/>
      <c r="VXE3" s="205"/>
      <c r="VXF3" s="205"/>
      <c r="VXG3" s="205"/>
      <c r="VXH3" s="205"/>
      <c r="VXI3" s="205"/>
      <c r="VXJ3" s="205"/>
      <c r="VXK3" s="205"/>
      <c r="VXL3" s="205"/>
      <c r="VXM3" s="205"/>
      <c r="VXN3" s="205"/>
      <c r="VXO3" s="205"/>
      <c r="VXP3" s="205"/>
      <c r="VXQ3" s="205"/>
      <c r="VXR3" s="205"/>
      <c r="VXS3" s="205"/>
      <c r="VXT3" s="205"/>
      <c r="VXU3" s="205"/>
      <c r="VXV3" s="205"/>
      <c r="VXW3" s="205"/>
      <c r="VXX3" s="205"/>
      <c r="VXY3" s="205"/>
      <c r="VXZ3" s="205"/>
      <c r="VYA3" s="205"/>
      <c r="VYB3" s="205"/>
      <c r="VYC3" s="205"/>
      <c r="VYD3" s="205"/>
      <c r="VYE3" s="205"/>
      <c r="VYF3" s="205"/>
      <c r="VYG3" s="205"/>
      <c r="VYH3" s="205"/>
      <c r="VYI3" s="205"/>
      <c r="VYJ3" s="205"/>
      <c r="VYK3" s="205"/>
      <c r="VYL3" s="205"/>
      <c r="VYM3" s="205"/>
      <c r="VYN3" s="205"/>
      <c r="VYO3" s="205"/>
      <c r="VYP3" s="205"/>
      <c r="VYQ3" s="205"/>
      <c r="VYR3" s="205"/>
      <c r="VYS3" s="205"/>
      <c r="VYT3" s="205"/>
      <c r="VYU3" s="205"/>
      <c r="VYV3" s="205"/>
      <c r="VYW3" s="205"/>
      <c r="VYX3" s="205"/>
      <c r="VYY3" s="205"/>
      <c r="VYZ3" s="205"/>
      <c r="VZA3" s="205"/>
      <c r="VZB3" s="205"/>
      <c r="VZC3" s="205"/>
      <c r="VZD3" s="205"/>
      <c r="VZE3" s="205"/>
      <c r="VZF3" s="205"/>
      <c r="VZG3" s="205"/>
      <c r="VZH3" s="205"/>
      <c r="VZI3" s="205"/>
      <c r="VZJ3" s="205"/>
      <c r="VZK3" s="205"/>
      <c r="VZL3" s="205"/>
      <c r="VZM3" s="205"/>
      <c r="VZN3" s="205"/>
      <c r="VZO3" s="205"/>
      <c r="VZP3" s="205"/>
      <c r="VZQ3" s="205"/>
      <c r="VZR3" s="205"/>
      <c r="VZS3" s="205"/>
      <c r="VZT3" s="205"/>
      <c r="VZU3" s="205"/>
      <c r="VZV3" s="205"/>
      <c r="VZW3" s="205"/>
      <c r="VZX3" s="205"/>
      <c r="VZY3" s="205"/>
      <c r="VZZ3" s="205"/>
      <c r="WAA3" s="205"/>
      <c r="WAB3" s="205"/>
      <c r="WAC3" s="205"/>
      <c r="WAD3" s="205"/>
      <c r="WAE3" s="205"/>
      <c r="WAF3" s="205"/>
      <c r="WAG3" s="205"/>
      <c r="WAH3" s="205"/>
      <c r="WAI3" s="205"/>
      <c r="WAJ3" s="205"/>
      <c r="WAK3" s="205"/>
      <c r="WAL3" s="205"/>
      <c r="WAM3" s="205"/>
      <c r="WAN3" s="205"/>
      <c r="WAO3" s="205"/>
      <c r="WAP3" s="205"/>
      <c r="WAQ3" s="205"/>
      <c r="WAR3" s="205"/>
      <c r="WAS3" s="205"/>
      <c r="WAT3" s="205"/>
      <c r="WAU3" s="205"/>
      <c r="WAV3" s="205"/>
      <c r="WAW3" s="205"/>
      <c r="WAX3" s="205"/>
      <c r="WAY3" s="205"/>
      <c r="WAZ3" s="205"/>
      <c r="WBA3" s="205"/>
      <c r="WBB3" s="205"/>
      <c r="WBC3" s="205"/>
      <c r="WBD3" s="205"/>
      <c r="WBE3" s="205"/>
      <c r="WBF3" s="205"/>
      <c r="WBG3" s="205"/>
      <c r="WBH3" s="205"/>
      <c r="WBI3" s="205"/>
      <c r="WBJ3" s="205"/>
      <c r="WBK3" s="205"/>
      <c r="WBL3" s="205"/>
      <c r="WBM3" s="205"/>
      <c r="WBN3" s="205"/>
      <c r="WBO3" s="205"/>
      <c r="WBP3" s="205"/>
      <c r="WBQ3" s="205"/>
      <c r="WBR3" s="205"/>
      <c r="WBS3" s="205"/>
      <c r="WBT3" s="205"/>
      <c r="WBU3" s="205"/>
      <c r="WBV3" s="205"/>
      <c r="WBW3" s="205"/>
      <c r="WBX3" s="205"/>
      <c r="WBY3" s="205"/>
      <c r="WBZ3" s="205"/>
      <c r="WCA3" s="205"/>
      <c r="WCB3" s="205"/>
      <c r="WCC3" s="205"/>
      <c r="WCD3" s="205"/>
      <c r="WCE3" s="205"/>
      <c r="WCF3" s="205"/>
      <c r="WCG3" s="205"/>
      <c r="WCH3" s="205"/>
      <c r="WCI3" s="205"/>
      <c r="WCJ3" s="205"/>
      <c r="WCK3" s="205"/>
      <c r="WCL3" s="205"/>
      <c r="WCM3" s="205"/>
      <c r="WCN3" s="205"/>
      <c r="WCO3" s="205"/>
      <c r="WCP3" s="205"/>
      <c r="WCQ3" s="205"/>
      <c r="WCR3" s="205"/>
      <c r="WCS3" s="205"/>
      <c r="WCT3" s="205"/>
      <c r="WCU3" s="205"/>
      <c r="WCV3" s="205"/>
      <c r="WCW3" s="205"/>
      <c r="WCX3" s="205"/>
      <c r="WCY3" s="205"/>
      <c r="WCZ3" s="205"/>
      <c r="WDA3" s="205"/>
      <c r="WDB3" s="205"/>
      <c r="WDC3" s="205"/>
      <c r="WDD3" s="205"/>
      <c r="WDE3" s="205"/>
      <c r="WDF3" s="205"/>
      <c r="WDG3" s="205"/>
      <c r="WDH3" s="205"/>
      <c r="WDI3" s="205"/>
      <c r="WDJ3" s="205"/>
      <c r="WDK3" s="205"/>
      <c r="WDL3" s="205"/>
      <c r="WDM3" s="205"/>
      <c r="WDN3" s="205"/>
      <c r="WDO3" s="205"/>
      <c r="WDP3" s="205"/>
      <c r="WDQ3" s="205"/>
      <c r="WDR3" s="205"/>
      <c r="WDS3" s="205"/>
      <c r="WDT3" s="205"/>
      <c r="WDU3" s="205"/>
      <c r="WDV3" s="205"/>
      <c r="WDW3" s="205"/>
      <c r="WDX3" s="205"/>
      <c r="WDY3" s="205"/>
      <c r="WDZ3" s="205"/>
      <c r="WEA3" s="205"/>
      <c r="WEB3" s="205"/>
      <c r="WEC3" s="205"/>
      <c r="WED3" s="205"/>
      <c r="WEE3" s="205"/>
      <c r="WEF3" s="205"/>
      <c r="WEG3" s="205"/>
      <c r="WEH3" s="205"/>
      <c r="WEI3" s="205"/>
      <c r="WEJ3" s="205"/>
      <c r="WEK3" s="205"/>
      <c r="WEL3" s="205"/>
      <c r="WEM3" s="205"/>
      <c r="WEN3" s="205"/>
      <c r="WEO3" s="205"/>
      <c r="WEP3" s="205"/>
      <c r="WEQ3" s="205"/>
      <c r="WER3" s="205"/>
      <c r="WES3" s="205"/>
      <c r="WET3" s="205"/>
      <c r="WEU3" s="205"/>
      <c r="WEV3" s="205"/>
      <c r="WEW3" s="205"/>
      <c r="WEX3" s="205"/>
      <c r="WEY3" s="205"/>
      <c r="WEZ3" s="205"/>
      <c r="WFA3" s="205"/>
      <c r="WFB3" s="205"/>
      <c r="WFC3" s="205"/>
      <c r="WFD3" s="205"/>
      <c r="WFE3" s="205"/>
      <c r="WFF3" s="205"/>
      <c r="WFG3" s="205"/>
      <c r="WFH3" s="205"/>
      <c r="WFI3" s="205"/>
      <c r="WFJ3" s="205"/>
      <c r="WFK3" s="205"/>
      <c r="WFL3" s="205"/>
      <c r="WFM3" s="205"/>
      <c r="WFN3" s="205"/>
      <c r="WFO3" s="205"/>
      <c r="WFP3" s="205"/>
      <c r="WFQ3" s="205"/>
      <c r="WFR3" s="205"/>
      <c r="WFS3" s="205"/>
      <c r="WFT3" s="205"/>
      <c r="WFU3" s="205"/>
      <c r="WFV3" s="205"/>
      <c r="WFW3" s="205"/>
      <c r="WFX3" s="205"/>
      <c r="WFY3" s="205"/>
      <c r="WFZ3" s="205"/>
      <c r="WGA3" s="205"/>
      <c r="WGB3" s="205"/>
      <c r="WGC3" s="205"/>
      <c r="WGD3" s="205"/>
      <c r="WGE3" s="205"/>
      <c r="WGF3" s="205"/>
      <c r="WGG3" s="205"/>
      <c r="WGH3" s="205"/>
      <c r="WGI3" s="205"/>
      <c r="WGJ3" s="205"/>
      <c r="WGK3" s="205"/>
      <c r="WGL3" s="205"/>
      <c r="WGM3" s="205"/>
      <c r="WGN3" s="205"/>
      <c r="WGO3" s="205"/>
      <c r="WGP3" s="205"/>
      <c r="WGQ3" s="205"/>
      <c r="WGR3" s="205"/>
      <c r="WGS3" s="205"/>
      <c r="WGT3" s="205"/>
      <c r="WGU3" s="205"/>
      <c r="WGV3" s="205"/>
      <c r="WGW3" s="205"/>
      <c r="WGX3" s="205"/>
      <c r="WGY3" s="205"/>
      <c r="WGZ3" s="205"/>
      <c r="WHA3" s="205"/>
      <c r="WHB3" s="205"/>
      <c r="WHC3" s="205"/>
      <c r="WHD3" s="205"/>
      <c r="WHE3" s="205"/>
      <c r="WHF3" s="205"/>
      <c r="WHG3" s="205"/>
      <c r="WHH3" s="205"/>
      <c r="WHI3" s="205"/>
      <c r="WHJ3" s="205"/>
      <c r="WHK3" s="205"/>
      <c r="WHL3" s="205"/>
      <c r="WHM3" s="205"/>
      <c r="WHN3" s="205"/>
      <c r="WHO3" s="205"/>
      <c r="WHP3" s="205"/>
      <c r="WHQ3" s="205"/>
      <c r="WHR3" s="205"/>
      <c r="WHS3" s="205"/>
      <c r="WHT3" s="205"/>
      <c r="WHU3" s="205"/>
      <c r="WHV3" s="205"/>
      <c r="WHW3" s="205"/>
      <c r="WHX3" s="205"/>
      <c r="WHY3" s="205"/>
      <c r="WHZ3" s="205"/>
      <c r="WIA3" s="205"/>
      <c r="WIB3" s="205"/>
      <c r="WIC3" s="205"/>
      <c r="WID3" s="205"/>
      <c r="WIE3" s="205"/>
      <c r="WIF3" s="205"/>
      <c r="WIG3" s="205"/>
      <c r="WIH3" s="205"/>
      <c r="WII3" s="205"/>
      <c r="WIJ3" s="205"/>
      <c r="WIK3" s="205"/>
      <c r="WIL3" s="205"/>
      <c r="WIM3" s="205"/>
      <c r="WIN3" s="205"/>
      <c r="WIO3" s="205"/>
      <c r="WIP3" s="205"/>
      <c r="WIQ3" s="205"/>
      <c r="WIR3" s="205"/>
      <c r="WIS3" s="205"/>
      <c r="WIT3" s="205"/>
      <c r="WIU3" s="205"/>
      <c r="WIV3" s="205"/>
      <c r="WIW3" s="205"/>
      <c r="WIX3" s="205"/>
      <c r="WIY3" s="205"/>
      <c r="WIZ3" s="205"/>
      <c r="WJA3" s="205"/>
      <c r="WJB3" s="205"/>
      <c r="WJC3" s="205"/>
      <c r="WJD3" s="205"/>
      <c r="WJE3" s="205"/>
      <c r="WJF3" s="205"/>
      <c r="WJG3" s="205"/>
      <c r="WJH3" s="205"/>
      <c r="WJI3" s="205"/>
      <c r="WJJ3" s="205"/>
      <c r="WJK3" s="205"/>
      <c r="WJL3" s="205"/>
      <c r="WJM3" s="205"/>
      <c r="WJN3" s="205"/>
      <c r="WJO3" s="205"/>
      <c r="WJP3" s="205"/>
      <c r="WJQ3" s="205"/>
      <c r="WJR3" s="205"/>
      <c r="WJS3" s="205"/>
      <c r="WJT3" s="205"/>
      <c r="WJU3" s="205"/>
      <c r="WJV3" s="205"/>
      <c r="WJW3" s="205"/>
      <c r="WJX3" s="205"/>
      <c r="WJY3" s="205"/>
      <c r="WJZ3" s="205"/>
      <c r="WKA3" s="205"/>
      <c r="WKB3" s="205"/>
      <c r="WKC3" s="205"/>
      <c r="WKD3" s="205"/>
      <c r="WKE3" s="205"/>
      <c r="WKF3" s="205"/>
      <c r="WKG3" s="205"/>
      <c r="WKH3" s="205"/>
      <c r="WKI3" s="205"/>
      <c r="WKJ3" s="205"/>
      <c r="WKK3" s="205"/>
      <c r="WKL3" s="205"/>
      <c r="WKM3" s="205"/>
      <c r="WKN3" s="205"/>
      <c r="WKO3" s="205"/>
      <c r="WKP3" s="205"/>
      <c r="WKQ3" s="205"/>
      <c r="WKR3" s="205"/>
      <c r="WKS3" s="205"/>
      <c r="WKT3" s="205"/>
      <c r="WKU3" s="205"/>
      <c r="WKV3" s="205"/>
      <c r="WKW3" s="205"/>
      <c r="WKX3" s="205"/>
      <c r="WKY3" s="205"/>
      <c r="WKZ3" s="205"/>
      <c r="WLA3" s="205"/>
      <c r="WLB3" s="205"/>
      <c r="WLC3" s="205"/>
      <c r="WLD3" s="205"/>
      <c r="WLE3" s="205"/>
      <c r="WLF3" s="205"/>
      <c r="WLG3" s="205"/>
      <c r="WLH3" s="205"/>
      <c r="WLI3" s="205"/>
      <c r="WLJ3" s="205"/>
      <c r="WLK3" s="205"/>
      <c r="WLL3" s="205"/>
      <c r="WLM3" s="205"/>
      <c r="WLN3" s="205"/>
      <c r="WLO3" s="205"/>
      <c r="WLP3" s="205"/>
      <c r="WLQ3" s="205"/>
      <c r="WLR3" s="205"/>
      <c r="WLS3" s="205"/>
      <c r="WLT3" s="205"/>
      <c r="WLU3" s="205"/>
      <c r="WLV3" s="205"/>
      <c r="WLW3" s="205"/>
      <c r="WLX3" s="205"/>
      <c r="WLY3" s="205"/>
      <c r="WLZ3" s="205"/>
      <c r="WMA3" s="205"/>
      <c r="WMB3" s="205"/>
      <c r="WMC3" s="205"/>
      <c r="WMD3" s="205"/>
      <c r="WME3" s="205"/>
      <c r="WMF3" s="205"/>
      <c r="WMG3" s="205"/>
      <c r="WMH3" s="205"/>
      <c r="WMI3" s="205"/>
      <c r="WMJ3" s="205"/>
      <c r="WMK3" s="205"/>
      <c r="WML3" s="205"/>
      <c r="WMM3" s="205"/>
      <c r="WMN3" s="205"/>
      <c r="WMO3" s="205"/>
      <c r="WMP3" s="205"/>
      <c r="WMQ3" s="205"/>
      <c r="WMR3" s="205"/>
      <c r="WMS3" s="205"/>
      <c r="WMT3" s="205"/>
      <c r="WMU3" s="205"/>
      <c r="WMV3" s="205"/>
      <c r="WMW3" s="205"/>
      <c r="WMX3" s="205"/>
      <c r="WMY3" s="205"/>
      <c r="WMZ3" s="205"/>
      <c r="WNA3" s="205"/>
      <c r="WNB3" s="205"/>
      <c r="WNC3" s="205"/>
      <c r="WND3" s="205"/>
      <c r="WNE3" s="205"/>
      <c r="WNF3" s="205"/>
      <c r="WNG3" s="205"/>
      <c r="WNH3" s="205"/>
      <c r="WNI3" s="205"/>
      <c r="WNJ3" s="205"/>
      <c r="WNK3" s="205"/>
      <c r="WNL3" s="205"/>
      <c r="WNM3" s="205"/>
      <c r="WNN3" s="205"/>
      <c r="WNO3" s="205"/>
      <c r="WNP3" s="205"/>
      <c r="WNQ3" s="205"/>
      <c r="WNR3" s="205"/>
      <c r="WNS3" s="205"/>
      <c r="WNT3" s="205"/>
      <c r="WNU3" s="205"/>
      <c r="WNV3" s="205"/>
      <c r="WNW3" s="205"/>
      <c r="WNX3" s="205"/>
      <c r="WNY3" s="205"/>
      <c r="WNZ3" s="205"/>
      <c r="WOA3" s="205"/>
      <c r="WOB3" s="205"/>
      <c r="WOC3" s="205"/>
      <c r="WOD3" s="205"/>
      <c r="WOE3" s="205"/>
      <c r="WOF3" s="205"/>
      <c r="WOG3" s="205"/>
      <c r="WOH3" s="205"/>
      <c r="WOI3" s="205"/>
      <c r="WOJ3" s="205"/>
      <c r="WOK3" s="205"/>
      <c r="WOL3" s="205"/>
      <c r="WOM3" s="205"/>
      <c r="WON3" s="205"/>
      <c r="WOO3" s="205"/>
      <c r="WOP3" s="205"/>
      <c r="WOQ3" s="205"/>
      <c r="WOR3" s="205"/>
      <c r="WOS3" s="205"/>
      <c r="WOT3" s="205"/>
      <c r="WOU3" s="205"/>
      <c r="WOV3" s="205"/>
      <c r="WOW3" s="205"/>
      <c r="WOX3" s="205"/>
      <c r="WOY3" s="205"/>
      <c r="WOZ3" s="205"/>
      <c r="WPA3" s="205"/>
      <c r="WPB3" s="205"/>
      <c r="WPC3" s="205"/>
      <c r="WPD3" s="205"/>
      <c r="WPE3" s="205"/>
      <c r="WPF3" s="205"/>
      <c r="WPG3" s="205"/>
      <c r="WPH3" s="205"/>
      <c r="WPI3" s="205"/>
      <c r="WPJ3" s="205"/>
      <c r="WPK3" s="205"/>
      <c r="WPL3" s="205"/>
      <c r="WPM3" s="205"/>
      <c r="WPN3" s="205"/>
      <c r="WPO3" s="205"/>
      <c r="WPP3" s="205"/>
      <c r="WPQ3" s="205"/>
      <c r="WPR3" s="205"/>
      <c r="WPS3" s="205"/>
      <c r="WPT3" s="205"/>
      <c r="WPU3" s="205"/>
      <c r="WPV3" s="205"/>
      <c r="WPW3" s="205"/>
      <c r="WPX3" s="205"/>
      <c r="WPY3" s="205"/>
      <c r="WPZ3" s="205"/>
      <c r="WQA3" s="205"/>
      <c r="WQB3" s="205"/>
      <c r="WQC3" s="205"/>
      <c r="WQD3" s="205"/>
      <c r="WQE3" s="205"/>
      <c r="WQF3" s="205"/>
      <c r="WQG3" s="205"/>
      <c r="WQH3" s="205"/>
      <c r="WQI3" s="205"/>
      <c r="WQJ3" s="205"/>
      <c r="WQK3" s="205"/>
      <c r="WQL3" s="205"/>
      <c r="WQM3" s="205"/>
      <c r="WQN3" s="205"/>
      <c r="WQO3" s="205"/>
      <c r="WQP3" s="205"/>
      <c r="WQQ3" s="205"/>
      <c r="WQR3" s="205"/>
      <c r="WQS3" s="205"/>
      <c r="WQT3" s="205"/>
      <c r="WQU3" s="205"/>
      <c r="WQV3" s="205"/>
      <c r="WQW3" s="205"/>
      <c r="WQX3" s="205"/>
      <c r="WQY3" s="205"/>
      <c r="WQZ3" s="205"/>
      <c r="WRA3" s="205"/>
      <c r="WRB3" s="205"/>
      <c r="WRC3" s="205"/>
      <c r="WRD3" s="205"/>
      <c r="WRE3" s="205"/>
      <c r="WRF3" s="205"/>
      <c r="WRG3" s="205"/>
      <c r="WRH3" s="205"/>
      <c r="WRI3" s="205"/>
      <c r="WRJ3" s="205"/>
      <c r="WRK3" s="205"/>
      <c r="WRL3" s="205"/>
      <c r="WRM3" s="205"/>
      <c r="WRN3" s="205"/>
      <c r="WRO3" s="205"/>
      <c r="WRP3" s="205"/>
      <c r="WRQ3" s="205"/>
      <c r="WRR3" s="205"/>
      <c r="WRS3" s="205"/>
      <c r="WRT3" s="205"/>
      <c r="WRU3" s="205"/>
      <c r="WRV3" s="205"/>
      <c r="WRW3" s="205"/>
      <c r="WRX3" s="205"/>
      <c r="WRY3" s="205"/>
      <c r="WRZ3" s="205"/>
      <c r="WSA3" s="205"/>
      <c r="WSB3" s="205"/>
      <c r="WSC3" s="205"/>
      <c r="WSD3" s="205"/>
      <c r="WSE3" s="205"/>
      <c r="WSF3" s="205"/>
      <c r="WSG3" s="205"/>
      <c r="WSH3" s="205"/>
      <c r="WSI3" s="205"/>
      <c r="WSJ3" s="205"/>
      <c r="WSK3" s="205"/>
      <c r="WSL3" s="205"/>
      <c r="WSM3" s="205"/>
      <c r="WSN3" s="205"/>
      <c r="WSO3" s="205"/>
      <c r="WSP3" s="205"/>
      <c r="WSQ3" s="205"/>
      <c r="WSR3" s="205"/>
      <c r="WSS3" s="205"/>
      <c r="WST3" s="205"/>
      <c r="WSU3" s="205"/>
      <c r="WSV3" s="205"/>
      <c r="WSW3" s="205"/>
      <c r="WSX3" s="205"/>
      <c r="WSY3" s="205"/>
      <c r="WSZ3" s="205"/>
      <c r="WTA3" s="205"/>
      <c r="WTB3" s="205"/>
      <c r="WTC3" s="205"/>
      <c r="WTD3" s="205"/>
      <c r="WTE3" s="205"/>
      <c r="WTF3" s="205"/>
      <c r="WTG3" s="205"/>
      <c r="WTH3" s="205"/>
      <c r="WTI3" s="205"/>
      <c r="WTJ3" s="205"/>
      <c r="WTK3" s="205"/>
      <c r="WTL3" s="205"/>
      <c r="WTM3" s="205"/>
      <c r="WTN3" s="205"/>
      <c r="WTO3" s="205"/>
      <c r="WTP3" s="205"/>
      <c r="WTQ3" s="205"/>
      <c r="WTR3" s="205"/>
      <c r="WTS3" s="205"/>
      <c r="WTT3" s="205"/>
      <c r="WTU3" s="205"/>
      <c r="WTV3" s="205"/>
      <c r="WTW3" s="205"/>
      <c r="WTX3" s="205"/>
      <c r="WTY3" s="205"/>
      <c r="WTZ3" s="205"/>
      <c r="WUA3" s="205"/>
      <c r="WUB3" s="205"/>
      <c r="WUC3" s="205"/>
      <c r="WUD3" s="205"/>
      <c r="WUE3" s="205"/>
      <c r="WUF3" s="205"/>
      <c r="WUG3" s="205"/>
      <c r="WUH3" s="205"/>
      <c r="WUI3" s="205"/>
      <c r="WUJ3" s="205"/>
      <c r="WUK3" s="205"/>
      <c r="WUL3" s="205"/>
      <c r="WUM3" s="205"/>
      <c r="WUN3" s="205"/>
      <c r="WUO3" s="205"/>
      <c r="WUP3" s="205"/>
      <c r="WUQ3" s="205"/>
      <c r="WUR3" s="205"/>
      <c r="WUS3" s="205"/>
      <c r="WUT3" s="205"/>
      <c r="WUU3" s="205"/>
      <c r="WUV3" s="205"/>
      <c r="WUW3" s="205"/>
      <c r="WUX3" s="205"/>
      <c r="WUY3" s="205"/>
      <c r="WUZ3" s="205"/>
      <c r="WVA3" s="205"/>
      <c r="WVB3" s="205"/>
      <c r="WVC3" s="205"/>
      <c r="WVD3" s="205"/>
      <c r="WVE3" s="205"/>
      <c r="WVF3" s="205"/>
      <c r="WVG3" s="205"/>
      <c r="WVH3" s="205"/>
      <c r="WVI3" s="205"/>
      <c r="WVJ3" s="205"/>
      <c r="WVK3" s="205"/>
      <c r="WVL3" s="205"/>
      <c r="WVM3" s="205"/>
      <c r="WVN3" s="205"/>
      <c r="WVO3" s="205"/>
      <c r="WVP3" s="205"/>
      <c r="WVQ3" s="205"/>
      <c r="WVR3" s="205"/>
      <c r="WVS3" s="205"/>
      <c r="WVT3" s="205"/>
      <c r="WVU3" s="205"/>
      <c r="WVV3" s="205"/>
      <c r="WVW3" s="205"/>
      <c r="WVX3" s="205"/>
      <c r="WVY3" s="205"/>
      <c r="WVZ3" s="205"/>
      <c r="WWA3" s="205"/>
      <c r="WWB3" s="205"/>
      <c r="WWC3" s="205"/>
      <c r="WWD3" s="205"/>
      <c r="WWE3" s="205"/>
      <c r="WWF3" s="205"/>
      <c r="WWG3" s="205"/>
      <c r="WWH3" s="205"/>
      <c r="WWI3" s="205"/>
      <c r="WWJ3" s="205"/>
      <c r="WWK3" s="205"/>
      <c r="WWL3" s="205"/>
      <c r="WWM3" s="205"/>
      <c r="WWN3" s="205"/>
      <c r="WWO3" s="205"/>
      <c r="WWP3" s="205"/>
      <c r="WWQ3" s="205"/>
      <c r="WWR3" s="205"/>
      <c r="WWS3" s="205"/>
      <c r="WWT3" s="205"/>
      <c r="WWU3" s="205"/>
      <c r="WWV3" s="205"/>
      <c r="WWW3" s="205"/>
      <c r="WWX3" s="205"/>
      <c r="WWY3" s="205"/>
      <c r="WWZ3" s="205"/>
      <c r="WXA3" s="205"/>
      <c r="WXB3" s="205"/>
      <c r="WXC3" s="205"/>
      <c r="WXD3" s="205"/>
      <c r="WXE3" s="205"/>
      <c r="WXF3" s="205"/>
      <c r="WXG3" s="205"/>
      <c r="WXH3" s="205"/>
      <c r="WXI3" s="205"/>
      <c r="WXJ3" s="205"/>
      <c r="WXK3" s="205"/>
      <c r="WXL3" s="205"/>
      <c r="WXM3" s="205"/>
      <c r="WXN3" s="205"/>
      <c r="WXO3" s="205"/>
      <c r="WXP3" s="205"/>
      <c r="WXQ3" s="205"/>
      <c r="WXR3" s="205"/>
      <c r="WXS3" s="205"/>
      <c r="WXT3" s="205"/>
      <c r="WXU3" s="205"/>
      <c r="WXV3" s="205"/>
      <c r="WXW3" s="205"/>
      <c r="WXX3" s="205"/>
      <c r="WXY3" s="205"/>
      <c r="WXZ3" s="205"/>
      <c r="WYA3" s="205"/>
      <c r="WYB3" s="205"/>
      <c r="WYC3" s="205"/>
      <c r="WYD3" s="205"/>
      <c r="WYE3" s="205"/>
      <c r="WYF3" s="205"/>
      <c r="WYG3" s="205"/>
      <c r="WYH3" s="205"/>
      <c r="WYI3" s="205"/>
      <c r="WYJ3" s="205"/>
      <c r="WYK3" s="205"/>
      <c r="WYL3" s="205"/>
      <c r="WYM3" s="205"/>
      <c r="WYN3" s="205"/>
      <c r="WYO3" s="205"/>
      <c r="WYP3" s="205"/>
      <c r="WYQ3" s="205"/>
      <c r="WYR3" s="205"/>
      <c r="WYS3" s="205"/>
      <c r="WYT3" s="205"/>
      <c r="WYU3" s="205"/>
      <c r="WYV3" s="205"/>
      <c r="WYW3" s="205"/>
      <c r="WYX3" s="205"/>
      <c r="WYY3" s="205"/>
      <c r="WYZ3" s="205"/>
      <c r="WZA3" s="205"/>
      <c r="WZB3" s="205"/>
      <c r="WZC3" s="205"/>
      <c r="WZD3" s="205"/>
      <c r="WZE3" s="205"/>
      <c r="WZF3" s="205"/>
      <c r="WZG3" s="205"/>
      <c r="WZH3" s="205"/>
      <c r="WZI3" s="205"/>
      <c r="WZJ3" s="205"/>
      <c r="WZK3" s="205"/>
      <c r="WZL3" s="205"/>
      <c r="WZM3" s="205"/>
      <c r="WZN3" s="205"/>
      <c r="WZO3" s="205"/>
      <c r="WZP3" s="205"/>
      <c r="WZQ3" s="205"/>
      <c r="WZR3" s="205"/>
      <c r="WZS3" s="205"/>
      <c r="WZT3" s="205"/>
      <c r="WZU3" s="205"/>
      <c r="WZV3" s="205"/>
      <c r="WZW3" s="205"/>
      <c r="WZX3" s="205"/>
      <c r="WZY3" s="205"/>
      <c r="WZZ3" s="205"/>
      <c r="XAA3" s="205"/>
      <c r="XAB3" s="205"/>
      <c r="XAC3" s="205"/>
      <c r="XAD3" s="205"/>
      <c r="XAE3" s="205"/>
      <c r="XAF3" s="205"/>
      <c r="XAG3" s="205"/>
      <c r="XAH3" s="205"/>
      <c r="XAI3" s="205"/>
      <c r="XAJ3" s="205"/>
      <c r="XAK3" s="205"/>
      <c r="XAL3" s="205"/>
      <c r="XAM3" s="205"/>
      <c r="XAN3" s="205"/>
      <c r="XAO3" s="205"/>
      <c r="XAP3" s="205"/>
      <c r="XAQ3" s="205"/>
      <c r="XAR3" s="205"/>
      <c r="XAS3" s="205"/>
      <c r="XAT3" s="205"/>
      <c r="XAU3" s="205"/>
      <c r="XAV3" s="205"/>
      <c r="XAW3" s="205"/>
      <c r="XAX3" s="205"/>
      <c r="XAY3" s="205"/>
      <c r="XAZ3" s="205"/>
      <c r="XBA3" s="205"/>
      <c r="XBB3" s="205"/>
      <c r="XBC3" s="205"/>
      <c r="XBD3" s="205"/>
      <c r="XBE3" s="205"/>
      <c r="XBF3" s="205"/>
      <c r="XBG3" s="205"/>
      <c r="XBH3" s="205"/>
      <c r="XBI3" s="205"/>
      <c r="XBJ3" s="205"/>
      <c r="XBK3" s="205"/>
      <c r="XBL3" s="205"/>
      <c r="XBM3" s="205"/>
      <c r="XBN3" s="205"/>
      <c r="XBO3" s="205"/>
      <c r="XBP3" s="205"/>
      <c r="XBQ3" s="205"/>
      <c r="XBR3" s="205"/>
      <c r="XBS3" s="205"/>
      <c r="XBT3" s="205"/>
      <c r="XBU3" s="205"/>
      <c r="XBV3" s="205"/>
      <c r="XBW3" s="205"/>
      <c r="XBX3" s="205"/>
      <c r="XBY3" s="205"/>
      <c r="XBZ3" s="205"/>
      <c r="XCA3" s="205"/>
      <c r="XCB3" s="205"/>
      <c r="XCC3" s="205"/>
      <c r="XCD3" s="205"/>
      <c r="XCE3" s="205"/>
      <c r="XCF3" s="205"/>
      <c r="XCG3" s="205"/>
      <c r="XCH3" s="205"/>
      <c r="XCI3" s="205"/>
      <c r="XCJ3" s="205"/>
      <c r="XCK3" s="205"/>
      <c r="XCL3" s="205"/>
      <c r="XCM3" s="205"/>
      <c r="XCN3" s="205"/>
      <c r="XCO3" s="205"/>
      <c r="XCP3" s="205"/>
      <c r="XCQ3" s="205"/>
      <c r="XCR3" s="205"/>
      <c r="XCS3" s="205"/>
      <c r="XCT3" s="205"/>
      <c r="XCU3" s="205"/>
      <c r="XCV3" s="205"/>
      <c r="XCW3" s="205"/>
      <c r="XCX3" s="205"/>
      <c r="XCY3" s="205"/>
      <c r="XCZ3" s="205"/>
      <c r="XDA3" s="205"/>
      <c r="XDB3" s="205"/>
      <c r="XDC3" s="205"/>
      <c r="XDD3" s="205"/>
      <c r="XDE3" s="205"/>
      <c r="XDF3" s="205"/>
      <c r="XDG3" s="205"/>
      <c r="XDH3" s="205"/>
      <c r="XDI3" s="205"/>
      <c r="XDJ3" s="205"/>
      <c r="XDK3" s="205"/>
      <c r="XDL3" s="205"/>
      <c r="XDM3" s="205"/>
      <c r="XDN3" s="205"/>
      <c r="XDO3" s="205"/>
      <c r="XDP3" s="205"/>
      <c r="XDQ3" s="205"/>
      <c r="XDR3" s="205"/>
      <c r="XDS3" s="205"/>
      <c r="XDT3" s="205"/>
      <c r="XDU3" s="205"/>
      <c r="XDV3" s="205"/>
      <c r="XDW3" s="205"/>
      <c r="XDX3" s="205"/>
      <c r="XDY3" s="205"/>
      <c r="XDZ3" s="205"/>
      <c r="XEA3" s="205"/>
      <c r="XEB3" s="205"/>
      <c r="XEC3" s="205"/>
      <c r="XED3" s="205"/>
      <c r="XEE3" s="205"/>
      <c r="XEF3" s="205"/>
      <c r="XEG3" s="205"/>
      <c r="XEH3" s="205"/>
      <c r="XEI3" s="205"/>
      <c r="XEJ3" s="205"/>
      <c r="XEK3" s="205"/>
      <c r="XEL3" s="205"/>
      <c r="XEM3" s="205"/>
      <c r="XEN3" s="205"/>
      <c r="XEO3" s="205"/>
      <c r="XEP3" s="205"/>
      <c r="XEQ3" s="205"/>
      <c r="XER3" s="205"/>
      <c r="XES3" s="205"/>
      <c r="XET3" s="205"/>
      <c r="XEU3" s="205"/>
      <c r="XEV3" s="205"/>
      <c r="XEW3" s="205"/>
      <c r="XEX3" s="205"/>
      <c r="XEY3" s="205"/>
      <c r="XEZ3" s="205"/>
      <c r="XFA3" s="205"/>
      <c r="XFB3" s="205"/>
      <c r="XFC3" s="205"/>
      <c r="XFD3" s="205"/>
    </row>
    <row r="4" spans="1:16384" ht="15" customHeight="1" x14ac:dyDescent="0.35">
      <c r="A4" s="200"/>
      <c r="B4" s="197"/>
      <c r="C4" s="602" t="s">
        <v>48</v>
      </c>
      <c r="D4" s="603"/>
      <c r="E4" s="604"/>
    </row>
    <row r="5" spans="1:16384" customFormat="1" ht="19.5" customHeight="1" x14ac:dyDescent="0.45"/>
    <row r="6" spans="1:16384" s="289" customFormat="1" ht="28.5" customHeight="1" x14ac:dyDescent="0.45">
      <c r="A6" s="275"/>
      <c r="B6" s="275" t="str">
        <f>C4</f>
        <v>Entities with more than four members</v>
      </c>
      <c r="C6" s="323" t="s">
        <v>0</v>
      </c>
      <c r="D6" s="323" t="s">
        <v>1</v>
      </c>
      <c r="E6" s="323" t="s">
        <v>2</v>
      </c>
      <c r="F6" s="323" t="s">
        <v>3</v>
      </c>
      <c r="G6" s="323" t="s">
        <v>4</v>
      </c>
      <c r="H6" s="323" t="s">
        <v>308</v>
      </c>
      <c r="I6" s="299"/>
      <c r="J6" s="299"/>
      <c r="K6" s="299"/>
      <c r="L6" s="299"/>
      <c r="M6" s="299"/>
      <c r="N6" s="299"/>
      <c r="O6" s="299"/>
      <c r="P6" s="299"/>
      <c r="Q6" s="299"/>
      <c r="R6" s="299"/>
      <c r="S6" s="299"/>
      <c r="T6" s="299"/>
      <c r="U6" s="299"/>
      <c r="V6" s="299"/>
      <c r="W6" s="299"/>
    </row>
    <row r="7" spans="1:16384" s="48" customFormat="1" ht="15" x14ac:dyDescent="0.45">
      <c r="A7" s="46" t="s">
        <v>797</v>
      </c>
      <c r="B7" s="46"/>
      <c r="C7" s="167"/>
      <c r="D7" s="167"/>
      <c r="E7" s="167"/>
      <c r="F7" s="167"/>
      <c r="G7" s="167"/>
      <c r="H7" s="167"/>
    </row>
    <row r="8" spans="1:16384" ht="15" customHeight="1" x14ac:dyDescent="0.45">
      <c r="A8" s="49"/>
      <c r="B8" t="s">
        <v>293</v>
      </c>
      <c r="C8" s="605" t="s">
        <v>242</v>
      </c>
      <c r="D8" s="605"/>
      <c r="E8" s="605"/>
      <c r="F8" s="605"/>
      <c r="G8" s="605"/>
      <c r="H8" s="605"/>
    </row>
    <row r="9" spans="1:16384" ht="15" customHeight="1" x14ac:dyDescent="0.45">
      <c r="A9" s="49"/>
      <c r="B9"/>
      <c r="C9" s="224"/>
      <c r="D9" s="224"/>
      <c r="E9" s="224"/>
      <c r="F9" s="224"/>
      <c r="G9" s="224"/>
      <c r="H9" s="224"/>
    </row>
    <row r="10" spans="1:16384" s="6" customFormat="1" ht="16.5" customHeight="1" x14ac:dyDescent="0.45">
      <c r="A10" s="51" t="s">
        <v>57</v>
      </c>
      <c r="B10" t="s">
        <v>275</v>
      </c>
      <c r="C10" s="208">
        <f>SUMIFS(Tab_RSE3_Data!G:G,Tab_RSE3_Data!$B:$B,'Table 3'!$B$6,Tab_RSE3_Data!$D:$D,'Table 3'!$B$8,Tab_RSE3_Data!$C:$C,'Table 3'!B10)</f>
        <v>10952</v>
      </c>
      <c r="D10" s="208">
        <f>SUMIFS(Tab_RSE3_Data!H:H,Tab_RSE3_Data!$B:$B,'Table 3'!$B$6,Tab_RSE3_Data!$D:$D,'Table 3'!$B$8,Tab_RSE3_Data!$C:$C,'Table 3'!B10)</f>
        <v>9846</v>
      </c>
      <c r="E10" s="208">
        <f>SUMIFS(Tab_RSE3_Data!I:I,Tab_RSE3_Data!$B:$B,'Table 3'!$B$6,Tab_RSE3_Data!$D:$D,'Table 3'!$B$8,Tab_RSE3_Data!$C:$C,'Table 3'!B10)</f>
        <v>13161</v>
      </c>
      <c r="F10" s="208">
        <f>SUMIFS(Tab_RSE3_Data!J:J,Tab_RSE3_Data!$B:$B,'Table 3'!$B$6,Tab_RSE3_Data!$D:$D,'Table 3'!$B$8,Tab_RSE3_Data!$C:$C,'Table 3'!B10)</f>
        <v>10635</v>
      </c>
      <c r="G10" s="208">
        <f>SUMIFS(Tab_RSE3_Data!K:K,Tab_RSE3_Data!$B:$B,'Table 3'!$B$6,Tab_RSE3_Data!$D:$D,'Table 3'!$B$8,Tab_RSE3_Data!$C:$C,'Table 3'!B10)</f>
        <v>12124</v>
      </c>
      <c r="H10" s="208">
        <f>SUMIFS(Tab_RSE3_Data!L:L,Tab_RSE3_Data!$B:$B,'Table 3'!$B$6,Tab_RSE3_Data!$D:$D,'Table 3'!$B$8,Tab_RSE3_Data!$C:$C,'Table 3'!B10)</f>
        <v>11305</v>
      </c>
    </row>
    <row r="11" spans="1:16384" s="6" customFormat="1" ht="16.5" customHeight="1" x14ac:dyDescent="0.45">
      <c r="A11" s="51" t="s">
        <v>58</v>
      </c>
      <c r="B11" t="s">
        <v>277</v>
      </c>
      <c r="C11" s="208">
        <f>SUMIFS(Tab_RSE3_Data!G:G,Tab_RSE3_Data!$B:$B,'Table 3'!$B$6,Tab_RSE3_Data!$D:$D,'Table 3'!$B$8,Tab_RSE3_Data!$C:$C,'Table 3'!B11)</f>
        <v>4149</v>
      </c>
      <c r="D11" s="208">
        <f>SUMIFS(Tab_RSE3_Data!H:H,Tab_RSE3_Data!$B:$B,'Table 3'!$B$6,Tab_RSE3_Data!$D:$D,'Table 3'!$B$8,Tab_RSE3_Data!$C:$C,'Table 3'!B11)</f>
        <v>3377</v>
      </c>
      <c r="E11" s="208">
        <f>SUMIFS(Tab_RSE3_Data!I:I,Tab_RSE3_Data!$B:$B,'Table 3'!$B$6,Tab_RSE3_Data!$D:$D,'Table 3'!$B$8,Tab_RSE3_Data!$C:$C,'Table 3'!B11)</f>
        <v>3575</v>
      </c>
      <c r="F11" s="208">
        <f>SUMIFS(Tab_RSE3_Data!J:J,Tab_RSE3_Data!$B:$B,'Table 3'!$B$6,Tab_RSE3_Data!$D:$D,'Table 3'!$B$8,Tab_RSE3_Data!$C:$C,'Table 3'!B11)</f>
        <v>3355</v>
      </c>
      <c r="G11" s="208">
        <f>SUMIFS(Tab_RSE3_Data!K:K,Tab_RSE3_Data!$B:$B,'Table 3'!$B$6,Tab_RSE3_Data!$D:$D,'Table 3'!$B$8,Tab_RSE3_Data!$C:$C,'Table 3'!B11)</f>
        <v>3949</v>
      </c>
      <c r="H11" s="208">
        <f>SUMIFS(Tab_RSE3_Data!L:L,Tab_RSE3_Data!$B:$B,'Table 3'!$B$6,Tab_RSE3_Data!$D:$D,'Table 3'!$B$8,Tab_RSE3_Data!$C:$C,'Table 3'!B11)</f>
        <v>4355</v>
      </c>
    </row>
    <row r="12" spans="1:16384" s="6" customFormat="1" ht="16.5" customHeight="1" x14ac:dyDescent="0.45">
      <c r="A12" s="51" t="s">
        <v>59</v>
      </c>
      <c r="B12" t="s">
        <v>278</v>
      </c>
      <c r="C12" s="208">
        <f>SUMIFS(Tab_RSE3_Data!G:G,Tab_RSE3_Data!$B:$B,'Table 3'!$B$6,Tab_RSE3_Data!$D:$D,'Table 3'!$B$8,Tab_RSE3_Data!$C:$C,'Table 3'!B12)</f>
        <v>2137</v>
      </c>
      <c r="D12" s="208">
        <f>SUMIFS(Tab_RSE3_Data!H:H,Tab_RSE3_Data!$B:$B,'Table 3'!$B$6,Tab_RSE3_Data!$D:$D,'Table 3'!$B$8,Tab_RSE3_Data!$C:$C,'Table 3'!B12)</f>
        <v>1669</v>
      </c>
      <c r="E12" s="208">
        <f>SUMIFS(Tab_RSE3_Data!I:I,Tab_RSE3_Data!$B:$B,'Table 3'!$B$6,Tab_RSE3_Data!$D:$D,'Table 3'!$B$8,Tab_RSE3_Data!$C:$C,'Table 3'!B12)</f>
        <v>1882</v>
      </c>
      <c r="F12" s="208">
        <f>SUMIFS(Tab_RSE3_Data!J:J,Tab_RSE3_Data!$B:$B,'Table 3'!$B$6,Tab_RSE3_Data!$D:$D,'Table 3'!$B$8,Tab_RSE3_Data!$C:$C,'Table 3'!B12)</f>
        <v>1047</v>
      </c>
      <c r="G12" s="208">
        <f>SUMIFS(Tab_RSE3_Data!K:K,Tab_RSE3_Data!$B:$B,'Table 3'!$B$6,Tab_RSE3_Data!$D:$D,'Table 3'!$B$8,Tab_RSE3_Data!$C:$C,'Table 3'!B12)</f>
        <v>1176</v>
      </c>
      <c r="H12" s="208">
        <f>SUMIFS(Tab_RSE3_Data!L:L,Tab_RSE3_Data!$B:$B,'Table 3'!$B$6,Tab_RSE3_Data!$D:$D,'Table 3'!$B$8,Tab_RSE3_Data!$C:$C,'Table 3'!B12)</f>
        <v>958</v>
      </c>
    </row>
    <row r="13" spans="1:16384" s="6" customFormat="1" ht="16.5" customHeight="1" x14ac:dyDescent="0.45">
      <c r="A13" s="51" t="s">
        <v>60</v>
      </c>
      <c r="B13" t="s">
        <v>279</v>
      </c>
      <c r="C13" s="208">
        <f>SUMIFS(Tab_RSE3_Data!G:G,Tab_RSE3_Data!$B:$B,'Table 3'!$B$6,Tab_RSE3_Data!$D:$D,'Table 3'!$B$8,Tab_RSE3_Data!$C:$C,'Table 3'!B13)</f>
        <v>4427</v>
      </c>
      <c r="D13" s="208">
        <f>SUMIFS(Tab_RSE3_Data!H:H,Tab_RSE3_Data!$B:$B,'Table 3'!$B$6,Tab_RSE3_Data!$D:$D,'Table 3'!$B$8,Tab_RSE3_Data!$C:$C,'Table 3'!B13)</f>
        <v>4391</v>
      </c>
      <c r="E13" s="208">
        <f>SUMIFS(Tab_RSE3_Data!I:I,Tab_RSE3_Data!$B:$B,'Table 3'!$B$6,Tab_RSE3_Data!$D:$D,'Table 3'!$B$8,Tab_RSE3_Data!$C:$C,'Table 3'!B13)</f>
        <v>4953</v>
      </c>
      <c r="F13" s="208">
        <f>SUMIFS(Tab_RSE3_Data!J:J,Tab_RSE3_Data!$B:$B,'Table 3'!$B$6,Tab_RSE3_Data!$D:$D,'Table 3'!$B$8,Tab_RSE3_Data!$C:$C,'Table 3'!B13)</f>
        <v>5127</v>
      </c>
      <c r="G13" s="208">
        <f>SUMIFS(Tab_RSE3_Data!K:K,Tab_RSE3_Data!$B:$B,'Table 3'!$B$6,Tab_RSE3_Data!$D:$D,'Table 3'!$B$8,Tab_RSE3_Data!$C:$C,'Table 3'!B13)</f>
        <v>5073</v>
      </c>
      <c r="H13" s="208">
        <f>SUMIFS(Tab_RSE3_Data!L:L,Tab_RSE3_Data!$B:$B,'Table 3'!$B$6,Tab_RSE3_Data!$D:$D,'Table 3'!$B$8,Tab_RSE3_Data!$C:$C,'Table 3'!B13)</f>
        <v>5185</v>
      </c>
    </row>
    <row r="14" spans="1:16384" s="6" customFormat="1" ht="16.5" customHeight="1" x14ac:dyDescent="0.45">
      <c r="A14" s="51" t="s">
        <v>61</v>
      </c>
      <c r="B14" t="s">
        <v>280</v>
      </c>
      <c r="C14" s="208">
        <f>SUMIFS(Tab_RSE3_Data!G:G,Tab_RSE3_Data!$B:$B,'Table 3'!$B$6,Tab_RSE3_Data!$D:$D,'Table 3'!$B$8,Tab_RSE3_Data!$C:$C,'Table 3'!B14)</f>
        <v>318</v>
      </c>
      <c r="D14" s="208">
        <f>SUMIFS(Tab_RSE3_Data!H:H,Tab_RSE3_Data!$B:$B,'Table 3'!$B$6,Tab_RSE3_Data!$D:$D,'Table 3'!$B$8,Tab_RSE3_Data!$C:$C,'Table 3'!B14)</f>
        <v>358</v>
      </c>
      <c r="E14" s="208">
        <f>SUMIFS(Tab_RSE3_Data!I:I,Tab_RSE3_Data!$B:$B,'Table 3'!$B$6,Tab_RSE3_Data!$D:$D,'Table 3'!$B$8,Tab_RSE3_Data!$C:$C,'Table 3'!B14)</f>
        <v>510</v>
      </c>
      <c r="F14" s="208">
        <f>SUMIFS(Tab_RSE3_Data!J:J,Tab_RSE3_Data!$B:$B,'Table 3'!$B$6,Tab_RSE3_Data!$D:$D,'Table 3'!$B$8,Tab_RSE3_Data!$C:$C,'Table 3'!B14)</f>
        <v>684</v>
      </c>
      <c r="G14" s="208">
        <f>SUMIFS(Tab_RSE3_Data!K:K,Tab_RSE3_Data!$B:$B,'Table 3'!$B$6,Tab_RSE3_Data!$D:$D,'Table 3'!$B$8,Tab_RSE3_Data!$C:$C,'Table 3'!B14)</f>
        <v>664</v>
      </c>
      <c r="H14" s="208">
        <f>SUMIFS(Tab_RSE3_Data!L:L,Tab_RSE3_Data!$B:$B,'Table 3'!$B$6,Tab_RSE3_Data!$D:$D,'Table 3'!$B$8,Tab_RSE3_Data!$C:$C,'Table 3'!B14)</f>
        <v>665</v>
      </c>
    </row>
    <row r="15" spans="1:16384" s="9" customFormat="1" ht="16.5" customHeight="1" x14ac:dyDescent="0.45">
      <c r="A15" s="51" t="s">
        <v>62</v>
      </c>
      <c r="B15" t="s">
        <v>281</v>
      </c>
      <c r="C15" s="208">
        <f>SUMIFS(Tab_RSE3_Data!G:G,Tab_RSE3_Data!$B:$B,'Table 3'!$B$6,Tab_RSE3_Data!$D:$D,'Table 3'!$B$8,Tab_RSE3_Data!$C:$C,'Table 3'!B15)</f>
        <v>1650</v>
      </c>
      <c r="D15" s="208">
        <f>SUMIFS(Tab_RSE3_Data!H:H,Tab_RSE3_Data!$B:$B,'Table 3'!$B$6,Tab_RSE3_Data!$D:$D,'Table 3'!$B$8,Tab_RSE3_Data!$C:$C,'Table 3'!B15)</f>
        <v>1680</v>
      </c>
      <c r="E15" s="208">
        <f>SUMIFS(Tab_RSE3_Data!I:I,Tab_RSE3_Data!$B:$B,'Table 3'!$B$6,Tab_RSE3_Data!$D:$D,'Table 3'!$B$8,Tab_RSE3_Data!$C:$C,'Table 3'!B15)</f>
        <v>1975</v>
      </c>
      <c r="F15" s="208">
        <f>SUMIFS(Tab_RSE3_Data!J:J,Tab_RSE3_Data!$B:$B,'Table 3'!$B$6,Tab_RSE3_Data!$D:$D,'Table 3'!$B$8,Tab_RSE3_Data!$C:$C,'Table 3'!B15)</f>
        <v>2086</v>
      </c>
      <c r="G15" s="208">
        <f>SUMIFS(Tab_RSE3_Data!K:K,Tab_RSE3_Data!$B:$B,'Table 3'!$B$6,Tab_RSE3_Data!$D:$D,'Table 3'!$B$8,Tab_RSE3_Data!$C:$C,'Table 3'!B15)</f>
        <v>2212</v>
      </c>
      <c r="H15" s="208">
        <f>SUMIFS(Tab_RSE3_Data!L:L,Tab_RSE3_Data!$B:$B,'Table 3'!$B$6,Tab_RSE3_Data!$D:$D,'Table 3'!$B$8,Tab_RSE3_Data!$C:$C,'Table 3'!B15)</f>
        <v>2294</v>
      </c>
    </row>
    <row r="16" spans="1:16384" s="9" customFormat="1" ht="16.5" customHeight="1" x14ac:dyDescent="0.45">
      <c r="A16" s="51" t="s">
        <v>63</v>
      </c>
      <c r="B16" t="s">
        <v>282</v>
      </c>
      <c r="C16" s="208">
        <f>SUMIFS(Tab_RSE3_Data!G:G,Tab_RSE3_Data!$B:$B,'Table 3'!$B$6,Tab_RSE3_Data!$D:$D,'Table 3'!$B$8,Tab_RSE3_Data!$C:$C,'Table 3'!B16)</f>
        <v>105</v>
      </c>
      <c r="D16" s="208">
        <f>SUMIFS(Tab_RSE3_Data!H:H,Tab_RSE3_Data!$B:$B,'Table 3'!$B$6,Tab_RSE3_Data!$D:$D,'Table 3'!$B$8,Tab_RSE3_Data!$C:$C,'Table 3'!B16)</f>
        <v>107</v>
      </c>
      <c r="E16" s="208">
        <f>SUMIFS(Tab_RSE3_Data!I:I,Tab_RSE3_Data!$B:$B,'Table 3'!$B$6,Tab_RSE3_Data!$D:$D,'Table 3'!$B$8,Tab_RSE3_Data!$C:$C,'Table 3'!B16)</f>
        <v>238</v>
      </c>
      <c r="F16" s="208">
        <f>SUMIFS(Tab_RSE3_Data!J:J,Tab_RSE3_Data!$B:$B,'Table 3'!$B$6,Tab_RSE3_Data!$D:$D,'Table 3'!$B$8,Tab_RSE3_Data!$C:$C,'Table 3'!B16)</f>
        <v>262</v>
      </c>
      <c r="G16" s="208">
        <f>SUMIFS(Tab_RSE3_Data!K:K,Tab_RSE3_Data!$B:$B,'Table 3'!$B$6,Tab_RSE3_Data!$D:$D,'Table 3'!$B$8,Tab_RSE3_Data!$C:$C,'Table 3'!B16)</f>
        <v>265</v>
      </c>
      <c r="H16" s="208">
        <f>SUMIFS(Tab_RSE3_Data!L:L,Tab_RSE3_Data!$B:$B,'Table 3'!$B$6,Tab_RSE3_Data!$D:$D,'Table 3'!$B$8,Tab_RSE3_Data!$C:$C,'Table 3'!B16)</f>
        <v>291</v>
      </c>
    </row>
    <row r="17" spans="1:8" s="9" customFormat="1" ht="16.5" customHeight="1" x14ac:dyDescent="0.45">
      <c r="A17" s="51" t="s">
        <v>64</v>
      </c>
      <c r="B17" t="s">
        <v>283</v>
      </c>
      <c r="C17" s="208">
        <f>SUMIFS(Tab_RSE3_Data!G:G,Tab_RSE3_Data!$B:$B,'Table 3'!$B$6,Tab_RSE3_Data!$D:$D,'Table 3'!$B$8,Tab_RSE3_Data!$C:$C,'Table 3'!B17)</f>
        <v>367</v>
      </c>
      <c r="D17" s="208">
        <f>SUMIFS(Tab_RSE3_Data!H:H,Tab_RSE3_Data!$B:$B,'Table 3'!$B$6,Tab_RSE3_Data!$D:$D,'Table 3'!$B$8,Tab_RSE3_Data!$C:$C,'Table 3'!B17)</f>
        <v>417</v>
      </c>
      <c r="E17" s="208">
        <f>SUMIFS(Tab_RSE3_Data!I:I,Tab_RSE3_Data!$B:$B,'Table 3'!$B$6,Tab_RSE3_Data!$D:$D,'Table 3'!$B$8,Tab_RSE3_Data!$C:$C,'Table 3'!B17)</f>
        <v>406</v>
      </c>
      <c r="F17" s="208">
        <f>SUMIFS(Tab_RSE3_Data!J:J,Tab_RSE3_Data!$B:$B,'Table 3'!$B$6,Tab_RSE3_Data!$D:$D,'Table 3'!$B$8,Tab_RSE3_Data!$C:$C,'Table 3'!B17)</f>
        <v>273</v>
      </c>
      <c r="G17" s="208">
        <f>SUMIFS(Tab_RSE3_Data!K:K,Tab_RSE3_Data!$B:$B,'Table 3'!$B$6,Tab_RSE3_Data!$D:$D,'Table 3'!$B$8,Tab_RSE3_Data!$C:$C,'Table 3'!B17)</f>
        <v>410</v>
      </c>
      <c r="H17" s="208">
        <f>SUMIFS(Tab_RSE3_Data!L:L,Tab_RSE3_Data!$B:$B,'Table 3'!$B$6,Tab_RSE3_Data!$D:$D,'Table 3'!$B$8,Tab_RSE3_Data!$C:$C,'Table 3'!B17)</f>
        <v>726</v>
      </c>
    </row>
    <row r="18" spans="1:8" s="9" customFormat="1" ht="16.5" customHeight="1" x14ac:dyDescent="0.45">
      <c r="A18" s="51" t="s">
        <v>65</v>
      </c>
      <c r="B18" t="s">
        <v>294</v>
      </c>
      <c r="C18" s="208">
        <f>SUMIFS(Tab_RSE3_Data!G:G,Tab_RSE3_Data!$B:$B,'Table 3'!$B$6,Tab_RSE3_Data!$D:$D,'Table 3'!$B$8,Tab_RSE3_Data!$C:$C,'Table 3'!B18)</f>
        <v>6</v>
      </c>
      <c r="D18" s="208">
        <f>SUMIFS(Tab_RSE3_Data!H:H,Tab_RSE3_Data!$B:$B,'Table 3'!$B$6,Tab_RSE3_Data!$D:$D,'Table 3'!$B$8,Tab_RSE3_Data!$C:$C,'Table 3'!B18)</f>
        <v>2</v>
      </c>
      <c r="E18" s="208">
        <f>SUMIFS(Tab_RSE3_Data!I:I,Tab_RSE3_Data!$B:$B,'Table 3'!$B$6,Tab_RSE3_Data!$D:$D,'Table 3'!$B$8,Tab_RSE3_Data!$C:$C,'Table 3'!B18)</f>
        <v>9</v>
      </c>
      <c r="F18" s="208">
        <f>SUMIFS(Tab_RSE3_Data!J:J,Tab_RSE3_Data!$B:$B,'Table 3'!$B$6,Tab_RSE3_Data!$D:$D,'Table 3'!$B$8,Tab_RSE3_Data!$C:$C,'Table 3'!B18)</f>
        <v>10</v>
      </c>
      <c r="G18" s="208">
        <f>SUMIFS(Tab_RSE3_Data!K:K,Tab_RSE3_Data!$B:$B,'Table 3'!$B$6,Tab_RSE3_Data!$D:$D,'Table 3'!$B$8,Tab_RSE3_Data!$C:$C,'Table 3'!B18)</f>
        <v>12</v>
      </c>
      <c r="H18" s="208">
        <f>SUMIFS(Tab_RSE3_Data!L:L,Tab_RSE3_Data!$B:$B,'Table 3'!$B$6,Tab_RSE3_Data!$D:$D,'Table 3'!$B$8,Tab_RSE3_Data!$C:$C,'Table 3'!B18)</f>
        <v>75</v>
      </c>
    </row>
    <row r="19" spans="1:8" s="9" customFormat="1" ht="16.5" customHeight="1" x14ac:dyDescent="0.45">
      <c r="A19" s="51" t="s">
        <v>66</v>
      </c>
      <c r="B19" t="s">
        <v>284</v>
      </c>
      <c r="C19" s="208">
        <f>SUMIFS(Tab_RSE3_Data!G:G,Tab_RSE3_Data!$B:$B,'Table 3'!$B$6,Tab_RSE3_Data!$D:$D,'Table 3'!$B$8,Tab_RSE3_Data!$C:$C,'Table 3'!B19)</f>
        <v>129</v>
      </c>
      <c r="D19" s="208">
        <f>SUMIFS(Tab_RSE3_Data!H:H,Tab_RSE3_Data!$B:$B,'Table 3'!$B$6,Tab_RSE3_Data!$D:$D,'Table 3'!$B$8,Tab_RSE3_Data!$C:$C,'Table 3'!B19)</f>
        <v>346</v>
      </c>
      <c r="E19" s="208">
        <f>SUMIFS(Tab_RSE3_Data!I:I,Tab_RSE3_Data!$B:$B,'Table 3'!$B$6,Tab_RSE3_Data!$D:$D,'Table 3'!$B$8,Tab_RSE3_Data!$C:$C,'Table 3'!B19)</f>
        <v>569</v>
      </c>
      <c r="F19" s="208">
        <f>SUMIFS(Tab_RSE3_Data!J:J,Tab_RSE3_Data!$B:$B,'Table 3'!$B$6,Tab_RSE3_Data!$D:$D,'Table 3'!$B$8,Tab_RSE3_Data!$C:$C,'Table 3'!B19)</f>
        <v>396</v>
      </c>
      <c r="G19" s="208">
        <f>SUMIFS(Tab_RSE3_Data!K:K,Tab_RSE3_Data!$B:$B,'Table 3'!$B$6,Tab_RSE3_Data!$D:$D,'Table 3'!$B$8,Tab_RSE3_Data!$C:$C,'Table 3'!B19)</f>
        <v>343</v>
      </c>
      <c r="H19" s="208">
        <f>SUMIFS(Tab_RSE3_Data!L:L,Tab_RSE3_Data!$B:$B,'Table 3'!$B$6,Tab_RSE3_Data!$D:$D,'Table 3'!$B$8,Tab_RSE3_Data!$C:$C,'Table 3'!B19)</f>
        <v>2011</v>
      </c>
    </row>
    <row r="20" spans="1:8" s="9" customFormat="1" ht="16.5" customHeight="1" x14ac:dyDescent="0.45">
      <c r="A20" s="51" t="s">
        <v>67</v>
      </c>
      <c r="B20" t="s">
        <v>285</v>
      </c>
      <c r="C20" s="208">
        <f>SUMIFS(Tab_RSE3_Data!G:G,Tab_RSE3_Data!$B:$B,'Table 3'!$B$6,Tab_RSE3_Data!$D:$D,'Table 3'!$B$8,Tab_RSE3_Data!$C:$C,'Table 3'!B20)</f>
        <v>80</v>
      </c>
      <c r="D20" s="208">
        <f>SUMIFS(Tab_RSE3_Data!H:H,Tab_RSE3_Data!$B:$B,'Table 3'!$B$6,Tab_RSE3_Data!$D:$D,'Table 3'!$B$8,Tab_RSE3_Data!$C:$C,'Table 3'!B20)</f>
        <v>216</v>
      </c>
      <c r="E20" s="208">
        <f>SUMIFS(Tab_RSE3_Data!I:I,Tab_RSE3_Data!$B:$B,'Table 3'!$B$6,Tab_RSE3_Data!$D:$D,'Table 3'!$B$8,Tab_RSE3_Data!$C:$C,'Table 3'!B20)</f>
        <v>83</v>
      </c>
      <c r="F20" s="208">
        <f>SUMIFS(Tab_RSE3_Data!J:J,Tab_RSE3_Data!$B:$B,'Table 3'!$B$6,Tab_RSE3_Data!$D:$D,'Table 3'!$B$8,Tab_RSE3_Data!$C:$C,'Table 3'!B20)</f>
        <v>19</v>
      </c>
      <c r="G20" s="208">
        <f>SUMIFS(Tab_RSE3_Data!K:K,Tab_RSE3_Data!$B:$B,'Table 3'!$B$6,Tab_RSE3_Data!$D:$D,'Table 3'!$B$8,Tab_RSE3_Data!$C:$C,'Table 3'!B20)</f>
        <v>2</v>
      </c>
      <c r="H20" s="208">
        <f>SUMIFS(Tab_RSE3_Data!L:L,Tab_RSE3_Data!$B:$B,'Table 3'!$B$6,Tab_RSE3_Data!$D:$D,'Table 3'!$B$8,Tab_RSE3_Data!$C:$C,'Table 3'!B20)</f>
        <v>39</v>
      </c>
    </row>
    <row r="21" spans="1:8" s="9" customFormat="1" ht="16.5" customHeight="1" x14ac:dyDescent="0.45">
      <c r="A21" s="51" t="s">
        <v>68</v>
      </c>
      <c r="B21" t="s">
        <v>286</v>
      </c>
      <c r="C21" s="208">
        <f>SUMIFS(Tab_RSE3_Data!G:G,Tab_RSE3_Data!$B:$B,'Table 3'!$B$6,Tab_RSE3_Data!$D:$D,'Table 3'!$B$8,Tab_RSE3_Data!$C:$C,'Table 3'!B21)</f>
        <v>145</v>
      </c>
      <c r="D21" s="208">
        <f>SUMIFS(Tab_RSE3_Data!H:H,Tab_RSE3_Data!$B:$B,'Table 3'!$B$6,Tab_RSE3_Data!$D:$D,'Table 3'!$B$8,Tab_RSE3_Data!$C:$C,'Table 3'!B21)</f>
        <v>183</v>
      </c>
      <c r="E21" s="208">
        <f>SUMIFS(Tab_RSE3_Data!I:I,Tab_RSE3_Data!$B:$B,'Table 3'!$B$6,Tab_RSE3_Data!$D:$D,'Table 3'!$B$8,Tab_RSE3_Data!$C:$C,'Table 3'!B21)</f>
        <v>298</v>
      </c>
      <c r="F21" s="208">
        <f>SUMIFS(Tab_RSE3_Data!J:J,Tab_RSE3_Data!$B:$B,'Table 3'!$B$6,Tab_RSE3_Data!$D:$D,'Table 3'!$B$8,Tab_RSE3_Data!$C:$C,'Table 3'!B21)</f>
        <v>332</v>
      </c>
      <c r="G21" s="208">
        <f>SUMIFS(Tab_RSE3_Data!K:K,Tab_RSE3_Data!$B:$B,'Table 3'!$B$6,Tab_RSE3_Data!$D:$D,'Table 3'!$B$8,Tab_RSE3_Data!$C:$C,'Table 3'!B21)</f>
        <v>480</v>
      </c>
      <c r="H21" s="208">
        <f>SUMIFS(Tab_RSE3_Data!L:L,Tab_RSE3_Data!$B:$B,'Table 3'!$B$6,Tab_RSE3_Data!$D:$D,'Table 3'!$B$8,Tab_RSE3_Data!$C:$C,'Table 3'!B21)</f>
        <v>17130</v>
      </c>
    </row>
    <row r="22" spans="1:8" s="9" customFormat="1" ht="16.5" customHeight="1" x14ac:dyDescent="0.45">
      <c r="A22" s="51" t="s">
        <v>69</v>
      </c>
      <c r="B22" t="s">
        <v>287</v>
      </c>
      <c r="C22" s="208">
        <f>SUMIFS(Tab_RSE3_Data!G:G,Tab_RSE3_Data!$B:$B,'Table 3'!$B$6,Tab_RSE3_Data!$D:$D,'Table 3'!$B$8,Tab_RSE3_Data!$C:$C,'Table 3'!B22)</f>
        <v>496</v>
      </c>
      <c r="D22" s="208">
        <f>SUMIFS(Tab_RSE3_Data!H:H,Tab_RSE3_Data!$B:$B,'Table 3'!$B$6,Tab_RSE3_Data!$D:$D,'Table 3'!$B$8,Tab_RSE3_Data!$C:$C,'Table 3'!B22)</f>
        <v>550</v>
      </c>
      <c r="E22" s="208">
        <f>SUMIFS(Tab_RSE3_Data!I:I,Tab_RSE3_Data!$B:$B,'Table 3'!$B$6,Tab_RSE3_Data!$D:$D,'Table 3'!$B$8,Tab_RSE3_Data!$C:$C,'Table 3'!B22)</f>
        <v>600</v>
      </c>
      <c r="F22" s="208">
        <f>SUMIFS(Tab_RSE3_Data!J:J,Tab_RSE3_Data!$B:$B,'Table 3'!$B$6,Tab_RSE3_Data!$D:$D,'Table 3'!$B$8,Tab_RSE3_Data!$C:$C,'Table 3'!B22)</f>
        <v>595</v>
      </c>
      <c r="G22" s="208">
        <f>SUMIFS(Tab_RSE3_Data!K:K,Tab_RSE3_Data!$B:$B,'Table 3'!$B$6,Tab_RSE3_Data!$D:$D,'Table 3'!$B$8,Tab_RSE3_Data!$C:$C,'Table 3'!B22)</f>
        <v>665</v>
      </c>
      <c r="H22" s="208">
        <f>SUMIFS(Tab_RSE3_Data!L:L,Tab_RSE3_Data!$B:$B,'Table 3'!$B$6,Tab_RSE3_Data!$D:$D,'Table 3'!$B$8,Tab_RSE3_Data!$C:$C,'Table 3'!B22)</f>
        <v>826</v>
      </c>
    </row>
    <row r="23" spans="1:8" s="9" customFormat="1" ht="16.5" customHeight="1" x14ac:dyDescent="0.45">
      <c r="A23" s="51" t="s">
        <v>70</v>
      </c>
      <c r="B23" t="s">
        <v>288</v>
      </c>
      <c r="C23" s="208">
        <f>SUMIFS(Tab_RSE3_Data!G:G,Tab_RSE3_Data!$B:$B,'Table 3'!$B$6,Tab_RSE3_Data!$D:$D,'Table 3'!$B$8,Tab_RSE3_Data!$C:$C,'Table 3'!B23)</f>
        <v>100</v>
      </c>
      <c r="D23" s="208">
        <f>SUMIFS(Tab_RSE3_Data!H:H,Tab_RSE3_Data!$B:$B,'Table 3'!$B$6,Tab_RSE3_Data!$D:$D,'Table 3'!$B$8,Tab_RSE3_Data!$C:$C,'Table 3'!B23)</f>
        <v>189</v>
      </c>
      <c r="E23" s="208">
        <f>SUMIFS(Tab_RSE3_Data!I:I,Tab_RSE3_Data!$B:$B,'Table 3'!$B$6,Tab_RSE3_Data!$D:$D,'Table 3'!$B$8,Tab_RSE3_Data!$C:$C,'Table 3'!B23)</f>
        <v>166</v>
      </c>
      <c r="F23" s="208">
        <f>SUMIFS(Tab_RSE3_Data!J:J,Tab_RSE3_Data!$B:$B,'Table 3'!$B$6,Tab_RSE3_Data!$D:$D,'Table 3'!$B$8,Tab_RSE3_Data!$C:$C,'Table 3'!B23)</f>
        <v>159</v>
      </c>
      <c r="G23" s="208">
        <f>SUMIFS(Tab_RSE3_Data!K:K,Tab_RSE3_Data!$B:$B,'Table 3'!$B$6,Tab_RSE3_Data!$D:$D,'Table 3'!$B$8,Tab_RSE3_Data!$C:$C,'Table 3'!B23)</f>
        <v>214</v>
      </c>
      <c r="H23" s="208">
        <f>SUMIFS(Tab_RSE3_Data!L:L,Tab_RSE3_Data!$B:$B,'Table 3'!$B$6,Tab_RSE3_Data!$D:$D,'Table 3'!$B$8,Tab_RSE3_Data!$C:$C,'Table 3'!B23)</f>
        <v>247</v>
      </c>
    </row>
    <row r="24" spans="1:8" s="9" customFormat="1" ht="16.5" customHeight="1" x14ac:dyDescent="0.45">
      <c r="A24" s="51" t="s">
        <v>71</v>
      </c>
      <c r="B24" t="s">
        <v>71</v>
      </c>
      <c r="C24" s="208">
        <f>SUMIFS(Tab_RSE3_Data!G:G,Tab_RSE3_Data!$B:$B,'Table 3'!$B$6,Tab_RSE3_Data!$D:$D,'Table 3'!$B$8,Tab_RSE3_Data!$C:$C,'Table 3'!B24)</f>
        <v>5712</v>
      </c>
      <c r="D24" s="208">
        <f>SUMIFS(Tab_RSE3_Data!H:H,Tab_RSE3_Data!$B:$B,'Table 3'!$B$6,Tab_RSE3_Data!$D:$D,'Table 3'!$B$8,Tab_RSE3_Data!$C:$C,'Table 3'!B24)</f>
        <v>3119</v>
      </c>
      <c r="E24" s="208">
        <f>SUMIFS(Tab_RSE3_Data!I:I,Tab_RSE3_Data!$B:$B,'Table 3'!$B$6,Tab_RSE3_Data!$D:$D,'Table 3'!$B$8,Tab_RSE3_Data!$C:$C,'Table 3'!B24)</f>
        <v>4233</v>
      </c>
      <c r="F24" s="208">
        <f>SUMIFS(Tab_RSE3_Data!J:J,Tab_RSE3_Data!$B:$B,'Table 3'!$B$6,Tab_RSE3_Data!$D:$D,'Table 3'!$B$8,Tab_RSE3_Data!$C:$C,'Table 3'!B24)</f>
        <v>3429</v>
      </c>
      <c r="G24" s="208">
        <f>SUMIFS(Tab_RSE3_Data!K:K,Tab_RSE3_Data!$B:$B,'Table 3'!$B$6,Tab_RSE3_Data!$D:$D,'Table 3'!$B$8,Tab_RSE3_Data!$C:$C,'Table 3'!B24)</f>
        <v>3797</v>
      </c>
      <c r="H24" s="208">
        <f>SUMIFS(Tab_RSE3_Data!L:L,Tab_RSE3_Data!$B:$B,'Table 3'!$B$6,Tab_RSE3_Data!$D:$D,'Table 3'!$B$8,Tab_RSE3_Data!$C:$C,'Table 3'!B24)</f>
        <v>5633</v>
      </c>
    </row>
    <row r="25" spans="1:8" s="9" customFormat="1" ht="16.5" customHeight="1" x14ac:dyDescent="0.45">
      <c r="A25" s="51" t="s">
        <v>72</v>
      </c>
      <c r="B25" t="s">
        <v>289</v>
      </c>
      <c r="C25" s="208">
        <f>SUMIFS(Tab_RSE3_Data!G:G,Tab_RSE3_Data!$B:$B,'Table 3'!$B$6,Tab_RSE3_Data!$D:$D,'Table 3'!$B$8,Tab_RSE3_Data!$C:$C,'Table 3'!B25)</f>
        <v>0</v>
      </c>
      <c r="D25" s="208">
        <f>SUMIFS(Tab_RSE3_Data!H:H,Tab_RSE3_Data!$B:$B,'Table 3'!$B$6,Tab_RSE3_Data!$D:$D,'Table 3'!$B$8,Tab_RSE3_Data!$C:$C,'Table 3'!B25)</f>
        <v>4422</v>
      </c>
      <c r="E25" s="208">
        <f>SUMIFS(Tab_RSE3_Data!I:I,Tab_RSE3_Data!$B:$B,'Table 3'!$B$6,Tab_RSE3_Data!$D:$D,'Table 3'!$B$8,Tab_RSE3_Data!$C:$C,'Table 3'!B25)</f>
        <v>6114</v>
      </c>
      <c r="F25" s="208">
        <f>SUMIFS(Tab_RSE3_Data!J:J,Tab_RSE3_Data!$B:$B,'Table 3'!$B$6,Tab_RSE3_Data!$D:$D,'Table 3'!$B$8,Tab_RSE3_Data!$C:$C,'Table 3'!B25)</f>
        <v>4379</v>
      </c>
      <c r="G25" s="208">
        <f>SUMIFS(Tab_RSE3_Data!K:K,Tab_RSE3_Data!$B:$B,'Table 3'!$B$6,Tab_RSE3_Data!$D:$D,'Table 3'!$B$8,Tab_RSE3_Data!$C:$C,'Table 3'!B25)</f>
        <v>4646</v>
      </c>
      <c r="H25" s="208">
        <f>SUMIFS(Tab_RSE3_Data!L:L,Tab_RSE3_Data!$B:$B,'Table 3'!$B$6,Tab_RSE3_Data!$D:$D,'Table 3'!$B$8,Tab_RSE3_Data!$C:$C,'Table 3'!B25)</f>
        <v>3679</v>
      </c>
    </row>
    <row r="26" spans="1:8" s="9" customFormat="1" ht="16.5" customHeight="1" x14ac:dyDescent="0.45">
      <c r="A26" s="46" t="s">
        <v>795</v>
      </c>
      <c r="B26" s="206" t="s">
        <v>290</v>
      </c>
      <c r="C26" s="209">
        <f>SUMIFS(Tab_RSE3_Data!G:G,Tab_RSE3_Data!$B:$B,'Table 3'!$B$6,Tab_RSE3_Data!$D:$D,'Table 3'!$B$8,Tab_RSE3_Data!$C:$C,'Table 3'!B26)</f>
        <v>30773</v>
      </c>
      <c r="D26" s="209">
        <f>SUMIFS(Tab_RSE3_Data!H:H,Tab_RSE3_Data!$B:$B,'Table 3'!$B$6,Tab_RSE3_Data!$D:$D,'Table 3'!$B$8,Tab_RSE3_Data!$C:$C,'Table 3'!B26)</f>
        <v>30872</v>
      </c>
      <c r="E26" s="209">
        <f>SUMIFS(Tab_RSE3_Data!I:I,Tab_RSE3_Data!$B:$B,'Table 3'!$B$6,Tab_RSE3_Data!$D:$D,'Table 3'!$B$8,Tab_RSE3_Data!$C:$C,'Table 3'!B26)</f>
        <v>38775</v>
      </c>
      <c r="F26" s="209">
        <f>SUMIFS(Tab_RSE3_Data!J:J,Tab_RSE3_Data!$B:$B,'Table 3'!$B$6,Tab_RSE3_Data!$D:$D,'Table 3'!$B$8,Tab_RSE3_Data!$C:$C,'Table 3'!B26)</f>
        <v>32788</v>
      </c>
      <c r="G26" s="209">
        <f>SUMIFS(Tab_RSE3_Data!K:K,Tab_RSE3_Data!$B:$B,'Table 3'!$B$6,Tab_RSE3_Data!$D:$D,'Table 3'!$B$8,Tab_RSE3_Data!$C:$C,'Table 3'!B26)</f>
        <v>36033</v>
      </c>
      <c r="H26" s="209">
        <f>SUMIFS(Tab_RSE3_Data!L:L,Tab_RSE3_Data!$B:$B,'Table 3'!$B$6,Tab_RSE3_Data!$D:$D,'Table 3'!$B$8,Tab_RSE3_Data!$C:$C,'Table 3'!B26)</f>
        <v>55420</v>
      </c>
    </row>
    <row r="27" spans="1:8" s="9" customFormat="1" ht="16.5" customHeight="1" x14ac:dyDescent="0.45">
      <c r="A27" s="46"/>
      <c r="B27" s="206"/>
      <c r="C27" s="209"/>
      <c r="D27" s="209"/>
      <c r="E27" s="209"/>
      <c r="F27" s="209"/>
      <c r="G27" s="209"/>
      <c r="H27" s="209"/>
    </row>
    <row r="28" spans="1:8" s="9" customFormat="1" ht="16.5" customHeight="1" x14ac:dyDescent="0.45">
      <c r="A28" s="46"/>
      <c r="B28" s="46"/>
      <c r="C28" s="169"/>
      <c r="D28" s="169"/>
      <c r="E28" s="169"/>
      <c r="F28" s="169"/>
      <c r="G28" s="169"/>
      <c r="H28" s="169"/>
    </row>
    <row r="29" spans="1:8" ht="15" customHeight="1" x14ac:dyDescent="0.45">
      <c r="A29" s="49"/>
      <c r="B29" t="s">
        <v>295</v>
      </c>
      <c r="C29" s="605" t="s">
        <v>548</v>
      </c>
      <c r="D29" s="605"/>
      <c r="E29" s="605"/>
      <c r="F29" s="605"/>
      <c r="G29" s="605"/>
      <c r="H29" s="605"/>
    </row>
    <row r="30" spans="1:8" s="6" customFormat="1" ht="16.5" customHeight="1" x14ac:dyDescent="0.45">
      <c r="A30" s="50"/>
      <c r="B30" s="50"/>
      <c r="C30" s="168"/>
      <c r="D30" s="168"/>
      <c r="E30" s="168"/>
      <c r="F30" s="168"/>
      <c r="G30" s="168"/>
      <c r="H30" s="168"/>
    </row>
    <row r="31" spans="1:8" s="6" customFormat="1" ht="16.5" customHeight="1" x14ac:dyDescent="0.45">
      <c r="A31" s="51" t="s">
        <v>57</v>
      </c>
      <c r="B31" t="s">
        <v>275</v>
      </c>
      <c r="C31" s="208">
        <f>SUMIFS(Tab_RSE3_Data!G:G,Tab_RSE3_Data!$B:$B,'Table 3'!$B$6,Tab_RSE3_Data!$D:$D,'Table 3'!$B$29,Tab_RSE3_Data!$C:$C,'Table 3'!B31)</f>
        <v>284</v>
      </c>
      <c r="D31" s="208">
        <f>SUMIFS(Tab_RSE3_Data!H:H,Tab_RSE3_Data!$B:$B,'Table 3'!$B$6,Tab_RSE3_Data!$D:$D,'Table 3'!$B$29,Tab_RSE3_Data!$C:$C,'Table 3'!B31)</f>
        <v>267</v>
      </c>
      <c r="E31" s="208">
        <f>SUMIFS(Tab_RSE3_Data!I:I,Tab_RSE3_Data!$B:$B,'Table 3'!$B$6,Tab_RSE3_Data!$D:$D,'Table 3'!$B$29,Tab_RSE3_Data!$C:$C,'Table 3'!B31)</f>
        <v>327</v>
      </c>
      <c r="F31" s="208">
        <f>SUMIFS(Tab_RSE3_Data!J:J,Tab_RSE3_Data!$B:$B,'Table 3'!$B$6,Tab_RSE3_Data!$D:$D,'Table 3'!$B$29,Tab_RSE3_Data!$C:$C,'Table 3'!B31)</f>
        <v>291</v>
      </c>
      <c r="G31" s="208">
        <f>SUMIFS(Tab_RSE3_Data!K:K,Tab_RSE3_Data!$B:$B,'Table 3'!$B$6,Tab_RSE3_Data!$D:$D,'Table 3'!$B$29,Tab_RSE3_Data!$C:$C,'Table 3'!B31)</f>
        <v>328</v>
      </c>
      <c r="H31" s="208">
        <f>SUMIFS(Tab_RSE3_Data!L:L,Tab_RSE3_Data!$B:$B,'Table 3'!$B$6,Tab_RSE3_Data!$D:$D,'Table 3'!$B$29,Tab_RSE3_Data!$C:$C,'Table 3'!B31)</f>
        <v>299</v>
      </c>
    </row>
    <row r="32" spans="1:8" s="6" customFormat="1" ht="16.5" customHeight="1" x14ac:dyDescent="0.45">
      <c r="A32" s="51" t="s">
        <v>58</v>
      </c>
      <c r="B32" t="s">
        <v>277</v>
      </c>
      <c r="C32" s="208">
        <f>SUMIFS(Tab_RSE3_Data!G:G,Tab_RSE3_Data!$B:$B,'Table 3'!$B$6,Tab_RSE3_Data!$D:$D,'Table 3'!$B$29,Tab_RSE3_Data!$C:$C,'Table 3'!B32)</f>
        <v>154</v>
      </c>
      <c r="D32" s="208">
        <f>SUMIFS(Tab_RSE3_Data!H:H,Tab_RSE3_Data!$B:$B,'Table 3'!$B$6,Tab_RSE3_Data!$D:$D,'Table 3'!$B$29,Tab_RSE3_Data!$C:$C,'Table 3'!B32)</f>
        <v>107</v>
      </c>
      <c r="E32" s="208">
        <f>SUMIFS(Tab_RSE3_Data!I:I,Tab_RSE3_Data!$B:$B,'Table 3'!$B$6,Tab_RSE3_Data!$D:$D,'Table 3'!$B$29,Tab_RSE3_Data!$C:$C,'Table 3'!B32)</f>
        <v>112</v>
      </c>
      <c r="F32" s="208">
        <f>SUMIFS(Tab_RSE3_Data!J:J,Tab_RSE3_Data!$B:$B,'Table 3'!$B$6,Tab_RSE3_Data!$D:$D,'Table 3'!$B$29,Tab_RSE3_Data!$C:$C,'Table 3'!B32)</f>
        <v>123</v>
      </c>
      <c r="G32" s="208">
        <f>SUMIFS(Tab_RSE3_Data!K:K,Tab_RSE3_Data!$B:$B,'Table 3'!$B$6,Tab_RSE3_Data!$D:$D,'Table 3'!$B$29,Tab_RSE3_Data!$C:$C,'Table 3'!B32)</f>
        <v>134</v>
      </c>
      <c r="H32" s="208">
        <f>SUMIFS(Tab_RSE3_Data!L:L,Tab_RSE3_Data!$B:$B,'Table 3'!$B$6,Tab_RSE3_Data!$D:$D,'Table 3'!$B$29,Tab_RSE3_Data!$C:$C,'Table 3'!B32)</f>
        <v>132</v>
      </c>
    </row>
    <row r="33" spans="1:8" s="6" customFormat="1" ht="16.5" customHeight="1" x14ac:dyDescent="0.45">
      <c r="A33" s="51" t="s">
        <v>59</v>
      </c>
      <c r="B33" t="s">
        <v>278</v>
      </c>
      <c r="C33" s="208">
        <f>SUMIFS(Tab_RSE3_Data!G:G,Tab_RSE3_Data!$B:$B,'Table 3'!$B$6,Tab_RSE3_Data!$D:$D,'Table 3'!$B$29,Tab_RSE3_Data!$C:$C,'Table 3'!B33)</f>
        <v>53</v>
      </c>
      <c r="D33" s="208">
        <f>SUMIFS(Tab_RSE3_Data!H:H,Tab_RSE3_Data!$B:$B,'Table 3'!$B$6,Tab_RSE3_Data!$D:$D,'Table 3'!$B$29,Tab_RSE3_Data!$C:$C,'Table 3'!B33)</f>
        <v>51</v>
      </c>
      <c r="E33" s="208">
        <f>SUMIFS(Tab_RSE3_Data!I:I,Tab_RSE3_Data!$B:$B,'Table 3'!$B$6,Tab_RSE3_Data!$D:$D,'Table 3'!$B$29,Tab_RSE3_Data!$C:$C,'Table 3'!B33)</f>
        <v>41</v>
      </c>
      <c r="F33" s="208">
        <f>SUMIFS(Tab_RSE3_Data!J:J,Tab_RSE3_Data!$B:$B,'Table 3'!$B$6,Tab_RSE3_Data!$D:$D,'Table 3'!$B$29,Tab_RSE3_Data!$C:$C,'Table 3'!B33)</f>
        <v>33</v>
      </c>
      <c r="G33" s="208">
        <f>SUMIFS(Tab_RSE3_Data!K:K,Tab_RSE3_Data!$B:$B,'Table 3'!$B$6,Tab_RSE3_Data!$D:$D,'Table 3'!$B$29,Tab_RSE3_Data!$C:$C,'Table 3'!B33)</f>
        <v>33</v>
      </c>
      <c r="H33" s="208">
        <f>SUMIFS(Tab_RSE3_Data!L:L,Tab_RSE3_Data!$B:$B,'Table 3'!$B$6,Tab_RSE3_Data!$D:$D,'Table 3'!$B$29,Tab_RSE3_Data!$C:$C,'Table 3'!B33)</f>
        <v>28</v>
      </c>
    </row>
    <row r="34" spans="1:8" s="6" customFormat="1" ht="16.5" customHeight="1" x14ac:dyDescent="0.45">
      <c r="A34" s="51" t="s">
        <v>60</v>
      </c>
      <c r="B34" t="s">
        <v>279</v>
      </c>
      <c r="C34" s="208">
        <f>SUMIFS(Tab_RSE3_Data!G:G,Tab_RSE3_Data!$B:$B,'Table 3'!$B$6,Tab_RSE3_Data!$D:$D,'Table 3'!$B$29,Tab_RSE3_Data!$C:$C,'Table 3'!B34)</f>
        <v>46</v>
      </c>
      <c r="D34" s="208">
        <f>SUMIFS(Tab_RSE3_Data!H:H,Tab_RSE3_Data!$B:$B,'Table 3'!$B$6,Tab_RSE3_Data!$D:$D,'Table 3'!$B$29,Tab_RSE3_Data!$C:$C,'Table 3'!B34)</f>
        <v>39</v>
      </c>
      <c r="E34" s="208">
        <f>SUMIFS(Tab_RSE3_Data!I:I,Tab_RSE3_Data!$B:$B,'Table 3'!$B$6,Tab_RSE3_Data!$D:$D,'Table 3'!$B$29,Tab_RSE3_Data!$C:$C,'Table 3'!B34)</f>
        <v>40</v>
      </c>
      <c r="F34" s="208">
        <f>SUMIFS(Tab_RSE3_Data!J:J,Tab_RSE3_Data!$B:$B,'Table 3'!$B$6,Tab_RSE3_Data!$D:$D,'Table 3'!$B$29,Tab_RSE3_Data!$C:$C,'Table 3'!B34)</f>
        <v>40</v>
      </c>
      <c r="G34" s="208">
        <f>SUMIFS(Tab_RSE3_Data!K:K,Tab_RSE3_Data!$B:$B,'Table 3'!$B$6,Tab_RSE3_Data!$D:$D,'Table 3'!$B$29,Tab_RSE3_Data!$C:$C,'Table 3'!B34)</f>
        <v>39</v>
      </c>
      <c r="H34" s="208">
        <f>SUMIFS(Tab_RSE3_Data!L:L,Tab_RSE3_Data!$B:$B,'Table 3'!$B$6,Tab_RSE3_Data!$D:$D,'Table 3'!$B$29,Tab_RSE3_Data!$C:$C,'Table 3'!B34)</f>
        <v>51</v>
      </c>
    </row>
    <row r="35" spans="1:8" s="6" customFormat="1" ht="16.5" customHeight="1" x14ac:dyDescent="0.45">
      <c r="A35" s="51" t="s">
        <v>61</v>
      </c>
      <c r="B35" t="s">
        <v>280</v>
      </c>
      <c r="C35" s="208">
        <f>SUMIFS(Tab_RSE3_Data!G:G,Tab_RSE3_Data!$B:$B,'Table 3'!$B$6,Tab_RSE3_Data!$D:$D,'Table 3'!$B$29,Tab_RSE3_Data!$C:$C,'Table 3'!B35)</f>
        <v>3</v>
      </c>
      <c r="D35" s="208">
        <f>SUMIFS(Tab_RSE3_Data!H:H,Tab_RSE3_Data!$B:$B,'Table 3'!$B$6,Tab_RSE3_Data!$D:$D,'Table 3'!$B$29,Tab_RSE3_Data!$C:$C,'Table 3'!B35)</f>
        <v>4</v>
      </c>
      <c r="E35" s="208">
        <f>SUMIFS(Tab_RSE3_Data!I:I,Tab_RSE3_Data!$B:$B,'Table 3'!$B$6,Tab_RSE3_Data!$D:$D,'Table 3'!$B$29,Tab_RSE3_Data!$C:$C,'Table 3'!B35)</f>
        <v>3</v>
      </c>
      <c r="F35" s="208">
        <f>SUMIFS(Tab_RSE3_Data!J:J,Tab_RSE3_Data!$B:$B,'Table 3'!$B$6,Tab_RSE3_Data!$D:$D,'Table 3'!$B$29,Tab_RSE3_Data!$C:$C,'Table 3'!B35)</f>
        <v>8</v>
      </c>
      <c r="G35" s="208">
        <f>SUMIFS(Tab_RSE3_Data!K:K,Tab_RSE3_Data!$B:$B,'Table 3'!$B$6,Tab_RSE3_Data!$D:$D,'Table 3'!$B$29,Tab_RSE3_Data!$C:$C,'Table 3'!B35)</f>
        <v>4</v>
      </c>
      <c r="H35" s="208">
        <f>SUMIFS(Tab_RSE3_Data!L:L,Tab_RSE3_Data!$B:$B,'Table 3'!$B$6,Tab_RSE3_Data!$D:$D,'Table 3'!$B$29,Tab_RSE3_Data!$C:$C,'Table 3'!B35)</f>
        <v>4</v>
      </c>
    </row>
    <row r="36" spans="1:8" s="9" customFormat="1" ht="16.5" customHeight="1" x14ac:dyDescent="0.45">
      <c r="A36" s="51" t="s">
        <v>62</v>
      </c>
      <c r="B36" t="s">
        <v>281</v>
      </c>
      <c r="C36" s="208">
        <f>SUMIFS(Tab_RSE3_Data!G:G,Tab_RSE3_Data!$B:$B,'Table 3'!$B$6,Tab_RSE3_Data!$D:$D,'Table 3'!$B$29,Tab_RSE3_Data!$C:$C,'Table 3'!B36)</f>
        <v>17</v>
      </c>
      <c r="D36" s="208">
        <f>SUMIFS(Tab_RSE3_Data!H:H,Tab_RSE3_Data!$B:$B,'Table 3'!$B$6,Tab_RSE3_Data!$D:$D,'Table 3'!$B$29,Tab_RSE3_Data!$C:$C,'Table 3'!B36)</f>
        <v>17</v>
      </c>
      <c r="E36" s="208">
        <f>SUMIFS(Tab_RSE3_Data!I:I,Tab_RSE3_Data!$B:$B,'Table 3'!$B$6,Tab_RSE3_Data!$D:$D,'Table 3'!$B$29,Tab_RSE3_Data!$C:$C,'Table 3'!B36)</f>
        <v>19</v>
      </c>
      <c r="F36" s="208">
        <f>SUMIFS(Tab_RSE3_Data!J:J,Tab_RSE3_Data!$B:$B,'Table 3'!$B$6,Tab_RSE3_Data!$D:$D,'Table 3'!$B$29,Tab_RSE3_Data!$C:$C,'Table 3'!B36)</f>
        <v>20</v>
      </c>
      <c r="G36" s="208">
        <f>SUMIFS(Tab_RSE3_Data!K:K,Tab_RSE3_Data!$B:$B,'Table 3'!$B$6,Tab_RSE3_Data!$D:$D,'Table 3'!$B$29,Tab_RSE3_Data!$C:$C,'Table 3'!B36)</f>
        <v>21</v>
      </c>
      <c r="H36" s="208">
        <f>SUMIFS(Tab_RSE3_Data!L:L,Tab_RSE3_Data!$B:$B,'Table 3'!$B$6,Tab_RSE3_Data!$D:$D,'Table 3'!$B$29,Tab_RSE3_Data!$C:$C,'Table 3'!B36)</f>
        <v>21</v>
      </c>
    </row>
    <row r="37" spans="1:8" s="9" customFormat="1" ht="16.5" customHeight="1" x14ac:dyDescent="0.45">
      <c r="A37" s="51" t="s">
        <v>63</v>
      </c>
      <c r="B37" t="s">
        <v>282</v>
      </c>
      <c r="C37" s="208">
        <f>SUMIFS(Tab_RSE3_Data!G:G,Tab_RSE3_Data!$B:$B,'Table 3'!$B$6,Tab_RSE3_Data!$D:$D,'Table 3'!$B$29,Tab_RSE3_Data!$C:$C,'Table 3'!B37)</f>
        <v>5</v>
      </c>
      <c r="D37" s="208">
        <f>SUMIFS(Tab_RSE3_Data!H:H,Tab_RSE3_Data!$B:$B,'Table 3'!$B$6,Tab_RSE3_Data!$D:$D,'Table 3'!$B$29,Tab_RSE3_Data!$C:$C,'Table 3'!B37)</f>
        <v>3</v>
      </c>
      <c r="E37" s="208">
        <f>SUMIFS(Tab_RSE3_Data!I:I,Tab_RSE3_Data!$B:$B,'Table 3'!$B$6,Tab_RSE3_Data!$D:$D,'Table 3'!$B$29,Tab_RSE3_Data!$C:$C,'Table 3'!B37)</f>
        <v>4</v>
      </c>
      <c r="F37" s="208">
        <f>SUMIFS(Tab_RSE3_Data!J:J,Tab_RSE3_Data!$B:$B,'Table 3'!$B$6,Tab_RSE3_Data!$D:$D,'Table 3'!$B$29,Tab_RSE3_Data!$C:$C,'Table 3'!B37)</f>
        <v>5</v>
      </c>
      <c r="G37" s="208">
        <f>SUMIFS(Tab_RSE3_Data!K:K,Tab_RSE3_Data!$B:$B,'Table 3'!$B$6,Tab_RSE3_Data!$D:$D,'Table 3'!$B$29,Tab_RSE3_Data!$C:$C,'Table 3'!B37)</f>
        <v>4</v>
      </c>
      <c r="H37" s="208">
        <f>SUMIFS(Tab_RSE3_Data!L:L,Tab_RSE3_Data!$B:$B,'Table 3'!$B$6,Tab_RSE3_Data!$D:$D,'Table 3'!$B$29,Tab_RSE3_Data!$C:$C,'Table 3'!B37)</f>
        <v>3</v>
      </c>
    </row>
    <row r="38" spans="1:8" s="9" customFormat="1" ht="16.5" customHeight="1" x14ac:dyDescent="0.45">
      <c r="A38" s="51" t="s">
        <v>64</v>
      </c>
      <c r="B38" t="s">
        <v>283</v>
      </c>
      <c r="C38" s="208">
        <f>SUMIFS(Tab_RSE3_Data!G:G,Tab_RSE3_Data!$B:$B,'Table 3'!$B$6,Tab_RSE3_Data!$D:$D,'Table 3'!$B$29,Tab_RSE3_Data!$C:$C,'Table 3'!B38)</f>
        <v>18</v>
      </c>
      <c r="D38" s="208">
        <f>SUMIFS(Tab_RSE3_Data!H:H,Tab_RSE3_Data!$B:$B,'Table 3'!$B$6,Tab_RSE3_Data!$D:$D,'Table 3'!$B$29,Tab_RSE3_Data!$C:$C,'Table 3'!B38)</f>
        <v>17</v>
      </c>
      <c r="E38" s="208">
        <f>SUMIFS(Tab_RSE3_Data!I:I,Tab_RSE3_Data!$B:$B,'Table 3'!$B$6,Tab_RSE3_Data!$D:$D,'Table 3'!$B$29,Tab_RSE3_Data!$C:$C,'Table 3'!B38)</f>
        <v>12</v>
      </c>
      <c r="F38" s="208">
        <f>SUMIFS(Tab_RSE3_Data!J:J,Tab_RSE3_Data!$B:$B,'Table 3'!$B$6,Tab_RSE3_Data!$D:$D,'Table 3'!$B$29,Tab_RSE3_Data!$C:$C,'Table 3'!B38)</f>
        <v>6</v>
      </c>
      <c r="G38" s="208">
        <f>SUMIFS(Tab_RSE3_Data!K:K,Tab_RSE3_Data!$B:$B,'Table 3'!$B$6,Tab_RSE3_Data!$D:$D,'Table 3'!$B$29,Tab_RSE3_Data!$C:$C,'Table 3'!B38)</f>
        <v>13</v>
      </c>
      <c r="H38" s="208">
        <f>SUMIFS(Tab_RSE3_Data!L:L,Tab_RSE3_Data!$B:$B,'Table 3'!$B$6,Tab_RSE3_Data!$D:$D,'Table 3'!$B$29,Tab_RSE3_Data!$C:$C,'Table 3'!B38)</f>
        <v>33</v>
      </c>
    </row>
    <row r="39" spans="1:8" s="9" customFormat="1" ht="16.5" customHeight="1" x14ac:dyDescent="0.45">
      <c r="A39" s="51" t="s">
        <v>65</v>
      </c>
      <c r="B39" t="s">
        <v>294</v>
      </c>
      <c r="C39" s="208">
        <f>SUMIFS(Tab_RSE3_Data!G:G,Tab_RSE3_Data!$B:$B,'Table 3'!$B$6,Tab_RSE3_Data!$D:$D,'Table 3'!$B$29,Tab_RSE3_Data!$C:$C,'Table 3'!B39)</f>
        <v>8</v>
      </c>
      <c r="D39" s="208">
        <f>SUMIFS(Tab_RSE3_Data!H:H,Tab_RSE3_Data!$B:$B,'Table 3'!$B$6,Tab_RSE3_Data!$D:$D,'Table 3'!$B$29,Tab_RSE3_Data!$C:$C,'Table 3'!B39)</f>
        <v>6</v>
      </c>
      <c r="E39" s="208">
        <f>SUMIFS(Tab_RSE3_Data!I:I,Tab_RSE3_Data!$B:$B,'Table 3'!$B$6,Tab_RSE3_Data!$D:$D,'Table 3'!$B$29,Tab_RSE3_Data!$C:$C,'Table 3'!B39)</f>
        <v>12</v>
      </c>
      <c r="F39" s="208">
        <f>SUMIFS(Tab_RSE3_Data!J:J,Tab_RSE3_Data!$B:$B,'Table 3'!$B$6,Tab_RSE3_Data!$D:$D,'Table 3'!$B$29,Tab_RSE3_Data!$C:$C,'Table 3'!B39)</f>
        <v>5</v>
      </c>
      <c r="G39" s="208">
        <f>SUMIFS(Tab_RSE3_Data!K:K,Tab_RSE3_Data!$B:$B,'Table 3'!$B$6,Tab_RSE3_Data!$D:$D,'Table 3'!$B$29,Tab_RSE3_Data!$C:$C,'Table 3'!B39)</f>
        <v>4</v>
      </c>
      <c r="H39" s="208">
        <f>SUMIFS(Tab_RSE3_Data!L:L,Tab_RSE3_Data!$B:$B,'Table 3'!$B$6,Tab_RSE3_Data!$D:$D,'Table 3'!$B$29,Tab_RSE3_Data!$C:$C,'Table 3'!B39)</f>
        <v>16</v>
      </c>
    </row>
    <row r="40" spans="1:8" s="9" customFormat="1" ht="16.5" customHeight="1" x14ac:dyDescent="0.45">
      <c r="A40" s="51" t="s">
        <v>66</v>
      </c>
      <c r="B40" t="s">
        <v>284</v>
      </c>
      <c r="C40" s="208">
        <f>SUMIFS(Tab_RSE3_Data!G:G,Tab_RSE3_Data!$B:$B,'Table 3'!$B$6,Tab_RSE3_Data!$D:$D,'Table 3'!$B$29,Tab_RSE3_Data!$C:$C,'Table 3'!B40)</f>
        <v>84</v>
      </c>
      <c r="D40" s="208">
        <f>SUMIFS(Tab_RSE3_Data!H:H,Tab_RSE3_Data!$B:$B,'Table 3'!$B$6,Tab_RSE3_Data!$D:$D,'Table 3'!$B$29,Tab_RSE3_Data!$C:$C,'Table 3'!B40)</f>
        <v>165</v>
      </c>
      <c r="E40" s="208">
        <f>SUMIFS(Tab_RSE3_Data!I:I,Tab_RSE3_Data!$B:$B,'Table 3'!$B$6,Tab_RSE3_Data!$D:$D,'Table 3'!$B$29,Tab_RSE3_Data!$C:$C,'Table 3'!B40)</f>
        <v>289</v>
      </c>
      <c r="F40" s="208">
        <f>SUMIFS(Tab_RSE3_Data!J:J,Tab_RSE3_Data!$B:$B,'Table 3'!$B$6,Tab_RSE3_Data!$D:$D,'Table 3'!$B$29,Tab_RSE3_Data!$C:$C,'Table 3'!B40)</f>
        <v>314</v>
      </c>
      <c r="G40" s="208">
        <f>SUMIFS(Tab_RSE3_Data!K:K,Tab_RSE3_Data!$B:$B,'Table 3'!$B$6,Tab_RSE3_Data!$D:$D,'Table 3'!$B$29,Tab_RSE3_Data!$C:$C,'Table 3'!B40)</f>
        <v>110</v>
      </c>
      <c r="H40" s="208">
        <f>SUMIFS(Tab_RSE3_Data!L:L,Tab_RSE3_Data!$B:$B,'Table 3'!$B$6,Tab_RSE3_Data!$D:$D,'Table 3'!$B$29,Tab_RSE3_Data!$C:$C,'Table 3'!B40)</f>
        <v>2005</v>
      </c>
    </row>
    <row r="41" spans="1:8" s="9" customFormat="1" ht="16.5" customHeight="1" x14ac:dyDescent="0.45">
      <c r="A41" s="51" t="s">
        <v>67</v>
      </c>
      <c r="B41" t="s">
        <v>285</v>
      </c>
      <c r="C41" s="208">
        <f>SUMIFS(Tab_RSE3_Data!G:G,Tab_RSE3_Data!$B:$B,'Table 3'!$B$6,Tab_RSE3_Data!$D:$D,'Table 3'!$B$29,Tab_RSE3_Data!$C:$C,'Table 3'!B41)</f>
        <v>115</v>
      </c>
      <c r="D41" s="208">
        <f>SUMIFS(Tab_RSE3_Data!H:H,Tab_RSE3_Data!$B:$B,'Table 3'!$B$6,Tab_RSE3_Data!$D:$D,'Table 3'!$B$29,Tab_RSE3_Data!$C:$C,'Table 3'!B41)</f>
        <v>168</v>
      </c>
      <c r="E41" s="208">
        <f>SUMIFS(Tab_RSE3_Data!I:I,Tab_RSE3_Data!$B:$B,'Table 3'!$B$6,Tab_RSE3_Data!$D:$D,'Table 3'!$B$29,Tab_RSE3_Data!$C:$C,'Table 3'!B41)</f>
        <v>36</v>
      </c>
      <c r="F41" s="208">
        <f>SUMIFS(Tab_RSE3_Data!J:J,Tab_RSE3_Data!$B:$B,'Table 3'!$B$6,Tab_RSE3_Data!$D:$D,'Table 3'!$B$29,Tab_RSE3_Data!$C:$C,'Table 3'!B41)</f>
        <v>16</v>
      </c>
      <c r="G41" s="208">
        <f>SUMIFS(Tab_RSE3_Data!K:K,Tab_RSE3_Data!$B:$B,'Table 3'!$B$6,Tab_RSE3_Data!$D:$D,'Table 3'!$B$29,Tab_RSE3_Data!$C:$C,'Table 3'!B41)</f>
        <v>5</v>
      </c>
      <c r="H41" s="208">
        <f>SUMIFS(Tab_RSE3_Data!L:L,Tab_RSE3_Data!$B:$B,'Table 3'!$B$6,Tab_RSE3_Data!$D:$D,'Table 3'!$B$29,Tab_RSE3_Data!$C:$C,'Table 3'!B41)</f>
        <v>90</v>
      </c>
    </row>
    <row r="42" spans="1:8" s="9" customFormat="1" ht="16.5" customHeight="1" x14ac:dyDescent="0.45">
      <c r="A42" s="51" t="s">
        <v>68</v>
      </c>
      <c r="B42" t="s">
        <v>286</v>
      </c>
      <c r="C42" s="208">
        <f>SUMIFS(Tab_RSE3_Data!G:G,Tab_RSE3_Data!$B:$B,'Table 3'!$B$6,Tab_RSE3_Data!$D:$D,'Table 3'!$B$29,Tab_RSE3_Data!$C:$C,'Table 3'!B42)</f>
        <v>10</v>
      </c>
      <c r="D42" s="208">
        <f>SUMIFS(Tab_RSE3_Data!H:H,Tab_RSE3_Data!$B:$B,'Table 3'!$B$6,Tab_RSE3_Data!$D:$D,'Table 3'!$B$29,Tab_RSE3_Data!$C:$C,'Table 3'!B42)</f>
        <v>12</v>
      </c>
      <c r="E42" s="208">
        <f>SUMIFS(Tab_RSE3_Data!I:I,Tab_RSE3_Data!$B:$B,'Table 3'!$B$6,Tab_RSE3_Data!$D:$D,'Table 3'!$B$29,Tab_RSE3_Data!$C:$C,'Table 3'!B42)</f>
        <v>18</v>
      </c>
      <c r="F42" s="208">
        <f>SUMIFS(Tab_RSE3_Data!J:J,Tab_RSE3_Data!$B:$B,'Table 3'!$B$6,Tab_RSE3_Data!$D:$D,'Table 3'!$B$29,Tab_RSE3_Data!$C:$C,'Table 3'!B42)</f>
        <v>19</v>
      </c>
      <c r="G42" s="208">
        <f>SUMIFS(Tab_RSE3_Data!K:K,Tab_RSE3_Data!$B:$B,'Table 3'!$B$6,Tab_RSE3_Data!$D:$D,'Table 3'!$B$29,Tab_RSE3_Data!$C:$C,'Table 3'!B42)</f>
        <v>25</v>
      </c>
      <c r="H42" s="208">
        <f>SUMIFS(Tab_RSE3_Data!L:L,Tab_RSE3_Data!$B:$B,'Table 3'!$B$6,Tab_RSE3_Data!$D:$D,'Table 3'!$B$29,Tab_RSE3_Data!$C:$C,'Table 3'!B42)</f>
        <v>2237</v>
      </c>
    </row>
    <row r="43" spans="1:8" s="9" customFormat="1" ht="16.5" customHeight="1" x14ac:dyDescent="0.45">
      <c r="A43" s="51" t="s">
        <v>69</v>
      </c>
      <c r="B43" t="s">
        <v>287</v>
      </c>
      <c r="C43" s="208">
        <f>SUMIFS(Tab_RSE3_Data!G:G,Tab_RSE3_Data!$B:$B,'Table 3'!$B$6,Tab_RSE3_Data!$D:$D,'Table 3'!$B$29,Tab_RSE3_Data!$C:$C,'Table 3'!B43)</f>
        <v>65</v>
      </c>
      <c r="D43" s="208">
        <f>SUMIFS(Tab_RSE3_Data!H:H,Tab_RSE3_Data!$B:$B,'Table 3'!$B$6,Tab_RSE3_Data!$D:$D,'Table 3'!$B$29,Tab_RSE3_Data!$C:$C,'Table 3'!B43)</f>
        <v>68</v>
      </c>
      <c r="E43" s="208">
        <f>SUMIFS(Tab_RSE3_Data!I:I,Tab_RSE3_Data!$B:$B,'Table 3'!$B$6,Tab_RSE3_Data!$D:$D,'Table 3'!$B$29,Tab_RSE3_Data!$C:$C,'Table 3'!B43)</f>
        <v>75</v>
      </c>
      <c r="F43" s="208">
        <f>SUMIFS(Tab_RSE3_Data!J:J,Tab_RSE3_Data!$B:$B,'Table 3'!$B$6,Tab_RSE3_Data!$D:$D,'Table 3'!$B$29,Tab_RSE3_Data!$C:$C,'Table 3'!B43)</f>
        <v>72</v>
      </c>
      <c r="G43" s="208">
        <f>SUMIFS(Tab_RSE3_Data!K:K,Tab_RSE3_Data!$B:$B,'Table 3'!$B$6,Tab_RSE3_Data!$D:$D,'Table 3'!$B$29,Tab_RSE3_Data!$C:$C,'Table 3'!B43)</f>
        <v>81</v>
      </c>
      <c r="H43" s="208">
        <f>SUMIFS(Tab_RSE3_Data!L:L,Tab_RSE3_Data!$B:$B,'Table 3'!$B$6,Tab_RSE3_Data!$D:$D,'Table 3'!$B$29,Tab_RSE3_Data!$C:$C,'Table 3'!B43)</f>
        <v>99</v>
      </c>
    </row>
    <row r="44" spans="1:8" s="9" customFormat="1" ht="16.5" customHeight="1" x14ac:dyDescent="0.45">
      <c r="A44" s="51" t="s">
        <v>70</v>
      </c>
      <c r="B44" t="s">
        <v>288</v>
      </c>
      <c r="C44" s="208">
        <f>SUMIFS(Tab_RSE3_Data!G:G,Tab_RSE3_Data!$B:$B,'Table 3'!$B$6,Tab_RSE3_Data!$D:$D,'Table 3'!$B$29,Tab_RSE3_Data!$C:$C,'Table 3'!B44)</f>
        <v>25</v>
      </c>
      <c r="D44" s="208">
        <f>SUMIFS(Tab_RSE3_Data!H:H,Tab_RSE3_Data!$B:$B,'Table 3'!$B$6,Tab_RSE3_Data!$D:$D,'Table 3'!$B$29,Tab_RSE3_Data!$C:$C,'Table 3'!B44)</f>
        <v>30</v>
      </c>
      <c r="E44" s="208">
        <f>SUMIFS(Tab_RSE3_Data!I:I,Tab_RSE3_Data!$B:$B,'Table 3'!$B$6,Tab_RSE3_Data!$D:$D,'Table 3'!$B$29,Tab_RSE3_Data!$C:$C,'Table 3'!B44)</f>
        <v>26</v>
      </c>
      <c r="F44" s="208">
        <f>SUMIFS(Tab_RSE3_Data!J:J,Tab_RSE3_Data!$B:$B,'Table 3'!$B$6,Tab_RSE3_Data!$D:$D,'Table 3'!$B$29,Tab_RSE3_Data!$C:$C,'Table 3'!B44)</f>
        <v>21</v>
      </c>
      <c r="G44" s="208">
        <f>SUMIFS(Tab_RSE3_Data!K:K,Tab_RSE3_Data!$B:$B,'Table 3'!$B$6,Tab_RSE3_Data!$D:$D,'Table 3'!$B$29,Tab_RSE3_Data!$C:$C,'Table 3'!B44)</f>
        <v>34</v>
      </c>
      <c r="H44" s="208">
        <f>SUMIFS(Tab_RSE3_Data!L:L,Tab_RSE3_Data!$B:$B,'Table 3'!$B$6,Tab_RSE3_Data!$D:$D,'Table 3'!$B$29,Tab_RSE3_Data!$C:$C,'Table 3'!B44)</f>
        <v>31</v>
      </c>
    </row>
    <row r="45" spans="1:8" s="9" customFormat="1" ht="16.5" customHeight="1" x14ac:dyDescent="0.45">
      <c r="A45" s="51" t="s">
        <v>71</v>
      </c>
      <c r="B45" t="s">
        <v>71</v>
      </c>
      <c r="C45" s="208">
        <f>SUMIFS(Tab_RSE3_Data!G:G,Tab_RSE3_Data!$B:$B,'Table 3'!$B$6,Tab_RSE3_Data!$D:$D,'Table 3'!$B$29,Tab_RSE3_Data!$C:$C,'Table 3'!B45)</f>
        <v>275</v>
      </c>
      <c r="D45" s="208">
        <f>SUMIFS(Tab_RSE3_Data!H:H,Tab_RSE3_Data!$B:$B,'Table 3'!$B$6,Tab_RSE3_Data!$D:$D,'Table 3'!$B$29,Tab_RSE3_Data!$C:$C,'Table 3'!B45)</f>
        <v>219</v>
      </c>
      <c r="E45" s="208">
        <f>SUMIFS(Tab_RSE3_Data!I:I,Tab_RSE3_Data!$B:$B,'Table 3'!$B$6,Tab_RSE3_Data!$D:$D,'Table 3'!$B$29,Tab_RSE3_Data!$C:$C,'Table 3'!B45)</f>
        <v>241</v>
      </c>
      <c r="F45" s="208">
        <f>SUMIFS(Tab_RSE3_Data!J:J,Tab_RSE3_Data!$B:$B,'Table 3'!$B$6,Tab_RSE3_Data!$D:$D,'Table 3'!$B$29,Tab_RSE3_Data!$C:$C,'Table 3'!B45)</f>
        <v>221</v>
      </c>
      <c r="G45" s="208">
        <f>SUMIFS(Tab_RSE3_Data!K:K,Tab_RSE3_Data!$B:$B,'Table 3'!$B$6,Tab_RSE3_Data!$D:$D,'Table 3'!$B$29,Tab_RSE3_Data!$C:$C,'Table 3'!B45)</f>
        <v>258</v>
      </c>
      <c r="H45" s="208">
        <f>SUMIFS(Tab_RSE3_Data!L:L,Tab_RSE3_Data!$B:$B,'Table 3'!$B$6,Tab_RSE3_Data!$D:$D,'Table 3'!$B$29,Tab_RSE3_Data!$C:$C,'Table 3'!B45)</f>
        <v>475</v>
      </c>
    </row>
    <row r="46" spans="1:8" s="9" customFormat="1" ht="16.5" customHeight="1" x14ac:dyDescent="0.45">
      <c r="A46" s="51" t="s">
        <v>72</v>
      </c>
      <c r="B46" t="s">
        <v>289</v>
      </c>
      <c r="C46" s="208">
        <f>SUMIFS(Tab_RSE3_Data!G:G,Tab_RSE3_Data!$B:$B,'Table 3'!$B$6,Tab_RSE3_Data!$D:$D,'Table 3'!$B$29,Tab_RSE3_Data!$C:$C,'Table 3'!B46)</f>
        <v>0</v>
      </c>
      <c r="D46" s="208">
        <f>SUMIFS(Tab_RSE3_Data!H:H,Tab_RSE3_Data!$B:$B,'Table 3'!$B$6,Tab_RSE3_Data!$D:$D,'Table 3'!$B$29,Tab_RSE3_Data!$C:$C,'Table 3'!B46)</f>
        <v>130</v>
      </c>
      <c r="E46" s="208">
        <f>SUMIFS(Tab_RSE3_Data!I:I,Tab_RSE3_Data!$B:$B,'Table 3'!$B$6,Tab_RSE3_Data!$D:$D,'Table 3'!$B$29,Tab_RSE3_Data!$C:$C,'Table 3'!B46)</f>
        <v>152</v>
      </c>
      <c r="F46" s="208">
        <f>SUMIFS(Tab_RSE3_Data!J:J,Tab_RSE3_Data!$B:$B,'Table 3'!$B$6,Tab_RSE3_Data!$D:$D,'Table 3'!$B$29,Tab_RSE3_Data!$C:$C,'Table 3'!B46)</f>
        <v>125</v>
      </c>
      <c r="G46" s="208">
        <f>SUMIFS(Tab_RSE3_Data!K:K,Tab_RSE3_Data!$B:$B,'Table 3'!$B$6,Tab_RSE3_Data!$D:$D,'Table 3'!$B$29,Tab_RSE3_Data!$C:$C,'Table 3'!B46)</f>
        <v>138</v>
      </c>
      <c r="H46" s="208">
        <f>SUMIFS(Tab_RSE3_Data!L:L,Tab_RSE3_Data!$B:$B,'Table 3'!$B$6,Tab_RSE3_Data!$D:$D,'Table 3'!$B$29,Tab_RSE3_Data!$C:$C,'Table 3'!B46)</f>
        <v>125</v>
      </c>
    </row>
    <row r="47" spans="1:8" s="9" customFormat="1" ht="16.5" customHeight="1" x14ac:dyDescent="0.45">
      <c r="A47" s="46" t="s">
        <v>73</v>
      </c>
      <c r="B47" s="206" t="s">
        <v>290</v>
      </c>
      <c r="C47" s="209">
        <f>SUMIFS(Tab_RSE3_Data!G:G,Tab_RSE3_Data!$B:$B,'Table 3'!$B$6,Tab_RSE3_Data!$D:$D,'Table 3'!$B$29,Tab_RSE3_Data!$C:$C,'Table 3'!B47)</f>
        <v>1163</v>
      </c>
      <c r="D47" s="209">
        <f>SUMIFS(Tab_RSE3_Data!H:H,Tab_RSE3_Data!$B:$B,'Table 3'!$B$6,Tab_RSE3_Data!$D:$D,'Table 3'!$B$29,Tab_RSE3_Data!$C:$C,'Table 3'!B47)</f>
        <v>1305</v>
      </c>
      <c r="E47" s="209">
        <f>SUMIFS(Tab_RSE3_Data!I:I,Tab_RSE3_Data!$B:$B,'Table 3'!$B$6,Tab_RSE3_Data!$D:$D,'Table 3'!$B$29,Tab_RSE3_Data!$C:$C,'Table 3'!B47)</f>
        <v>1408</v>
      </c>
      <c r="F47" s="209">
        <f>SUMIFS(Tab_RSE3_Data!J:J,Tab_RSE3_Data!$B:$B,'Table 3'!$B$6,Tab_RSE3_Data!$D:$D,'Table 3'!$B$29,Tab_RSE3_Data!$C:$C,'Table 3'!B47)</f>
        <v>1319</v>
      </c>
      <c r="G47" s="209">
        <f>SUMIFS(Tab_RSE3_Data!K:K,Tab_RSE3_Data!$B:$B,'Table 3'!$B$6,Tab_RSE3_Data!$D:$D,'Table 3'!$B$29,Tab_RSE3_Data!$C:$C,'Table 3'!B47)</f>
        <v>1230</v>
      </c>
      <c r="H47" s="209">
        <f>SUMIFS(Tab_RSE3_Data!L:L,Tab_RSE3_Data!$B:$B,'Table 3'!$B$6,Tab_RSE3_Data!$D:$D,'Table 3'!$B$29,Tab_RSE3_Data!$C:$C,'Table 3'!B47)</f>
        <v>5649</v>
      </c>
    </row>
    <row r="48" spans="1:8" s="9" customFormat="1" ht="16.5" customHeight="1" x14ac:dyDescent="0.45">
      <c r="A48" s="46"/>
      <c r="B48" s="206"/>
      <c r="C48" s="207"/>
      <c r="D48" s="207"/>
      <c r="E48" s="207"/>
      <c r="F48" s="207"/>
      <c r="G48" s="207"/>
      <c r="H48" s="207"/>
    </row>
    <row r="49" spans="1:8" s="9" customFormat="1" ht="16.5" customHeight="1" x14ac:dyDescent="0.45">
      <c r="A49" s="46"/>
      <c r="B49" s="46"/>
      <c r="C49" s="169"/>
      <c r="D49" s="169"/>
      <c r="E49" s="169"/>
      <c r="F49" s="169"/>
      <c r="G49" s="169"/>
      <c r="H49" s="169"/>
    </row>
    <row r="50" spans="1:8" ht="15" customHeight="1" x14ac:dyDescent="0.45">
      <c r="A50" s="49"/>
      <c r="B50" t="s">
        <v>296</v>
      </c>
      <c r="C50" s="601" t="s">
        <v>243</v>
      </c>
      <c r="D50" s="601"/>
      <c r="E50" s="601"/>
      <c r="F50" s="601"/>
      <c r="G50" s="601"/>
      <c r="H50" s="601"/>
    </row>
    <row r="51" spans="1:8" s="6" customFormat="1" ht="16.5" customHeight="1" x14ac:dyDescent="0.45">
      <c r="A51" s="50"/>
      <c r="B51" s="50"/>
      <c r="C51" s="168"/>
      <c r="D51" s="168"/>
      <c r="E51" s="168"/>
      <c r="F51" s="168"/>
      <c r="G51" s="168"/>
      <c r="H51" s="168"/>
    </row>
    <row r="52" spans="1:8" s="6" customFormat="1" ht="16.5" customHeight="1" x14ac:dyDescent="0.45">
      <c r="A52" s="51" t="s">
        <v>57</v>
      </c>
      <c r="B52" t="s">
        <v>275</v>
      </c>
      <c r="C52" s="208">
        <f>SUMIFS(Tab_RSE3_Data!G:G,Tab_RSE3_Data!$B:$B,'Table 3'!$B$6,Tab_RSE3_Data!$D:$D,'Table 3'!$B$50,Tab_RSE3_Data!$C:$C,'Table 3'!B52)</f>
        <v>38581</v>
      </c>
      <c r="D52" s="208">
        <f>SUMIFS(Tab_RSE3_Data!H:H,Tab_RSE3_Data!$B:$B,'Table 3'!$B$6,Tab_RSE3_Data!$D:$D,'Table 3'!$B$50,Tab_RSE3_Data!$C:$C,'Table 3'!B52)</f>
        <v>36856</v>
      </c>
      <c r="E52" s="208">
        <f>SUMIFS(Tab_RSE3_Data!I:I,Tab_RSE3_Data!$B:$B,'Table 3'!$B$6,Tab_RSE3_Data!$D:$D,'Table 3'!$B$50,Tab_RSE3_Data!$C:$C,'Table 3'!B52)</f>
        <v>40230</v>
      </c>
      <c r="F52" s="208">
        <f>SUMIFS(Tab_RSE3_Data!J:J,Tab_RSE3_Data!$B:$B,'Table 3'!$B$6,Tab_RSE3_Data!$D:$D,'Table 3'!$B$50,Tab_RSE3_Data!$C:$C,'Table 3'!B52)</f>
        <v>36554</v>
      </c>
      <c r="G52" s="208">
        <f>SUMIFS(Tab_RSE3_Data!K:K,Tab_RSE3_Data!$B:$B,'Table 3'!$B$6,Tab_RSE3_Data!$D:$D,'Table 3'!$B$50,Tab_RSE3_Data!$C:$C,'Table 3'!B52)</f>
        <v>37004</v>
      </c>
      <c r="H52" s="208">
        <f>SUMIFS(Tab_RSE3_Data!L:L,Tab_RSE3_Data!$B:$B,'Table 3'!$B$6,Tab_RSE3_Data!$D:$D,'Table 3'!$B$50,Tab_RSE3_Data!$C:$C,'Table 3'!B52)</f>
        <v>37792</v>
      </c>
    </row>
    <row r="53" spans="1:8" s="6" customFormat="1" ht="16.5" customHeight="1" x14ac:dyDescent="0.45">
      <c r="A53" s="51" t="s">
        <v>58</v>
      </c>
      <c r="B53" t="s">
        <v>277</v>
      </c>
      <c r="C53" s="208">
        <f>SUMIFS(Tab_RSE3_Data!G:G,Tab_RSE3_Data!$B:$B,'Table 3'!$B$6,Tab_RSE3_Data!$D:$D,'Table 3'!$B$50,Tab_RSE3_Data!$C:$C,'Table 3'!B53)</f>
        <v>26938</v>
      </c>
      <c r="D53" s="208">
        <f>SUMIFS(Tab_RSE3_Data!H:H,Tab_RSE3_Data!$B:$B,'Table 3'!$B$6,Tab_RSE3_Data!$D:$D,'Table 3'!$B$50,Tab_RSE3_Data!$C:$C,'Table 3'!B53)</f>
        <v>31582</v>
      </c>
      <c r="E53" s="208">
        <f>SUMIFS(Tab_RSE3_Data!I:I,Tab_RSE3_Data!$B:$B,'Table 3'!$B$6,Tab_RSE3_Data!$D:$D,'Table 3'!$B$50,Tab_RSE3_Data!$C:$C,'Table 3'!B53)</f>
        <v>31909</v>
      </c>
      <c r="F53" s="208">
        <f>SUMIFS(Tab_RSE3_Data!J:J,Tab_RSE3_Data!$B:$B,'Table 3'!$B$6,Tab_RSE3_Data!$D:$D,'Table 3'!$B$50,Tab_RSE3_Data!$C:$C,'Table 3'!B53)</f>
        <v>27170</v>
      </c>
      <c r="G53" s="208">
        <f>SUMIFS(Tab_RSE3_Data!K:K,Tab_RSE3_Data!$B:$B,'Table 3'!$B$6,Tab_RSE3_Data!$D:$D,'Table 3'!$B$50,Tab_RSE3_Data!$C:$C,'Table 3'!B53)</f>
        <v>29431</v>
      </c>
      <c r="H53" s="208">
        <f>SUMIFS(Tab_RSE3_Data!L:L,Tab_RSE3_Data!$B:$B,'Table 3'!$B$6,Tab_RSE3_Data!$D:$D,'Table 3'!$B$50,Tab_RSE3_Data!$C:$C,'Table 3'!B53)</f>
        <v>32948</v>
      </c>
    </row>
    <row r="54" spans="1:8" s="6" customFormat="1" ht="16.5" customHeight="1" x14ac:dyDescent="0.45">
      <c r="A54" s="51" t="s">
        <v>59</v>
      </c>
      <c r="B54" t="s">
        <v>278</v>
      </c>
      <c r="C54" s="208">
        <f>SUMIFS(Tab_RSE3_Data!G:G,Tab_RSE3_Data!$B:$B,'Table 3'!$B$6,Tab_RSE3_Data!$D:$D,'Table 3'!$B$50,Tab_RSE3_Data!$C:$C,'Table 3'!B54)</f>
        <v>40555</v>
      </c>
      <c r="D54" s="208">
        <f>SUMIFS(Tab_RSE3_Data!H:H,Tab_RSE3_Data!$B:$B,'Table 3'!$B$6,Tab_RSE3_Data!$D:$D,'Table 3'!$B$50,Tab_RSE3_Data!$C:$C,'Table 3'!B54)</f>
        <v>32408</v>
      </c>
      <c r="E54" s="208">
        <f>SUMIFS(Tab_RSE3_Data!I:I,Tab_RSE3_Data!$B:$B,'Table 3'!$B$6,Tab_RSE3_Data!$D:$D,'Table 3'!$B$50,Tab_RSE3_Data!$C:$C,'Table 3'!B54)</f>
        <v>46112</v>
      </c>
      <c r="F54" s="208">
        <f>SUMIFS(Tab_RSE3_Data!J:J,Tab_RSE3_Data!$B:$B,'Table 3'!$B$6,Tab_RSE3_Data!$D:$D,'Table 3'!$B$50,Tab_RSE3_Data!$C:$C,'Table 3'!B54)</f>
        <v>31775</v>
      </c>
      <c r="G54" s="208">
        <f>SUMIFS(Tab_RSE3_Data!K:K,Tab_RSE3_Data!$B:$B,'Table 3'!$B$6,Tab_RSE3_Data!$D:$D,'Table 3'!$B$50,Tab_RSE3_Data!$C:$C,'Table 3'!B54)</f>
        <v>35144</v>
      </c>
      <c r="H54" s="208">
        <f>SUMIFS(Tab_RSE3_Data!L:L,Tab_RSE3_Data!$B:$B,'Table 3'!$B$6,Tab_RSE3_Data!$D:$D,'Table 3'!$B$50,Tab_RSE3_Data!$C:$C,'Table 3'!B54)</f>
        <v>34376</v>
      </c>
    </row>
    <row r="55" spans="1:8" s="6" customFormat="1" ht="16.5" customHeight="1" x14ac:dyDescent="0.45">
      <c r="A55" s="51" t="s">
        <v>60</v>
      </c>
      <c r="B55" t="s">
        <v>279</v>
      </c>
      <c r="C55" s="208">
        <f>SUMIFS(Tab_RSE3_Data!G:G,Tab_RSE3_Data!$B:$B,'Table 3'!$B$6,Tab_RSE3_Data!$D:$D,'Table 3'!$B$50,Tab_RSE3_Data!$C:$C,'Table 3'!B55)</f>
        <v>95802</v>
      </c>
      <c r="D55" s="208">
        <f>SUMIFS(Tab_RSE3_Data!H:H,Tab_RSE3_Data!$B:$B,'Table 3'!$B$6,Tab_RSE3_Data!$D:$D,'Table 3'!$B$50,Tab_RSE3_Data!$C:$C,'Table 3'!B55)</f>
        <v>111401</v>
      </c>
      <c r="E55" s="208">
        <f>SUMIFS(Tab_RSE3_Data!I:I,Tab_RSE3_Data!$B:$B,'Table 3'!$B$6,Tab_RSE3_Data!$D:$D,'Table 3'!$B$50,Tab_RSE3_Data!$C:$C,'Table 3'!B55)</f>
        <v>124530</v>
      </c>
      <c r="F55" s="208">
        <f>SUMIFS(Tab_RSE3_Data!J:J,Tab_RSE3_Data!$B:$B,'Table 3'!$B$6,Tab_RSE3_Data!$D:$D,'Table 3'!$B$50,Tab_RSE3_Data!$C:$C,'Table 3'!B55)</f>
        <v>127976</v>
      </c>
      <c r="G55" s="208">
        <f>SUMIFS(Tab_RSE3_Data!K:K,Tab_RSE3_Data!$B:$B,'Table 3'!$B$6,Tab_RSE3_Data!$D:$D,'Table 3'!$B$50,Tab_RSE3_Data!$C:$C,'Table 3'!B55)</f>
        <v>130816</v>
      </c>
      <c r="H55" s="208">
        <f>SUMIFS(Tab_RSE3_Data!L:L,Tab_RSE3_Data!$B:$B,'Table 3'!$B$6,Tab_RSE3_Data!$D:$D,'Table 3'!$B$50,Tab_RSE3_Data!$C:$C,'Table 3'!B55)</f>
        <v>102660</v>
      </c>
    </row>
    <row r="56" spans="1:8" s="6" customFormat="1" ht="16.5" customHeight="1" x14ac:dyDescent="0.45">
      <c r="A56" s="51" t="s">
        <v>61</v>
      </c>
      <c r="B56" t="s">
        <v>280</v>
      </c>
      <c r="C56" s="208">
        <f>SUMIFS(Tab_RSE3_Data!G:G,Tab_RSE3_Data!$B:$B,'Table 3'!$B$6,Tab_RSE3_Data!$D:$D,'Table 3'!$B$50,Tab_RSE3_Data!$C:$C,'Table 3'!B56)</f>
        <v>114231</v>
      </c>
      <c r="D56" s="208">
        <f>SUMIFS(Tab_RSE3_Data!H:H,Tab_RSE3_Data!$B:$B,'Table 3'!$B$6,Tab_RSE3_Data!$D:$D,'Table 3'!$B$50,Tab_RSE3_Data!$C:$C,'Table 3'!B56)</f>
        <v>97166</v>
      </c>
      <c r="E56" s="208">
        <f>SUMIFS(Tab_RSE3_Data!I:I,Tab_RSE3_Data!$B:$B,'Table 3'!$B$6,Tab_RSE3_Data!$D:$D,'Table 3'!$B$50,Tab_RSE3_Data!$C:$C,'Table 3'!B56)</f>
        <v>154370</v>
      </c>
      <c r="F56" s="208">
        <f>SUMIFS(Tab_RSE3_Data!J:J,Tab_RSE3_Data!$B:$B,'Table 3'!$B$6,Tab_RSE3_Data!$D:$D,'Table 3'!$B$50,Tab_RSE3_Data!$C:$C,'Table 3'!B56)</f>
        <v>89237</v>
      </c>
      <c r="G56" s="208">
        <f>SUMIFS(Tab_RSE3_Data!K:K,Tab_RSE3_Data!$B:$B,'Table 3'!$B$6,Tab_RSE3_Data!$D:$D,'Table 3'!$B$50,Tab_RSE3_Data!$C:$C,'Table 3'!B56)</f>
        <v>173412</v>
      </c>
      <c r="H56" s="208">
        <f>SUMIFS(Tab_RSE3_Data!L:L,Tab_RSE3_Data!$B:$B,'Table 3'!$B$6,Tab_RSE3_Data!$D:$D,'Table 3'!$B$50,Tab_RSE3_Data!$C:$C,'Table 3'!B56)</f>
        <v>172040</v>
      </c>
    </row>
    <row r="57" spans="1:8" s="9" customFormat="1" ht="16.5" customHeight="1" x14ac:dyDescent="0.45">
      <c r="A57" s="51" t="s">
        <v>62</v>
      </c>
      <c r="B57" t="s">
        <v>281</v>
      </c>
      <c r="C57" s="208">
        <f>SUMIFS(Tab_RSE3_Data!G:G,Tab_RSE3_Data!$B:$B,'Table 3'!$B$6,Tab_RSE3_Data!$D:$D,'Table 3'!$B$50,Tab_RSE3_Data!$C:$C,'Table 3'!B57)</f>
        <v>95257</v>
      </c>
      <c r="D57" s="208">
        <f>SUMIFS(Tab_RSE3_Data!H:H,Tab_RSE3_Data!$B:$B,'Table 3'!$B$6,Tab_RSE3_Data!$D:$D,'Table 3'!$B$50,Tab_RSE3_Data!$C:$C,'Table 3'!B57)</f>
        <v>97297</v>
      </c>
      <c r="E57" s="208">
        <f>SUMIFS(Tab_RSE3_Data!I:I,Tab_RSE3_Data!$B:$B,'Table 3'!$B$6,Tab_RSE3_Data!$D:$D,'Table 3'!$B$50,Tab_RSE3_Data!$C:$C,'Table 3'!B57)</f>
        <v>101430</v>
      </c>
      <c r="F57" s="208">
        <f>SUMIFS(Tab_RSE3_Data!J:J,Tab_RSE3_Data!$B:$B,'Table 3'!$B$6,Tab_RSE3_Data!$D:$D,'Table 3'!$B$50,Tab_RSE3_Data!$C:$C,'Table 3'!B57)</f>
        <v>105513</v>
      </c>
      <c r="G57" s="208">
        <f>SUMIFS(Tab_RSE3_Data!K:K,Tab_RSE3_Data!$B:$B,'Table 3'!$B$6,Tab_RSE3_Data!$D:$D,'Table 3'!$B$50,Tab_RSE3_Data!$C:$C,'Table 3'!B57)</f>
        <v>107165</v>
      </c>
      <c r="H57" s="208">
        <f>SUMIFS(Tab_RSE3_Data!L:L,Tab_RSE3_Data!$B:$B,'Table 3'!$B$6,Tab_RSE3_Data!$D:$D,'Table 3'!$B$50,Tab_RSE3_Data!$C:$C,'Table 3'!B57)</f>
        <v>107410</v>
      </c>
    </row>
    <row r="58" spans="1:8" s="9" customFormat="1" ht="16.5" customHeight="1" x14ac:dyDescent="0.45">
      <c r="A58" s="51" t="s">
        <v>63</v>
      </c>
      <c r="B58" t="s">
        <v>282</v>
      </c>
      <c r="C58" s="208">
        <f>SUMIFS(Tab_RSE3_Data!G:G,Tab_RSE3_Data!$B:$B,'Table 3'!$B$6,Tab_RSE3_Data!$D:$D,'Table 3'!$B$50,Tab_RSE3_Data!$C:$C,'Table 3'!B58)</f>
        <v>22711</v>
      </c>
      <c r="D58" s="208">
        <f>SUMIFS(Tab_RSE3_Data!H:H,Tab_RSE3_Data!$B:$B,'Table 3'!$B$6,Tab_RSE3_Data!$D:$D,'Table 3'!$B$50,Tab_RSE3_Data!$C:$C,'Table 3'!B58)</f>
        <v>34399</v>
      </c>
      <c r="E58" s="208">
        <f>SUMIFS(Tab_RSE3_Data!I:I,Tab_RSE3_Data!$B:$B,'Table 3'!$B$6,Tab_RSE3_Data!$D:$D,'Table 3'!$B$50,Tab_RSE3_Data!$C:$C,'Table 3'!B58)</f>
        <v>61761</v>
      </c>
      <c r="F58" s="208">
        <f>SUMIFS(Tab_RSE3_Data!J:J,Tab_RSE3_Data!$B:$B,'Table 3'!$B$6,Tab_RSE3_Data!$D:$D,'Table 3'!$B$50,Tab_RSE3_Data!$C:$C,'Table 3'!B58)</f>
        <v>56083</v>
      </c>
      <c r="G58" s="208">
        <f>SUMIFS(Tab_RSE3_Data!K:K,Tab_RSE3_Data!$B:$B,'Table 3'!$B$6,Tab_RSE3_Data!$D:$D,'Table 3'!$B$50,Tab_RSE3_Data!$C:$C,'Table 3'!B58)</f>
        <v>60314</v>
      </c>
      <c r="H58" s="208">
        <f>SUMIFS(Tab_RSE3_Data!L:L,Tab_RSE3_Data!$B:$B,'Table 3'!$B$6,Tab_RSE3_Data!$D:$D,'Table 3'!$B$50,Tab_RSE3_Data!$C:$C,'Table 3'!B58)</f>
        <v>97657</v>
      </c>
    </row>
    <row r="59" spans="1:8" s="9" customFormat="1" ht="16.5" customHeight="1" x14ac:dyDescent="0.45">
      <c r="A59" s="51" t="s">
        <v>64</v>
      </c>
      <c r="B59" t="s">
        <v>283</v>
      </c>
      <c r="C59" s="208">
        <f>SUMIFS(Tab_RSE3_Data!G:G,Tab_RSE3_Data!$B:$B,'Table 3'!$B$6,Tab_RSE3_Data!$D:$D,'Table 3'!$B$50,Tab_RSE3_Data!$C:$C,'Table 3'!B59)</f>
        <v>20128</v>
      </c>
      <c r="D59" s="208">
        <f>SUMIFS(Tab_RSE3_Data!H:H,Tab_RSE3_Data!$B:$B,'Table 3'!$B$6,Tab_RSE3_Data!$D:$D,'Table 3'!$B$50,Tab_RSE3_Data!$C:$C,'Table 3'!B59)</f>
        <v>23840</v>
      </c>
      <c r="E59" s="208">
        <f>SUMIFS(Tab_RSE3_Data!I:I,Tab_RSE3_Data!$B:$B,'Table 3'!$B$6,Tab_RSE3_Data!$D:$D,'Table 3'!$B$50,Tab_RSE3_Data!$C:$C,'Table 3'!B59)</f>
        <v>35013</v>
      </c>
      <c r="F59" s="208">
        <f>SUMIFS(Tab_RSE3_Data!J:J,Tab_RSE3_Data!$B:$B,'Table 3'!$B$6,Tab_RSE3_Data!$D:$D,'Table 3'!$B$50,Tab_RSE3_Data!$C:$C,'Table 3'!B59)</f>
        <v>47212</v>
      </c>
      <c r="G59" s="208">
        <f>SUMIFS(Tab_RSE3_Data!K:K,Tab_RSE3_Data!$B:$B,'Table 3'!$B$6,Tab_RSE3_Data!$D:$D,'Table 3'!$B$50,Tab_RSE3_Data!$C:$C,'Table 3'!B59)</f>
        <v>32151</v>
      </c>
      <c r="H59" s="208">
        <f>SUMIFS(Tab_RSE3_Data!L:L,Tab_RSE3_Data!$B:$B,'Table 3'!$B$6,Tab_RSE3_Data!$D:$D,'Table 3'!$B$50,Tab_RSE3_Data!$C:$C,'Table 3'!B59)</f>
        <v>21825</v>
      </c>
    </row>
    <row r="60" spans="1:8" s="9" customFormat="1" ht="16.5" customHeight="1" x14ac:dyDescent="0.45">
      <c r="A60" s="51" t="s">
        <v>65</v>
      </c>
      <c r="B60" t="s">
        <v>294</v>
      </c>
      <c r="C60" s="208">
        <f>SUMIFS(Tab_RSE3_Data!G:G,Tab_RSE3_Data!$B:$B,'Table 3'!$B$6,Tab_RSE3_Data!$D:$D,'Table 3'!$B$50,Tab_RSE3_Data!$C:$C,'Table 3'!B60)</f>
        <v>751</v>
      </c>
      <c r="D60" s="208">
        <f>SUMIFS(Tab_RSE3_Data!H:H,Tab_RSE3_Data!$B:$B,'Table 3'!$B$6,Tab_RSE3_Data!$D:$D,'Table 3'!$B$50,Tab_RSE3_Data!$C:$C,'Table 3'!B60)</f>
        <v>295</v>
      </c>
      <c r="E60" s="208">
        <f>SUMIFS(Tab_RSE3_Data!I:I,Tab_RSE3_Data!$B:$B,'Table 3'!$B$6,Tab_RSE3_Data!$D:$D,'Table 3'!$B$50,Tab_RSE3_Data!$C:$C,'Table 3'!B60)</f>
        <v>755</v>
      </c>
      <c r="F60" s="208">
        <f>SUMIFS(Tab_RSE3_Data!J:J,Tab_RSE3_Data!$B:$B,'Table 3'!$B$6,Tab_RSE3_Data!$D:$D,'Table 3'!$B$50,Tab_RSE3_Data!$C:$C,'Table 3'!B60)</f>
        <v>2158</v>
      </c>
      <c r="G60" s="208">
        <f>SUMIFS(Tab_RSE3_Data!K:K,Tab_RSE3_Data!$B:$B,'Table 3'!$B$6,Tab_RSE3_Data!$D:$D,'Table 3'!$B$50,Tab_RSE3_Data!$C:$C,'Table 3'!B60)</f>
        <v>2836</v>
      </c>
      <c r="H60" s="208">
        <f>SUMIFS(Tab_RSE3_Data!L:L,Tab_RSE3_Data!$B:$B,'Table 3'!$B$6,Tab_RSE3_Data!$D:$D,'Table 3'!$B$50,Tab_RSE3_Data!$C:$C,'Table 3'!B60)</f>
        <v>4803</v>
      </c>
    </row>
    <row r="61" spans="1:8" s="9" customFormat="1" ht="16.5" customHeight="1" x14ac:dyDescent="0.45">
      <c r="A61" s="51" t="s">
        <v>66</v>
      </c>
      <c r="B61" t="s">
        <v>284</v>
      </c>
      <c r="C61" s="208">
        <f>SUMIFS(Tab_RSE3_Data!G:G,Tab_RSE3_Data!$B:$B,'Table 3'!$B$6,Tab_RSE3_Data!$D:$D,'Table 3'!$B$50,Tab_RSE3_Data!$C:$C,'Table 3'!B61)</f>
        <v>1535</v>
      </c>
      <c r="D61" s="208">
        <f>SUMIFS(Tab_RSE3_Data!H:H,Tab_RSE3_Data!$B:$B,'Table 3'!$B$6,Tab_RSE3_Data!$D:$D,'Table 3'!$B$50,Tab_RSE3_Data!$C:$C,'Table 3'!B61)</f>
        <v>2098</v>
      </c>
      <c r="E61" s="208">
        <f>SUMIFS(Tab_RSE3_Data!I:I,Tab_RSE3_Data!$B:$B,'Table 3'!$B$6,Tab_RSE3_Data!$D:$D,'Table 3'!$B$50,Tab_RSE3_Data!$C:$C,'Table 3'!B61)</f>
        <v>1970</v>
      </c>
      <c r="F61" s="208">
        <f>SUMIFS(Tab_RSE3_Data!J:J,Tab_RSE3_Data!$B:$B,'Table 3'!$B$6,Tab_RSE3_Data!$D:$D,'Table 3'!$B$50,Tab_RSE3_Data!$C:$C,'Table 3'!B61)</f>
        <v>1258</v>
      </c>
      <c r="G61" s="208">
        <f>SUMIFS(Tab_RSE3_Data!K:K,Tab_RSE3_Data!$B:$B,'Table 3'!$B$6,Tab_RSE3_Data!$D:$D,'Table 3'!$B$50,Tab_RSE3_Data!$C:$C,'Table 3'!B61)</f>
        <v>3129</v>
      </c>
      <c r="H61" s="208">
        <f>SUMIFS(Tab_RSE3_Data!L:L,Tab_RSE3_Data!$B:$B,'Table 3'!$B$6,Tab_RSE3_Data!$D:$D,'Table 3'!$B$50,Tab_RSE3_Data!$C:$C,'Table 3'!B61)</f>
        <v>1003</v>
      </c>
    </row>
    <row r="62" spans="1:8" s="9" customFormat="1" ht="16.5" customHeight="1" x14ac:dyDescent="0.45">
      <c r="A62" s="51" t="s">
        <v>67</v>
      </c>
      <c r="B62" t="s">
        <v>285</v>
      </c>
      <c r="C62" s="208">
        <f>SUMIFS(Tab_RSE3_Data!G:G,Tab_RSE3_Data!$B:$B,'Table 3'!$B$6,Tab_RSE3_Data!$D:$D,'Table 3'!$B$50,Tab_RSE3_Data!$C:$C,'Table 3'!B62)</f>
        <v>693</v>
      </c>
      <c r="D62" s="208">
        <f>SUMIFS(Tab_RSE3_Data!H:H,Tab_RSE3_Data!$B:$B,'Table 3'!$B$6,Tab_RSE3_Data!$D:$D,'Table 3'!$B$50,Tab_RSE3_Data!$C:$C,'Table 3'!B62)</f>
        <v>1289</v>
      </c>
      <c r="E62" s="208">
        <f>SUMIFS(Tab_RSE3_Data!I:I,Tab_RSE3_Data!$B:$B,'Table 3'!$B$6,Tab_RSE3_Data!$D:$D,'Table 3'!$B$50,Tab_RSE3_Data!$C:$C,'Table 3'!B62)</f>
        <v>2271</v>
      </c>
      <c r="F62" s="208">
        <f>SUMIFS(Tab_RSE3_Data!J:J,Tab_RSE3_Data!$B:$B,'Table 3'!$B$6,Tab_RSE3_Data!$D:$D,'Table 3'!$B$50,Tab_RSE3_Data!$C:$C,'Table 3'!B62)</f>
        <v>1188</v>
      </c>
      <c r="G62" s="208">
        <f>SUMIFS(Tab_RSE3_Data!K:K,Tab_RSE3_Data!$B:$B,'Table 3'!$B$6,Tab_RSE3_Data!$D:$D,'Table 3'!$B$50,Tab_RSE3_Data!$C:$C,'Table 3'!B62)</f>
        <v>360</v>
      </c>
      <c r="H62" s="208">
        <f>SUMIFS(Tab_RSE3_Data!L:L,Tab_RSE3_Data!$B:$B,'Table 3'!$B$6,Tab_RSE3_Data!$D:$D,'Table 3'!$B$50,Tab_RSE3_Data!$C:$C,'Table 3'!B62)</f>
        <v>429</v>
      </c>
    </row>
    <row r="63" spans="1:8" s="9" customFormat="1" ht="16.5" customHeight="1" x14ac:dyDescent="0.45">
      <c r="A63" s="51" t="s">
        <v>68</v>
      </c>
      <c r="B63" t="s">
        <v>286</v>
      </c>
      <c r="C63" s="208">
        <f>SUMIFS(Tab_RSE3_Data!G:G,Tab_RSE3_Data!$B:$B,'Table 3'!$B$6,Tab_RSE3_Data!$D:$D,'Table 3'!$B$50,Tab_RSE3_Data!$C:$C,'Table 3'!B63)</f>
        <v>14829</v>
      </c>
      <c r="D63" s="208">
        <f>SUMIFS(Tab_RSE3_Data!H:H,Tab_RSE3_Data!$B:$B,'Table 3'!$B$6,Tab_RSE3_Data!$D:$D,'Table 3'!$B$50,Tab_RSE3_Data!$C:$C,'Table 3'!B63)</f>
        <v>15496</v>
      </c>
      <c r="E63" s="208">
        <f>SUMIFS(Tab_RSE3_Data!I:I,Tab_RSE3_Data!$B:$B,'Table 3'!$B$6,Tab_RSE3_Data!$D:$D,'Table 3'!$B$50,Tab_RSE3_Data!$C:$C,'Table 3'!B63)</f>
        <v>16468</v>
      </c>
      <c r="F63" s="208">
        <f>SUMIFS(Tab_RSE3_Data!J:J,Tab_RSE3_Data!$B:$B,'Table 3'!$B$6,Tab_RSE3_Data!$D:$D,'Table 3'!$B$50,Tab_RSE3_Data!$C:$C,'Table 3'!B63)</f>
        <v>17720</v>
      </c>
      <c r="G63" s="208">
        <f>SUMIFS(Tab_RSE3_Data!K:K,Tab_RSE3_Data!$B:$B,'Table 3'!$B$6,Tab_RSE3_Data!$D:$D,'Table 3'!$B$50,Tab_RSE3_Data!$C:$C,'Table 3'!B63)</f>
        <v>18826</v>
      </c>
      <c r="H63" s="208">
        <f>SUMIFS(Tab_RSE3_Data!L:L,Tab_RSE3_Data!$B:$B,'Table 3'!$B$6,Tab_RSE3_Data!$D:$D,'Table 3'!$B$50,Tab_RSE3_Data!$C:$C,'Table 3'!B63)</f>
        <v>7657</v>
      </c>
    </row>
    <row r="64" spans="1:8" s="9" customFormat="1" ht="16.5" customHeight="1" x14ac:dyDescent="0.45">
      <c r="A64" s="51" t="s">
        <v>69</v>
      </c>
      <c r="B64" t="s">
        <v>287</v>
      </c>
      <c r="C64" s="208">
        <f>SUMIFS(Tab_RSE3_Data!G:G,Tab_RSE3_Data!$B:$B,'Table 3'!$B$6,Tab_RSE3_Data!$D:$D,'Table 3'!$B$50,Tab_RSE3_Data!$C:$C,'Table 3'!B64)</f>
        <v>7629</v>
      </c>
      <c r="D64" s="208">
        <f>SUMIFS(Tab_RSE3_Data!H:H,Tab_RSE3_Data!$B:$B,'Table 3'!$B$6,Tab_RSE3_Data!$D:$D,'Table 3'!$B$50,Tab_RSE3_Data!$C:$C,'Table 3'!B64)</f>
        <v>8046</v>
      </c>
      <c r="E64" s="208">
        <f>SUMIFS(Tab_RSE3_Data!I:I,Tab_RSE3_Data!$B:$B,'Table 3'!$B$6,Tab_RSE3_Data!$D:$D,'Table 3'!$B$50,Tab_RSE3_Data!$C:$C,'Table 3'!B64)</f>
        <v>7951</v>
      </c>
      <c r="F64" s="208">
        <f>SUMIFS(Tab_RSE3_Data!J:J,Tab_RSE3_Data!$B:$B,'Table 3'!$B$6,Tab_RSE3_Data!$D:$D,'Table 3'!$B$50,Tab_RSE3_Data!$C:$C,'Table 3'!B64)</f>
        <v>8210</v>
      </c>
      <c r="G64" s="208">
        <f>SUMIFS(Tab_RSE3_Data!K:K,Tab_RSE3_Data!$B:$B,'Table 3'!$B$6,Tab_RSE3_Data!$D:$D,'Table 3'!$B$50,Tab_RSE3_Data!$C:$C,'Table 3'!B64)</f>
        <v>8238</v>
      </c>
      <c r="H64" s="208">
        <f>SUMIFS(Tab_RSE3_Data!L:L,Tab_RSE3_Data!$B:$B,'Table 3'!$B$6,Tab_RSE3_Data!$D:$D,'Table 3'!$B$50,Tab_RSE3_Data!$C:$C,'Table 3'!B64)</f>
        <v>8370</v>
      </c>
    </row>
    <row r="65" spans="1:8" s="9" customFormat="1" ht="16.5" customHeight="1" x14ac:dyDescent="0.45">
      <c r="A65" s="51" t="s">
        <v>70</v>
      </c>
      <c r="B65" t="s">
        <v>288</v>
      </c>
      <c r="C65" s="208">
        <f>SUMIFS(Tab_RSE3_Data!G:G,Tab_RSE3_Data!$B:$B,'Table 3'!$B$6,Tab_RSE3_Data!$D:$D,'Table 3'!$B$50,Tab_RSE3_Data!$C:$C,'Table 3'!B65)</f>
        <v>3913</v>
      </c>
      <c r="D65" s="208">
        <f>SUMIFS(Tab_RSE3_Data!H:H,Tab_RSE3_Data!$B:$B,'Table 3'!$B$6,Tab_RSE3_Data!$D:$D,'Table 3'!$B$50,Tab_RSE3_Data!$C:$C,'Table 3'!B65)</f>
        <v>6267</v>
      </c>
      <c r="E65" s="208">
        <f>SUMIFS(Tab_RSE3_Data!I:I,Tab_RSE3_Data!$B:$B,'Table 3'!$B$6,Tab_RSE3_Data!$D:$D,'Table 3'!$B$50,Tab_RSE3_Data!$C:$C,'Table 3'!B65)</f>
        <v>6335</v>
      </c>
      <c r="F65" s="208">
        <f>SUMIFS(Tab_RSE3_Data!J:J,Tab_RSE3_Data!$B:$B,'Table 3'!$B$6,Tab_RSE3_Data!$D:$D,'Table 3'!$B$50,Tab_RSE3_Data!$C:$C,'Table 3'!B65)</f>
        <v>7620</v>
      </c>
      <c r="G65" s="208">
        <f>SUMIFS(Tab_RSE3_Data!K:K,Tab_RSE3_Data!$B:$B,'Table 3'!$B$6,Tab_RSE3_Data!$D:$D,'Table 3'!$B$50,Tab_RSE3_Data!$C:$C,'Table 3'!B65)</f>
        <v>6390</v>
      </c>
      <c r="H65" s="208">
        <f>SUMIFS(Tab_RSE3_Data!L:L,Tab_RSE3_Data!$B:$B,'Table 3'!$B$6,Tab_RSE3_Data!$D:$D,'Table 3'!$B$50,Tab_RSE3_Data!$C:$C,'Table 3'!B65)</f>
        <v>8018</v>
      </c>
    </row>
    <row r="66" spans="1:8" s="9" customFormat="1" ht="16.5" customHeight="1" x14ac:dyDescent="0.45">
      <c r="A66" s="51" t="s">
        <v>71</v>
      </c>
      <c r="B66" t="s">
        <v>71</v>
      </c>
      <c r="C66" s="208">
        <f>SUMIFS(Tab_RSE3_Data!G:G,Tab_RSE3_Data!$B:$B,'Table 3'!$B$6,Tab_RSE3_Data!$D:$D,'Table 3'!$B$50,Tab_RSE3_Data!$C:$C,'Table 3'!B66)</f>
        <v>20743</v>
      </c>
      <c r="D66" s="208">
        <f>SUMIFS(Tab_RSE3_Data!H:H,Tab_RSE3_Data!$B:$B,'Table 3'!$B$6,Tab_RSE3_Data!$D:$D,'Table 3'!$B$50,Tab_RSE3_Data!$C:$C,'Table 3'!B66)</f>
        <v>14253</v>
      </c>
      <c r="E66" s="208">
        <f>SUMIFS(Tab_RSE3_Data!I:I,Tab_RSE3_Data!$B:$B,'Table 3'!$B$6,Tab_RSE3_Data!$D:$D,'Table 3'!$B$50,Tab_RSE3_Data!$C:$C,'Table 3'!B66)</f>
        <v>17549</v>
      </c>
      <c r="F66" s="208">
        <f>SUMIFS(Tab_RSE3_Data!J:J,Tab_RSE3_Data!$B:$B,'Table 3'!$B$6,Tab_RSE3_Data!$D:$D,'Table 3'!$B$50,Tab_RSE3_Data!$C:$C,'Table 3'!B66)</f>
        <v>15527</v>
      </c>
      <c r="G66" s="208">
        <f>SUMIFS(Tab_RSE3_Data!K:K,Tab_RSE3_Data!$B:$B,'Table 3'!$B$6,Tab_RSE3_Data!$D:$D,'Table 3'!$B$50,Tab_RSE3_Data!$C:$C,'Table 3'!B66)</f>
        <v>14713</v>
      </c>
      <c r="H66" s="208">
        <f>SUMIFS(Tab_RSE3_Data!L:L,Tab_RSE3_Data!$B:$B,'Table 3'!$B$6,Tab_RSE3_Data!$D:$D,'Table 3'!$B$50,Tab_RSE3_Data!$C:$C,'Table 3'!B66)</f>
        <v>11852</v>
      </c>
    </row>
    <row r="67" spans="1:8" s="9" customFormat="1" ht="16.5" customHeight="1" x14ac:dyDescent="0.45">
      <c r="A67" s="51" t="s">
        <v>72</v>
      </c>
      <c r="B67" t="s">
        <v>289</v>
      </c>
      <c r="C67" s="208">
        <f>SUMIFS(Tab_RSE3_Data!G:G,Tab_RSE3_Data!$B:$B,'Table 3'!$B$6,Tab_RSE3_Data!$D:$D,'Table 3'!$B$50,Tab_RSE3_Data!$C:$C,'Table 3'!B67)</f>
        <v>0</v>
      </c>
      <c r="D67" s="208">
        <f>SUMIFS(Tab_RSE3_Data!H:H,Tab_RSE3_Data!$B:$B,'Table 3'!$B$6,Tab_RSE3_Data!$D:$D,'Table 3'!$B$50,Tab_RSE3_Data!$C:$C,'Table 3'!B67)</f>
        <v>34022</v>
      </c>
      <c r="E67" s="208">
        <f>SUMIFS(Tab_RSE3_Data!I:I,Tab_RSE3_Data!$B:$B,'Table 3'!$B$6,Tab_RSE3_Data!$D:$D,'Table 3'!$B$50,Tab_RSE3_Data!$C:$C,'Table 3'!B67)</f>
        <v>40264</v>
      </c>
      <c r="F67" s="208">
        <f>SUMIFS(Tab_RSE3_Data!J:J,Tab_RSE3_Data!$B:$B,'Table 3'!$B$6,Tab_RSE3_Data!$D:$D,'Table 3'!$B$50,Tab_RSE3_Data!$C:$C,'Table 3'!B67)</f>
        <v>34963</v>
      </c>
      <c r="G67" s="208">
        <f>SUMIFS(Tab_RSE3_Data!K:K,Tab_RSE3_Data!$B:$B,'Table 3'!$B$6,Tab_RSE3_Data!$D:$D,'Table 3'!$B$50,Tab_RSE3_Data!$C:$C,'Table 3'!B67)</f>
        <v>33746</v>
      </c>
      <c r="H67" s="208">
        <f>SUMIFS(Tab_RSE3_Data!L:L,Tab_RSE3_Data!$B:$B,'Table 3'!$B$6,Tab_RSE3_Data!$D:$D,'Table 3'!$B$50,Tab_RSE3_Data!$C:$C,'Table 3'!B67)</f>
        <v>29488</v>
      </c>
    </row>
    <row r="68" spans="1:8" s="9" customFormat="1" ht="16.5" customHeight="1" x14ac:dyDescent="0.45">
      <c r="A68" s="46" t="s">
        <v>73</v>
      </c>
      <c r="B68" s="206" t="s">
        <v>290</v>
      </c>
      <c r="C68" s="209">
        <f>SUMIFS(Tab_RSE3_Data!G:G,Tab_RSE3_Data!$B:$B,'Table 3'!$B$6,Tab_RSE3_Data!$D:$D,'Table 3'!$B$50,Tab_RSE3_Data!$C:$C,'Table 3'!B68)</f>
        <v>26457</v>
      </c>
      <c r="D68" s="209">
        <f>SUMIFS(Tab_RSE3_Data!H:H,Tab_RSE3_Data!$B:$B,'Table 3'!$B$6,Tab_RSE3_Data!$D:$D,'Table 3'!$B$50,Tab_RSE3_Data!$C:$C,'Table 3'!B68)</f>
        <v>23660</v>
      </c>
      <c r="E68" s="209">
        <f>SUMIFS(Tab_RSE3_Data!I:I,Tab_RSE3_Data!$B:$B,'Table 3'!$B$6,Tab_RSE3_Data!$D:$D,'Table 3'!$B$50,Tab_RSE3_Data!$C:$C,'Table 3'!B68)</f>
        <v>27533</v>
      </c>
      <c r="F68" s="209">
        <f>SUMIFS(Tab_RSE3_Data!J:J,Tab_RSE3_Data!$B:$B,'Table 3'!$B$6,Tab_RSE3_Data!$D:$D,'Table 3'!$B$50,Tab_RSE3_Data!$C:$C,'Table 3'!B68)</f>
        <v>24866</v>
      </c>
      <c r="G68" s="209">
        <f>SUMIFS(Tab_RSE3_Data!K:K,Tab_RSE3_Data!$B:$B,'Table 3'!$B$6,Tab_RSE3_Data!$D:$D,'Table 3'!$B$50,Tab_RSE3_Data!$C:$C,'Table 3'!B68)</f>
        <v>29297</v>
      </c>
      <c r="H68" s="209">
        <f>SUMIFS(Tab_RSE3_Data!L:L,Tab_RSE3_Data!$B:$B,'Table 3'!$B$6,Tab_RSE3_Data!$D:$D,'Table 3'!$B$50,Tab_RSE3_Data!$C:$C,'Table 3'!B68)</f>
        <v>9811</v>
      </c>
    </row>
    <row r="69" spans="1:8" s="9" customFormat="1" ht="13.9" x14ac:dyDescent="0.45">
      <c r="A69" s="46"/>
      <c r="B69" s="46"/>
      <c r="C69" s="169"/>
      <c r="D69" s="169"/>
      <c r="E69" s="169"/>
      <c r="F69" s="169"/>
      <c r="G69" s="169"/>
      <c r="H69" s="169"/>
    </row>
    <row r="70" spans="1:8" s="9" customFormat="1" ht="16.5" customHeight="1" x14ac:dyDescent="0.45">
      <c r="A70" s="46"/>
      <c r="B70" s="46"/>
      <c r="C70" s="169"/>
      <c r="D70" s="169"/>
      <c r="E70" s="169"/>
      <c r="F70" s="169"/>
      <c r="G70" s="169"/>
      <c r="H70" s="169"/>
    </row>
    <row r="71" spans="1:8" s="9" customFormat="1" ht="16.5" customHeight="1" x14ac:dyDescent="0.45">
      <c r="A71" s="204" t="s">
        <v>798</v>
      </c>
      <c r="B71" s="204"/>
      <c r="C71" s="169"/>
      <c r="D71" s="169"/>
      <c r="E71" s="169"/>
      <c r="F71" s="169"/>
      <c r="G71" s="169"/>
      <c r="H71" s="169"/>
    </row>
    <row r="72" spans="1:8" ht="15" customHeight="1" x14ac:dyDescent="0.45">
      <c r="A72" s="49"/>
      <c r="B72" t="s">
        <v>276</v>
      </c>
      <c r="C72" s="605" t="s">
        <v>242</v>
      </c>
      <c r="D72" s="605"/>
      <c r="E72" s="605"/>
      <c r="F72" s="605"/>
      <c r="G72" s="605"/>
      <c r="H72" s="605"/>
    </row>
    <row r="73" spans="1:8" ht="15" customHeight="1" x14ac:dyDescent="0.45">
      <c r="A73" s="49"/>
      <c r="B73"/>
      <c r="C73" s="224"/>
      <c r="D73" s="224"/>
      <c r="E73" s="224"/>
      <c r="F73" s="224"/>
      <c r="G73" s="224"/>
      <c r="H73" s="224"/>
    </row>
    <row r="74" spans="1:8" s="6" customFormat="1" ht="16.5" customHeight="1" x14ac:dyDescent="0.45">
      <c r="A74" s="19" t="s">
        <v>57</v>
      </c>
      <c r="B74" t="s">
        <v>275</v>
      </c>
      <c r="C74" s="208">
        <f>SUMIFS(Tab_RSE3_Data!G:G,Tab_RSE3_Data!$B:$B,'Table 3'!$B$6,Tab_RSE3_Data!$D:$D,'Table 3'!$B$72,Tab_RSE3_Data!$C:$C,'Table 3'!B74)</f>
        <v>1666</v>
      </c>
      <c r="D74" s="208">
        <f>SUMIFS(Tab_RSE3_Data!H:H,Tab_RSE3_Data!$B:$B,'Table 3'!$B$6,Tab_RSE3_Data!$D:$D,'Table 3'!$B$72,Tab_RSE3_Data!$C:$C,'Table 3'!B74)</f>
        <v>905</v>
      </c>
      <c r="E74" s="208">
        <f>SUMIFS(Tab_RSE3_Data!I:I,Tab_RSE3_Data!$B:$B,'Table 3'!$B$6,Tab_RSE3_Data!$D:$D,'Table 3'!$B$72,Tab_RSE3_Data!$C:$C,'Table 3'!B74)</f>
        <v>1141</v>
      </c>
      <c r="F74" s="208">
        <f>SUMIFS(Tab_RSE3_Data!J:J,Tab_RSE3_Data!$B:$B,'Table 3'!$B$6,Tab_RSE3_Data!$D:$D,'Table 3'!$B$72,Tab_RSE3_Data!$C:$C,'Table 3'!B74)</f>
        <v>1074</v>
      </c>
      <c r="G74" s="208">
        <f>SUMIFS(Tab_RSE3_Data!K:K,Tab_RSE3_Data!$B:$B,'Table 3'!$B$6,Tab_RSE3_Data!$D:$D,'Table 3'!$B$72,Tab_RSE3_Data!$C:$C,'Table 3'!B74)</f>
        <v>1120</v>
      </c>
      <c r="H74" s="208">
        <f>SUMIFS(Tab_RSE3_Data!L:L,Tab_RSE3_Data!$B:$B,'Table 3'!$B$6,Tab_RSE3_Data!$D:$D,'Table 3'!$B$72,Tab_RSE3_Data!$C:$C,'Table 3'!B74)</f>
        <v>1840</v>
      </c>
    </row>
    <row r="75" spans="1:8" s="6" customFormat="1" ht="16.5" customHeight="1" x14ac:dyDescent="0.45">
      <c r="A75" s="19" t="s">
        <v>58</v>
      </c>
      <c r="B75" t="s">
        <v>277</v>
      </c>
      <c r="C75" s="208">
        <f>SUMIFS(Tab_RSE3_Data!G:G,Tab_RSE3_Data!$B:$B,'Table 3'!$B$6,Tab_RSE3_Data!$D:$D,'Table 3'!$B$72,Tab_RSE3_Data!$C:$C,'Table 3'!B75)</f>
        <v>715</v>
      </c>
      <c r="D75" s="208">
        <f>SUMIFS(Tab_RSE3_Data!H:H,Tab_RSE3_Data!$B:$B,'Table 3'!$B$6,Tab_RSE3_Data!$D:$D,'Table 3'!$B$72,Tab_RSE3_Data!$C:$C,'Table 3'!B75)</f>
        <v>631</v>
      </c>
      <c r="E75" s="208">
        <f>SUMIFS(Tab_RSE3_Data!I:I,Tab_RSE3_Data!$B:$B,'Table 3'!$B$6,Tab_RSE3_Data!$D:$D,'Table 3'!$B$72,Tab_RSE3_Data!$C:$C,'Table 3'!B75)</f>
        <v>693</v>
      </c>
      <c r="F75" s="208">
        <f>SUMIFS(Tab_RSE3_Data!J:J,Tab_RSE3_Data!$B:$B,'Table 3'!$B$6,Tab_RSE3_Data!$D:$D,'Table 3'!$B$72,Tab_RSE3_Data!$C:$C,'Table 3'!B75)</f>
        <v>677</v>
      </c>
      <c r="G75" s="208">
        <f>SUMIFS(Tab_RSE3_Data!K:K,Tab_RSE3_Data!$B:$B,'Table 3'!$B$6,Tab_RSE3_Data!$D:$D,'Table 3'!$B$72,Tab_RSE3_Data!$C:$C,'Table 3'!B75)</f>
        <v>826</v>
      </c>
      <c r="H75" s="208">
        <f>SUMIFS(Tab_RSE3_Data!L:L,Tab_RSE3_Data!$B:$B,'Table 3'!$B$6,Tab_RSE3_Data!$D:$D,'Table 3'!$B$72,Tab_RSE3_Data!$C:$C,'Table 3'!B75)</f>
        <v>1934</v>
      </c>
    </row>
    <row r="76" spans="1:8" s="6" customFormat="1" ht="16.5" customHeight="1" x14ac:dyDescent="0.45">
      <c r="A76" s="19" t="s">
        <v>59</v>
      </c>
      <c r="B76" t="s">
        <v>278</v>
      </c>
      <c r="C76" s="208">
        <f>SUMIFS(Tab_RSE3_Data!G:G,Tab_RSE3_Data!$B:$B,'Table 3'!$B$6,Tab_RSE3_Data!$D:$D,'Table 3'!$B$72,Tab_RSE3_Data!$C:$C,'Table 3'!B76)</f>
        <v>690</v>
      </c>
      <c r="D76" s="208">
        <f>SUMIFS(Tab_RSE3_Data!H:H,Tab_RSE3_Data!$B:$B,'Table 3'!$B$6,Tab_RSE3_Data!$D:$D,'Table 3'!$B$72,Tab_RSE3_Data!$C:$C,'Table 3'!B76)</f>
        <v>770</v>
      </c>
      <c r="E76" s="208">
        <f>SUMIFS(Tab_RSE3_Data!I:I,Tab_RSE3_Data!$B:$B,'Table 3'!$B$6,Tab_RSE3_Data!$D:$D,'Table 3'!$B$72,Tab_RSE3_Data!$C:$C,'Table 3'!B76)</f>
        <v>648</v>
      </c>
      <c r="F76" s="208">
        <f>SUMIFS(Tab_RSE3_Data!J:J,Tab_RSE3_Data!$B:$B,'Table 3'!$B$6,Tab_RSE3_Data!$D:$D,'Table 3'!$B$72,Tab_RSE3_Data!$C:$C,'Table 3'!B76)</f>
        <v>531</v>
      </c>
      <c r="G76" s="208">
        <f>SUMIFS(Tab_RSE3_Data!K:K,Tab_RSE3_Data!$B:$B,'Table 3'!$B$6,Tab_RSE3_Data!$D:$D,'Table 3'!$B$72,Tab_RSE3_Data!$C:$C,'Table 3'!B76)</f>
        <v>620</v>
      </c>
      <c r="H76" s="208">
        <f>SUMIFS(Tab_RSE3_Data!L:L,Tab_RSE3_Data!$B:$B,'Table 3'!$B$6,Tab_RSE3_Data!$D:$D,'Table 3'!$B$72,Tab_RSE3_Data!$C:$C,'Table 3'!B76)</f>
        <v>530</v>
      </c>
    </row>
    <row r="77" spans="1:8" s="6" customFormat="1" ht="16.5" customHeight="1" x14ac:dyDescent="0.45">
      <c r="A77" s="19" t="s">
        <v>60</v>
      </c>
      <c r="B77" t="s">
        <v>279</v>
      </c>
      <c r="C77" s="208">
        <f>SUMIFS(Tab_RSE3_Data!G:G,Tab_RSE3_Data!$B:$B,'Table 3'!$B$6,Tab_RSE3_Data!$D:$D,'Table 3'!$B$72,Tab_RSE3_Data!$C:$C,'Table 3'!B77)</f>
        <v>147</v>
      </c>
      <c r="D77" s="208">
        <f>SUMIFS(Tab_RSE3_Data!H:H,Tab_RSE3_Data!$B:$B,'Table 3'!$B$6,Tab_RSE3_Data!$D:$D,'Table 3'!$B$72,Tab_RSE3_Data!$C:$C,'Table 3'!B77)</f>
        <v>63</v>
      </c>
      <c r="E77" s="208">
        <f>SUMIFS(Tab_RSE3_Data!I:I,Tab_RSE3_Data!$B:$B,'Table 3'!$B$6,Tab_RSE3_Data!$D:$D,'Table 3'!$B$72,Tab_RSE3_Data!$C:$C,'Table 3'!B77)</f>
        <v>70</v>
      </c>
      <c r="F77" s="208">
        <f>SUMIFS(Tab_RSE3_Data!J:J,Tab_RSE3_Data!$B:$B,'Table 3'!$B$6,Tab_RSE3_Data!$D:$D,'Table 3'!$B$72,Tab_RSE3_Data!$C:$C,'Table 3'!B77)</f>
        <v>97</v>
      </c>
      <c r="G77" s="208">
        <f>SUMIFS(Tab_RSE3_Data!K:K,Tab_RSE3_Data!$B:$B,'Table 3'!$B$6,Tab_RSE3_Data!$D:$D,'Table 3'!$B$72,Tab_RSE3_Data!$C:$C,'Table 3'!B77)</f>
        <v>66</v>
      </c>
      <c r="H77" s="208">
        <f>SUMIFS(Tab_RSE3_Data!L:L,Tab_RSE3_Data!$B:$B,'Table 3'!$B$6,Tab_RSE3_Data!$D:$D,'Table 3'!$B$72,Tab_RSE3_Data!$C:$C,'Table 3'!B77)</f>
        <v>132</v>
      </c>
    </row>
    <row r="78" spans="1:8" s="6" customFormat="1" ht="16.5" customHeight="1" x14ac:dyDescent="0.45">
      <c r="A78" s="19" t="s">
        <v>61</v>
      </c>
      <c r="B78" t="s">
        <v>280</v>
      </c>
      <c r="C78" s="208">
        <f>SUMIFS(Tab_RSE3_Data!G:G,Tab_RSE3_Data!$B:$B,'Table 3'!$B$6,Tab_RSE3_Data!$D:$D,'Table 3'!$B$72,Tab_RSE3_Data!$C:$C,'Table 3'!B78)</f>
        <v>0</v>
      </c>
      <c r="D78" s="208">
        <f>SUMIFS(Tab_RSE3_Data!H:H,Tab_RSE3_Data!$B:$B,'Table 3'!$B$6,Tab_RSE3_Data!$D:$D,'Table 3'!$B$72,Tab_RSE3_Data!$C:$C,'Table 3'!B78)</f>
        <v>0</v>
      </c>
      <c r="E78" s="208">
        <f>SUMIFS(Tab_RSE3_Data!I:I,Tab_RSE3_Data!$B:$B,'Table 3'!$B$6,Tab_RSE3_Data!$D:$D,'Table 3'!$B$72,Tab_RSE3_Data!$C:$C,'Table 3'!B78)</f>
        <v>0</v>
      </c>
      <c r="F78" s="208">
        <f>SUMIFS(Tab_RSE3_Data!J:J,Tab_RSE3_Data!$B:$B,'Table 3'!$B$6,Tab_RSE3_Data!$D:$D,'Table 3'!$B$72,Tab_RSE3_Data!$C:$C,'Table 3'!B78)</f>
        <v>0</v>
      </c>
      <c r="G78" s="208">
        <f>SUMIFS(Tab_RSE3_Data!K:K,Tab_RSE3_Data!$B:$B,'Table 3'!$B$6,Tab_RSE3_Data!$D:$D,'Table 3'!$B$72,Tab_RSE3_Data!$C:$C,'Table 3'!B78)</f>
        <v>0</v>
      </c>
      <c r="H78" s="208">
        <f>SUMIFS(Tab_RSE3_Data!L:L,Tab_RSE3_Data!$B:$B,'Table 3'!$B$6,Tab_RSE3_Data!$D:$D,'Table 3'!$B$72,Tab_RSE3_Data!$C:$C,'Table 3'!B78)</f>
        <v>0</v>
      </c>
    </row>
    <row r="79" spans="1:8" s="9" customFormat="1" ht="16.5" customHeight="1" x14ac:dyDescent="0.45">
      <c r="A79" s="19" t="s">
        <v>62</v>
      </c>
      <c r="B79" t="s">
        <v>281</v>
      </c>
      <c r="C79" s="208">
        <f>SUMIFS(Tab_RSE3_Data!G:G,Tab_RSE3_Data!$B:$B,'Table 3'!$B$6,Tab_RSE3_Data!$D:$D,'Table 3'!$B$72,Tab_RSE3_Data!$C:$C,'Table 3'!B79)</f>
        <v>50</v>
      </c>
      <c r="D79" s="208">
        <f>SUMIFS(Tab_RSE3_Data!H:H,Tab_RSE3_Data!$B:$B,'Table 3'!$B$6,Tab_RSE3_Data!$D:$D,'Table 3'!$B$72,Tab_RSE3_Data!$C:$C,'Table 3'!B79)</f>
        <v>67</v>
      </c>
      <c r="E79" s="208">
        <f>SUMIFS(Tab_RSE3_Data!I:I,Tab_RSE3_Data!$B:$B,'Table 3'!$B$6,Tab_RSE3_Data!$D:$D,'Table 3'!$B$72,Tab_RSE3_Data!$C:$C,'Table 3'!B79)</f>
        <v>53</v>
      </c>
      <c r="F79" s="208">
        <f>SUMIFS(Tab_RSE3_Data!J:J,Tab_RSE3_Data!$B:$B,'Table 3'!$B$6,Tab_RSE3_Data!$D:$D,'Table 3'!$B$72,Tab_RSE3_Data!$C:$C,'Table 3'!B79)</f>
        <v>56</v>
      </c>
      <c r="G79" s="208">
        <f>SUMIFS(Tab_RSE3_Data!K:K,Tab_RSE3_Data!$B:$B,'Table 3'!$B$6,Tab_RSE3_Data!$D:$D,'Table 3'!$B$72,Tab_RSE3_Data!$C:$C,'Table 3'!B79)</f>
        <v>65</v>
      </c>
      <c r="H79" s="208">
        <f>SUMIFS(Tab_RSE3_Data!L:L,Tab_RSE3_Data!$B:$B,'Table 3'!$B$6,Tab_RSE3_Data!$D:$D,'Table 3'!$B$72,Tab_RSE3_Data!$C:$C,'Table 3'!B79)</f>
        <v>181</v>
      </c>
    </row>
    <row r="80" spans="1:8" s="9" customFormat="1" ht="16.5" customHeight="1" x14ac:dyDescent="0.45">
      <c r="A80" s="19" t="s">
        <v>63</v>
      </c>
      <c r="B80" t="s">
        <v>282</v>
      </c>
      <c r="C80" s="208">
        <f>SUMIFS(Tab_RSE3_Data!G:G,Tab_RSE3_Data!$B:$B,'Table 3'!$B$6,Tab_RSE3_Data!$D:$D,'Table 3'!$B$72,Tab_RSE3_Data!$C:$C,'Table 3'!B80)</f>
        <v>7</v>
      </c>
      <c r="D80" s="208">
        <f>SUMIFS(Tab_RSE3_Data!H:H,Tab_RSE3_Data!$B:$B,'Table 3'!$B$6,Tab_RSE3_Data!$D:$D,'Table 3'!$B$72,Tab_RSE3_Data!$C:$C,'Table 3'!B80)</f>
        <v>11</v>
      </c>
      <c r="E80" s="208">
        <f>SUMIFS(Tab_RSE3_Data!I:I,Tab_RSE3_Data!$B:$B,'Table 3'!$B$6,Tab_RSE3_Data!$D:$D,'Table 3'!$B$72,Tab_RSE3_Data!$C:$C,'Table 3'!B80)</f>
        <v>8</v>
      </c>
      <c r="F80" s="208">
        <f>SUMIFS(Tab_RSE3_Data!J:J,Tab_RSE3_Data!$B:$B,'Table 3'!$B$6,Tab_RSE3_Data!$D:$D,'Table 3'!$B$72,Tab_RSE3_Data!$C:$C,'Table 3'!B80)</f>
        <v>9</v>
      </c>
      <c r="G80" s="208">
        <f>SUMIFS(Tab_RSE3_Data!K:K,Tab_RSE3_Data!$B:$B,'Table 3'!$B$6,Tab_RSE3_Data!$D:$D,'Table 3'!$B$72,Tab_RSE3_Data!$C:$C,'Table 3'!B80)</f>
        <v>4</v>
      </c>
      <c r="H80" s="208">
        <f>SUMIFS(Tab_RSE3_Data!L:L,Tab_RSE3_Data!$B:$B,'Table 3'!$B$6,Tab_RSE3_Data!$D:$D,'Table 3'!$B$72,Tab_RSE3_Data!$C:$C,'Table 3'!B80)</f>
        <v>3</v>
      </c>
    </row>
    <row r="81" spans="1:8" s="9" customFormat="1" ht="16.5" customHeight="1" x14ac:dyDescent="0.45">
      <c r="A81" s="19" t="s">
        <v>64</v>
      </c>
      <c r="B81" t="s">
        <v>283</v>
      </c>
      <c r="C81" s="208">
        <f>SUMIFS(Tab_RSE3_Data!G:G,Tab_RSE3_Data!$B:$B,'Table 3'!$B$6,Tab_RSE3_Data!$D:$D,'Table 3'!$B$72,Tab_RSE3_Data!$C:$C,'Table 3'!B81)</f>
        <v>2</v>
      </c>
      <c r="D81" s="208">
        <f>SUMIFS(Tab_RSE3_Data!H:H,Tab_RSE3_Data!$B:$B,'Table 3'!$B$6,Tab_RSE3_Data!$D:$D,'Table 3'!$B$72,Tab_RSE3_Data!$C:$C,'Table 3'!B81)</f>
        <v>13</v>
      </c>
      <c r="E81" s="208">
        <f>SUMIFS(Tab_RSE3_Data!I:I,Tab_RSE3_Data!$B:$B,'Table 3'!$B$6,Tab_RSE3_Data!$D:$D,'Table 3'!$B$72,Tab_RSE3_Data!$C:$C,'Table 3'!B81)</f>
        <v>37</v>
      </c>
      <c r="F81" s="208">
        <f>SUMIFS(Tab_RSE3_Data!J:J,Tab_RSE3_Data!$B:$B,'Table 3'!$B$6,Tab_RSE3_Data!$D:$D,'Table 3'!$B$72,Tab_RSE3_Data!$C:$C,'Table 3'!B81)</f>
        <v>15</v>
      </c>
      <c r="G81" s="208">
        <f>SUMIFS(Tab_RSE3_Data!K:K,Tab_RSE3_Data!$B:$B,'Table 3'!$B$6,Tab_RSE3_Data!$D:$D,'Table 3'!$B$72,Tab_RSE3_Data!$C:$C,'Table 3'!B81)</f>
        <v>24</v>
      </c>
      <c r="H81" s="208">
        <f>SUMIFS(Tab_RSE3_Data!L:L,Tab_RSE3_Data!$B:$B,'Table 3'!$B$6,Tab_RSE3_Data!$D:$D,'Table 3'!$B$72,Tab_RSE3_Data!$C:$C,'Table 3'!B81)</f>
        <v>46</v>
      </c>
    </row>
    <row r="82" spans="1:8" s="9" customFormat="1" ht="16.5" customHeight="1" x14ac:dyDescent="0.45">
      <c r="A82" s="19" t="s">
        <v>65</v>
      </c>
      <c r="B82" t="s">
        <v>294</v>
      </c>
      <c r="C82" s="208">
        <f>SUMIFS(Tab_RSE3_Data!G:G,Tab_RSE3_Data!$B:$B,'Table 3'!$B$6,Tab_RSE3_Data!$D:$D,'Table 3'!$B$72,Tab_RSE3_Data!$C:$C,'Table 3'!B82)</f>
        <v>0</v>
      </c>
      <c r="D82" s="208">
        <f>SUMIFS(Tab_RSE3_Data!H:H,Tab_RSE3_Data!$B:$B,'Table 3'!$B$6,Tab_RSE3_Data!$D:$D,'Table 3'!$B$72,Tab_RSE3_Data!$C:$C,'Table 3'!B82)</f>
        <v>0</v>
      </c>
      <c r="E82" s="208">
        <f>SUMIFS(Tab_RSE3_Data!I:I,Tab_RSE3_Data!$B:$B,'Table 3'!$B$6,Tab_RSE3_Data!$D:$D,'Table 3'!$B$72,Tab_RSE3_Data!$C:$C,'Table 3'!B82)</f>
        <v>0</v>
      </c>
      <c r="F82" s="208">
        <f>SUMIFS(Tab_RSE3_Data!J:J,Tab_RSE3_Data!$B:$B,'Table 3'!$B$6,Tab_RSE3_Data!$D:$D,'Table 3'!$B$72,Tab_RSE3_Data!$C:$C,'Table 3'!B82)</f>
        <v>0</v>
      </c>
      <c r="G82" s="208">
        <f>SUMIFS(Tab_RSE3_Data!K:K,Tab_RSE3_Data!$B:$B,'Table 3'!$B$6,Tab_RSE3_Data!$D:$D,'Table 3'!$B$72,Tab_RSE3_Data!$C:$C,'Table 3'!B82)</f>
        <v>0</v>
      </c>
      <c r="H82" s="208">
        <f>SUMIFS(Tab_RSE3_Data!L:L,Tab_RSE3_Data!$B:$B,'Table 3'!$B$6,Tab_RSE3_Data!$D:$D,'Table 3'!$B$72,Tab_RSE3_Data!$C:$C,'Table 3'!B82)</f>
        <v>0</v>
      </c>
    </row>
    <row r="83" spans="1:8" s="9" customFormat="1" ht="16.5" customHeight="1" x14ac:dyDescent="0.45">
      <c r="A83" s="19" t="s">
        <v>66</v>
      </c>
      <c r="B83" t="s">
        <v>284</v>
      </c>
      <c r="C83" s="208">
        <f>SUMIFS(Tab_RSE3_Data!G:G,Tab_RSE3_Data!$B:$B,'Table 3'!$B$6,Tab_RSE3_Data!$D:$D,'Table 3'!$B$72,Tab_RSE3_Data!$C:$C,'Table 3'!B83)</f>
        <v>0</v>
      </c>
      <c r="D83" s="208">
        <f>SUMIFS(Tab_RSE3_Data!H:H,Tab_RSE3_Data!$B:$B,'Table 3'!$B$6,Tab_RSE3_Data!$D:$D,'Table 3'!$B$72,Tab_RSE3_Data!$C:$C,'Table 3'!B83)</f>
        <v>0</v>
      </c>
      <c r="E83" s="208">
        <f>SUMIFS(Tab_RSE3_Data!I:I,Tab_RSE3_Data!$B:$B,'Table 3'!$B$6,Tab_RSE3_Data!$D:$D,'Table 3'!$B$72,Tab_RSE3_Data!$C:$C,'Table 3'!B83)</f>
        <v>0</v>
      </c>
      <c r="F83" s="208">
        <f>SUMIFS(Tab_RSE3_Data!J:J,Tab_RSE3_Data!$B:$B,'Table 3'!$B$6,Tab_RSE3_Data!$D:$D,'Table 3'!$B$72,Tab_RSE3_Data!$C:$C,'Table 3'!B83)</f>
        <v>18</v>
      </c>
      <c r="G83" s="208">
        <f>SUMIFS(Tab_RSE3_Data!K:K,Tab_RSE3_Data!$B:$B,'Table 3'!$B$6,Tab_RSE3_Data!$D:$D,'Table 3'!$B$72,Tab_RSE3_Data!$C:$C,'Table 3'!B83)</f>
        <v>12</v>
      </c>
      <c r="H83" s="208">
        <f>SUMIFS(Tab_RSE3_Data!L:L,Tab_RSE3_Data!$B:$B,'Table 3'!$B$6,Tab_RSE3_Data!$D:$D,'Table 3'!$B$72,Tab_RSE3_Data!$C:$C,'Table 3'!B83)</f>
        <v>20</v>
      </c>
    </row>
    <row r="84" spans="1:8" s="9" customFormat="1" ht="16.5" customHeight="1" x14ac:dyDescent="0.45">
      <c r="A84" s="19" t="s">
        <v>67</v>
      </c>
      <c r="B84" t="s">
        <v>285</v>
      </c>
      <c r="C84" s="208">
        <f>SUMIFS(Tab_RSE3_Data!G:G,Tab_RSE3_Data!$B:$B,'Table 3'!$B$6,Tab_RSE3_Data!$D:$D,'Table 3'!$B$72,Tab_RSE3_Data!$C:$C,'Table 3'!B84)</f>
        <v>0</v>
      </c>
      <c r="D84" s="208">
        <f>SUMIFS(Tab_RSE3_Data!H:H,Tab_RSE3_Data!$B:$B,'Table 3'!$B$6,Tab_RSE3_Data!$D:$D,'Table 3'!$B$72,Tab_RSE3_Data!$C:$C,'Table 3'!B84)</f>
        <v>0</v>
      </c>
      <c r="E84" s="208">
        <f>SUMIFS(Tab_RSE3_Data!I:I,Tab_RSE3_Data!$B:$B,'Table 3'!$B$6,Tab_RSE3_Data!$D:$D,'Table 3'!$B$72,Tab_RSE3_Data!$C:$C,'Table 3'!B84)</f>
        <v>0</v>
      </c>
      <c r="F84" s="208">
        <f>SUMIFS(Tab_RSE3_Data!J:J,Tab_RSE3_Data!$B:$B,'Table 3'!$B$6,Tab_RSE3_Data!$D:$D,'Table 3'!$B$72,Tab_RSE3_Data!$C:$C,'Table 3'!B84)</f>
        <v>19</v>
      </c>
      <c r="G84" s="208">
        <f>SUMIFS(Tab_RSE3_Data!K:K,Tab_RSE3_Data!$B:$B,'Table 3'!$B$6,Tab_RSE3_Data!$D:$D,'Table 3'!$B$72,Tab_RSE3_Data!$C:$C,'Table 3'!B84)</f>
        <v>11</v>
      </c>
      <c r="H84" s="208">
        <f>SUMIFS(Tab_RSE3_Data!L:L,Tab_RSE3_Data!$B:$B,'Table 3'!$B$6,Tab_RSE3_Data!$D:$D,'Table 3'!$B$72,Tab_RSE3_Data!$C:$C,'Table 3'!B84)</f>
        <v>9</v>
      </c>
    </row>
    <row r="85" spans="1:8" s="9" customFormat="1" ht="16.5" customHeight="1" x14ac:dyDescent="0.45">
      <c r="A85" s="19" t="s">
        <v>68</v>
      </c>
      <c r="B85" t="s">
        <v>286</v>
      </c>
      <c r="C85" s="208">
        <f>SUMIFS(Tab_RSE3_Data!G:G,Tab_RSE3_Data!$B:$B,'Table 3'!$B$6,Tab_RSE3_Data!$D:$D,'Table 3'!$B$72,Tab_RSE3_Data!$C:$C,'Table 3'!B85)</f>
        <v>0</v>
      </c>
      <c r="D85" s="208">
        <f>SUMIFS(Tab_RSE3_Data!H:H,Tab_RSE3_Data!$B:$B,'Table 3'!$B$6,Tab_RSE3_Data!$D:$D,'Table 3'!$B$72,Tab_RSE3_Data!$C:$C,'Table 3'!B85)</f>
        <v>0</v>
      </c>
      <c r="E85" s="208">
        <f>SUMIFS(Tab_RSE3_Data!I:I,Tab_RSE3_Data!$B:$B,'Table 3'!$B$6,Tab_RSE3_Data!$D:$D,'Table 3'!$B$72,Tab_RSE3_Data!$C:$C,'Table 3'!B85)</f>
        <v>0</v>
      </c>
      <c r="F85" s="208">
        <f>SUMIFS(Tab_RSE3_Data!J:J,Tab_RSE3_Data!$B:$B,'Table 3'!$B$6,Tab_RSE3_Data!$D:$D,'Table 3'!$B$72,Tab_RSE3_Data!$C:$C,'Table 3'!B85)</f>
        <v>0</v>
      </c>
      <c r="G85" s="208">
        <f>SUMIFS(Tab_RSE3_Data!K:K,Tab_RSE3_Data!$B:$B,'Table 3'!$B$6,Tab_RSE3_Data!$D:$D,'Table 3'!$B$72,Tab_RSE3_Data!$C:$C,'Table 3'!B85)</f>
        <v>0</v>
      </c>
      <c r="H85" s="208">
        <f>SUMIFS(Tab_RSE3_Data!L:L,Tab_RSE3_Data!$B:$B,'Table 3'!$B$6,Tab_RSE3_Data!$D:$D,'Table 3'!$B$72,Tab_RSE3_Data!$C:$C,'Table 3'!B85)</f>
        <v>0</v>
      </c>
    </row>
    <row r="86" spans="1:8" s="9" customFormat="1" ht="16.5" customHeight="1" x14ac:dyDescent="0.45">
      <c r="A86" s="20" t="s">
        <v>69</v>
      </c>
      <c r="B86" t="s">
        <v>287</v>
      </c>
      <c r="C86" s="208">
        <f>SUMIFS(Tab_RSE3_Data!G:G,Tab_RSE3_Data!$B:$B,'Table 3'!$B$6,Tab_RSE3_Data!$D:$D,'Table 3'!$B$72,Tab_RSE3_Data!$C:$C,'Table 3'!B86)</f>
        <v>0</v>
      </c>
      <c r="D86" s="208">
        <f>SUMIFS(Tab_RSE3_Data!H:H,Tab_RSE3_Data!$B:$B,'Table 3'!$B$6,Tab_RSE3_Data!$D:$D,'Table 3'!$B$72,Tab_RSE3_Data!$C:$C,'Table 3'!B86)</f>
        <v>1</v>
      </c>
      <c r="E86" s="208">
        <f>SUMIFS(Tab_RSE3_Data!I:I,Tab_RSE3_Data!$B:$B,'Table 3'!$B$6,Tab_RSE3_Data!$D:$D,'Table 3'!$B$72,Tab_RSE3_Data!$C:$C,'Table 3'!B86)</f>
        <v>1</v>
      </c>
      <c r="F86" s="208">
        <f>SUMIFS(Tab_RSE3_Data!J:J,Tab_RSE3_Data!$B:$B,'Table 3'!$B$6,Tab_RSE3_Data!$D:$D,'Table 3'!$B$72,Tab_RSE3_Data!$C:$C,'Table 3'!B86)</f>
        <v>0</v>
      </c>
      <c r="G86" s="208">
        <f>SUMIFS(Tab_RSE3_Data!K:K,Tab_RSE3_Data!$B:$B,'Table 3'!$B$6,Tab_RSE3_Data!$D:$D,'Table 3'!$B$72,Tab_RSE3_Data!$C:$C,'Table 3'!B86)</f>
        <v>0</v>
      </c>
      <c r="H86" s="208">
        <f>SUMIFS(Tab_RSE3_Data!L:L,Tab_RSE3_Data!$B:$B,'Table 3'!$B$6,Tab_RSE3_Data!$D:$D,'Table 3'!$B$72,Tab_RSE3_Data!$C:$C,'Table 3'!B86)</f>
        <v>0</v>
      </c>
    </row>
    <row r="87" spans="1:8" s="9" customFormat="1" ht="16.5" customHeight="1" x14ac:dyDescent="0.45">
      <c r="A87" s="19" t="s">
        <v>70</v>
      </c>
      <c r="B87" t="s">
        <v>288</v>
      </c>
      <c r="C87" s="208">
        <f>SUMIFS(Tab_RSE3_Data!G:G,Tab_RSE3_Data!$B:$B,'Table 3'!$B$6,Tab_RSE3_Data!$D:$D,'Table 3'!$B$72,Tab_RSE3_Data!$C:$C,'Table 3'!B87)</f>
        <v>0</v>
      </c>
      <c r="D87" s="208">
        <f>SUMIFS(Tab_RSE3_Data!H:H,Tab_RSE3_Data!$B:$B,'Table 3'!$B$6,Tab_RSE3_Data!$D:$D,'Table 3'!$B$72,Tab_RSE3_Data!$C:$C,'Table 3'!B87)</f>
        <v>0</v>
      </c>
      <c r="E87" s="208">
        <f>SUMIFS(Tab_RSE3_Data!I:I,Tab_RSE3_Data!$B:$B,'Table 3'!$B$6,Tab_RSE3_Data!$D:$D,'Table 3'!$B$72,Tab_RSE3_Data!$C:$C,'Table 3'!B87)</f>
        <v>0</v>
      </c>
      <c r="F87" s="208">
        <f>SUMIFS(Tab_RSE3_Data!J:J,Tab_RSE3_Data!$B:$B,'Table 3'!$B$6,Tab_RSE3_Data!$D:$D,'Table 3'!$B$72,Tab_RSE3_Data!$C:$C,'Table 3'!B87)</f>
        <v>0</v>
      </c>
      <c r="G87" s="208">
        <f>SUMIFS(Tab_RSE3_Data!K:K,Tab_RSE3_Data!$B:$B,'Table 3'!$B$6,Tab_RSE3_Data!$D:$D,'Table 3'!$B$72,Tab_RSE3_Data!$C:$C,'Table 3'!B87)</f>
        <v>0</v>
      </c>
      <c r="H87" s="208">
        <f>SUMIFS(Tab_RSE3_Data!L:L,Tab_RSE3_Data!$B:$B,'Table 3'!$B$6,Tab_RSE3_Data!$D:$D,'Table 3'!$B$72,Tab_RSE3_Data!$C:$C,'Table 3'!B87)</f>
        <v>0</v>
      </c>
    </row>
    <row r="88" spans="1:8" s="9" customFormat="1" ht="16.5" customHeight="1" x14ac:dyDescent="0.45">
      <c r="A88" s="20" t="s">
        <v>71</v>
      </c>
      <c r="B88" t="s">
        <v>71</v>
      </c>
      <c r="C88" s="208">
        <f>SUMIFS(Tab_RSE3_Data!G:G,Tab_RSE3_Data!$B:$B,'Table 3'!$B$6,Tab_RSE3_Data!$D:$D,'Table 3'!$B$72,Tab_RSE3_Data!$C:$C,'Table 3'!B88)</f>
        <v>549</v>
      </c>
      <c r="D88" s="208">
        <f>SUMIFS(Tab_RSE3_Data!H:H,Tab_RSE3_Data!$B:$B,'Table 3'!$B$6,Tab_RSE3_Data!$D:$D,'Table 3'!$B$72,Tab_RSE3_Data!$C:$C,'Table 3'!B88)</f>
        <v>321</v>
      </c>
      <c r="E88" s="208">
        <f>SUMIFS(Tab_RSE3_Data!I:I,Tab_RSE3_Data!$B:$B,'Table 3'!$B$6,Tab_RSE3_Data!$D:$D,'Table 3'!$B$72,Tab_RSE3_Data!$C:$C,'Table 3'!B88)</f>
        <v>368</v>
      </c>
      <c r="F88" s="208">
        <f>SUMIFS(Tab_RSE3_Data!J:J,Tab_RSE3_Data!$B:$B,'Table 3'!$B$6,Tab_RSE3_Data!$D:$D,'Table 3'!$B$72,Tab_RSE3_Data!$C:$C,'Table 3'!B88)</f>
        <v>386</v>
      </c>
      <c r="G88" s="208">
        <f>SUMIFS(Tab_RSE3_Data!K:K,Tab_RSE3_Data!$B:$B,'Table 3'!$B$6,Tab_RSE3_Data!$D:$D,'Table 3'!$B$72,Tab_RSE3_Data!$C:$C,'Table 3'!B88)</f>
        <v>427</v>
      </c>
      <c r="H88" s="208">
        <f>SUMIFS(Tab_RSE3_Data!L:L,Tab_RSE3_Data!$B:$B,'Table 3'!$B$6,Tab_RSE3_Data!$D:$D,'Table 3'!$B$72,Tab_RSE3_Data!$C:$C,'Table 3'!B88)</f>
        <v>344</v>
      </c>
    </row>
    <row r="89" spans="1:8" s="9" customFormat="1" ht="16.5" customHeight="1" x14ac:dyDescent="0.45">
      <c r="A89" s="20" t="s">
        <v>72</v>
      </c>
      <c r="B89" t="s">
        <v>289</v>
      </c>
      <c r="C89" s="208">
        <f>SUMIFS(Tab_RSE3_Data!G:G,Tab_RSE3_Data!$B:$B,'Table 3'!$B$6,Tab_RSE3_Data!$D:$D,'Table 3'!$B$72,Tab_RSE3_Data!$C:$C,'Table 3'!B89)</f>
        <v>0</v>
      </c>
      <c r="D89" s="208">
        <f>SUMIFS(Tab_RSE3_Data!H:H,Tab_RSE3_Data!$B:$B,'Table 3'!$B$6,Tab_RSE3_Data!$D:$D,'Table 3'!$B$72,Tab_RSE3_Data!$C:$C,'Table 3'!B89)</f>
        <v>709</v>
      </c>
      <c r="E89" s="208">
        <f>SUMIFS(Tab_RSE3_Data!I:I,Tab_RSE3_Data!$B:$B,'Table 3'!$B$6,Tab_RSE3_Data!$D:$D,'Table 3'!$B$72,Tab_RSE3_Data!$C:$C,'Table 3'!B89)</f>
        <v>883</v>
      </c>
      <c r="F89" s="208">
        <f>SUMIFS(Tab_RSE3_Data!J:J,Tab_RSE3_Data!$B:$B,'Table 3'!$B$6,Tab_RSE3_Data!$D:$D,'Table 3'!$B$72,Tab_RSE3_Data!$C:$C,'Table 3'!B89)</f>
        <v>1044</v>
      </c>
      <c r="G89" s="208">
        <f>SUMIFS(Tab_RSE3_Data!K:K,Tab_RSE3_Data!$B:$B,'Table 3'!$B$6,Tab_RSE3_Data!$D:$D,'Table 3'!$B$72,Tab_RSE3_Data!$C:$C,'Table 3'!B89)</f>
        <v>1100</v>
      </c>
      <c r="H89" s="208">
        <f>SUMIFS(Tab_RSE3_Data!L:L,Tab_RSE3_Data!$B:$B,'Table 3'!$B$6,Tab_RSE3_Data!$D:$D,'Table 3'!$B$72,Tab_RSE3_Data!$C:$C,'Table 3'!B89)</f>
        <v>1633</v>
      </c>
    </row>
    <row r="90" spans="1:8" s="9" customFormat="1" ht="16.5" customHeight="1" x14ac:dyDescent="0.45">
      <c r="A90" s="46" t="s">
        <v>74</v>
      </c>
      <c r="B90" s="206" t="s">
        <v>290</v>
      </c>
      <c r="C90" s="209">
        <f>SUMIFS(Tab_RSE3_Data!G:G,Tab_RSE3_Data!$B:$B,'Table 3'!$B$6,Tab_RSE3_Data!$D:$D,'Table 3'!$B$72,Tab_RSE3_Data!$C:$C,'Table 3'!B90)</f>
        <v>3825</v>
      </c>
      <c r="D90" s="209">
        <f>SUMIFS(Tab_RSE3_Data!H:H,Tab_RSE3_Data!$B:$B,'Table 3'!$B$6,Tab_RSE3_Data!$D:$D,'Table 3'!$B$72,Tab_RSE3_Data!$C:$C,'Table 3'!B90)</f>
        <v>3489</v>
      </c>
      <c r="E90" s="209">
        <f>SUMIFS(Tab_RSE3_Data!I:I,Tab_RSE3_Data!$B:$B,'Table 3'!$B$6,Tab_RSE3_Data!$D:$D,'Table 3'!$B$72,Tab_RSE3_Data!$C:$C,'Table 3'!B90)</f>
        <v>3902</v>
      </c>
      <c r="F90" s="209">
        <f>SUMIFS(Tab_RSE3_Data!J:J,Tab_RSE3_Data!$B:$B,'Table 3'!$B$6,Tab_RSE3_Data!$D:$D,'Table 3'!$B$72,Tab_RSE3_Data!$C:$C,'Table 3'!B90)</f>
        <v>3927</v>
      </c>
      <c r="G90" s="209">
        <f>SUMIFS(Tab_RSE3_Data!K:K,Tab_RSE3_Data!$B:$B,'Table 3'!$B$6,Tab_RSE3_Data!$D:$D,'Table 3'!$B$72,Tab_RSE3_Data!$C:$C,'Table 3'!B90)</f>
        <v>4275</v>
      </c>
      <c r="H90" s="209">
        <f>SUMIFS(Tab_RSE3_Data!L:L,Tab_RSE3_Data!$B:$B,'Table 3'!$B$6,Tab_RSE3_Data!$D:$D,'Table 3'!$B$72,Tab_RSE3_Data!$C:$C,'Table 3'!B90)</f>
        <v>6672</v>
      </c>
    </row>
    <row r="91" spans="1:8" s="9" customFormat="1" ht="16.5" customHeight="1" x14ac:dyDescent="0.45">
      <c r="A91" s="46"/>
      <c r="B91" s="206"/>
      <c r="C91" s="207"/>
      <c r="D91" s="207"/>
      <c r="E91" s="207"/>
      <c r="F91" s="207"/>
      <c r="G91" s="207"/>
      <c r="H91" s="207"/>
    </row>
    <row r="92" spans="1:8" s="9" customFormat="1" ht="16.5" customHeight="1" x14ac:dyDescent="0.45">
      <c r="A92" s="53"/>
      <c r="B92" s="53"/>
      <c r="C92" s="170"/>
      <c r="D92" s="170"/>
      <c r="E92" s="170"/>
      <c r="F92" s="170"/>
      <c r="G92" s="170"/>
      <c r="H92" s="170"/>
    </row>
    <row r="93" spans="1:8" ht="15" customHeight="1" x14ac:dyDescent="0.45">
      <c r="A93" s="49"/>
      <c r="B93" t="s">
        <v>291</v>
      </c>
      <c r="C93" s="605" t="s">
        <v>548</v>
      </c>
      <c r="D93" s="605"/>
      <c r="E93" s="605"/>
      <c r="F93" s="605"/>
      <c r="G93" s="605"/>
      <c r="H93" s="605"/>
    </row>
    <row r="94" spans="1:8" s="6" customFormat="1" ht="13.9" x14ac:dyDescent="0.45">
      <c r="A94" s="204"/>
      <c r="B94" s="204"/>
      <c r="C94" s="169"/>
      <c r="D94" s="169"/>
      <c r="E94" s="169"/>
      <c r="F94" s="169"/>
      <c r="G94" s="169"/>
      <c r="H94" s="169"/>
    </row>
    <row r="95" spans="1:8" s="6" customFormat="1" ht="16.5" customHeight="1" x14ac:dyDescent="0.45">
      <c r="A95" s="19" t="s">
        <v>57</v>
      </c>
      <c r="B95" t="s">
        <v>275</v>
      </c>
      <c r="C95" s="208">
        <f>SUMIFS(Tab_RSE3_Data!G:G,Tab_RSE3_Data!$B:$B,'Table 3'!$B$6,Tab_RSE3_Data!$D:$D,'Table 3'!$B$93,Tab_RSE3_Data!$C:$C,'Table 3'!B95)</f>
        <v>90</v>
      </c>
      <c r="D95" s="208">
        <f>SUMIFS(Tab_RSE3_Data!H:H,Tab_RSE3_Data!$B:$B,'Table 3'!$B$6,Tab_RSE3_Data!$D:$D,'Table 3'!$B$93,Tab_RSE3_Data!$C:$C,'Table 3'!B95)</f>
        <v>47</v>
      </c>
      <c r="E95" s="208">
        <f>SUMIFS(Tab_RSE3_Data!I:I,Tab_RSE3_Data!$B:$B,'Table 3'!$B$6,Tab_RSE3_Data!$D:$D,'Table 3'!$B$93,Tab_RSE3_Data!$C:$C,'Table 3'!B95)</f>
        <v>50</v>
      </c>
      <c r="F95" s="208">
        <f>SUMIFS(Tab_RSE3_Data!J:J,Tab_RSE3_Data!$B:$B,'Table 3'!$B$6,Tab_RSE3_Data!$D:$D,'Table 3'!$B$93,Tab_RSE3_Data!$C:$C,'Table 3'!B95)</f>
        <v>49</v>
      </c>
      <c r="G95" s="208">
        <f>SUMIFS(Tab_RSE3_Data!K:K,Tab_RSE3_Data!$B:$B,'Table 3'!$B$6,Tab_RSE3_Data!$D:$D,'Table 3'!$B$93,Tab_RSE3_Data!$C:$C,'Table 3'!B95)</f>
        <v>44</v>
      </c>
      <c r="H95" s="208">
        <f>SUMIFS(Tab_RSE3_Data!L:L,Tab_RSE3_Data!$B:$B,'Table 3'!$B$6,Tab_RSE3_Data!$D:$D,'Table 3'!$B$93,Tab_RSE3_Data!$C:$C,'Table 3'!B95)</f>
        <v>47</v>
      </c>
    </row>
    <row r="96" spans="1:8" s="6" customFormat="1" ht="16.5" customHeight="1" x14ac:dyDescent="0.45">
      <c r="A96" s="19" t="s">
        <v>58</v>
      </c>
      <c r="B96" t="s">
        <v>277</v>
      </c>
      <c r="C96" s="208">
        <f>SUMIFS(Tab_RSE3_Data!G:G,Tab_RSE3_Data!$B:$B,'Table 3'!$B$6,Tab_RSE3_Data!$D:$D,'Table 3'!$B$93,Tab_RSE3_Data!$C:$C,'Table 3'!B96)</f>
        <v>63</v>
      </c>
      <c r="D96" s="208">
        <f>SUMIFS(Tab_RSE3_Data!H:H,Tab_RSE3_Data!$B:$B,'Table 3'!$B$6,Tab_RSE3_Data!$D:$D,'Table 3'!$B$93,Tab_RSE3_Data!$C:$C,'Table 3'!B96)</f>
        <v>49</v>
      </c>
      <c r="E96" s="208">
        <f>SUMIFS(Tab_RSE3_Data!I:I,Tab_RSE3_Data!$B:$B,'Table 3'!$B$6,Tab_RSE3_Data!$D:$D,'Table 3'!$B$93,Tab_RSE3_Data!$C:$C,'Table 3'!B96)</f>
        <v>54</v>
      </c>
      <c r="F96" s="208">
        <f>SUMIFS(Tab_RSE3_Data!J:J,Tab_RSE3_Data!$B:$B,'Table 3'!$B$6,Tab_RSE3_Data!$D:$D,'Table 3'!$B$93,Tab_RSE3_Data!$C:$C,'Table 3'!B96)</f>
        <v>54</v>
      </c>
      <c r="G96" s="208">
        <f>SUMIFS(Tab_RSE3_Data!K:K,Tab_RSE3_Data!$B:$B,'Table 3'!$B$6,Tab_RSE3_Data!$D:$D,'Table 3'!$B$93,Tab_RSE3_Data!$C:$C,'Table 3'!B96)</f>
        <v>57</v>
      </c>
      <c r="H96" s="208">
        <f>SUMIFS(Tab_RSE3_Data!L:L,Tab_RSE3_Data!$B:$B,'Table 3'!$B$6,Tab_RSE3_Data!$D:$D,'Table 3'!$B$93,Tab_RSE3_Data!$C:$C,'Table 3'!B96)</f>
        <v>72</v>
      </c>
    </row>
    <row r="97" spans="1:8" s="6" customFormat="1" ht="16.5" customHeight="1" x14ac:dyDescent="0.45">
      <c r="A97" s="19" t="s">
        <v>59</v>
      </c>
      <c r="B97" t="s">
        <v>278</v>
      </c>
      <c r="C97" s="208">
        <f>SUMIFS(Tab_RSE3_Data!G:G,Tab_RSE3_Data!$B:$B,'Table 3'!$B$6,Tab_RSE3_Data!$D:$D,'Table 3'!$B$93,Tab_RSE3_Data!$C:$C,'Table 3'!B97)</f>
        <v>41</v>
      </c>
      <c r="D97" s="208">
        <f>SUMIFS(Tab_RSE3_Data!H:H,Tab_RSE3_Data!$B:$B,'Table 3'!$B$6,Tab_RSE3_Data!$D:$D,'Table 3'!$B$93,Tab_RSE3_Data!$C:$C,'Table 3'!B97)</f>
        <v>43</v>
      </c>
      <c r="E97" s="208">
        <f>SUMIFS(Tab_RSE3_Data!I:I,Tab_RSE3_Data!$B:$B,'Table 3'!$B$6,Tab_RSE3_Data!$D:$D,'Table 3'!$B$93,Tab_RSE3_Data!$C:$C,'Table 3'!B97)</f>
        <v>33</v>
      </c>
      <c r="F97" s="208">
        <f>SUMIFS(Tab_RSE3_Data!J:J,Tab_RSE3_Data!$B:$B,'Table 3'!$B$6,Tab_RSE3_Data!$D:$D,'Table 3'!$B$93,Tab_RSE3_Data!$C:$C,'Table 3'!B97)</f>
        <v>27</v>
      </c>
      <c r="G97" s="208">
        <f>SUMIFS(Tab_RSE3_Data!K:K,Tab_RSE3_Data!$B:$B,'Table 3'!$B$6,Tab_RSE3_Data!$D:$D,'Table 3'!$B$93,Tab_RSE3_Data!$C:$C,'Table 3'!B97)</f>
        <v>28</v>
      </c>
      <c r="H97" s="208">
        <f>SUMIFS(Tab_RSE3_Data!L:L,Tab_RSE3_Data!$B:$B,'Table 3'!$B$6,Tab_RSE3_Data!$D:$D,'Table 3'!$B$93,Tab_RSE3_Data!$C:$C,'Table 3'!B97)</f>
        <v>22</v>
      </c>
    </row>
    <row r="98" spans="1:8" s="6" customFormat="1" ht="16.5" customHeight="1" x14ac:dyDescent="0.45">
      <c r="A98" s="19" t="s">
        <v>60</v>
      </c>
      <c r="B98" t="s">
        <v>279</v>
      </c>
      <c r="C98" s="208">
        <f>SUMIFS(Tab_RSE3_Data!G:G,Tab_RSE3_Data!$B:$B,'Table 3'!$B$6,Tab_RSE3_Data!$D:$D,'Table 3'!$B$93,Tab_RSE3_Data!$C:$C,'Table 3'!B98)</f>
        <v>6</v>
      </c>
      <c r="D98" s="208">
        <f>SUMIFS(Tab_RSE3_Data!H:H,Tab_RSE3_Data!$B:$B,'Table 3'!$B$6,Tab_RSE3_Data!$D:$D,'Table 3'!$B$93,Tab_RSE3_Data!$C:$C,'Table 3'!B98)</f>
        <v>4</v>
      </c>
      <c r="E98" s="208">
        <f>SUMIFS(Tab_RSE3_Data!I:I,Tab_RSE3_Data!$B:$B,'Table 3'!$B$6,Tab_RSE3_Data!$D:$D,'Table 3'!$B$93,Tab_RSE3_Data!$C:$C,'Table 3'!B98)</f>
        <v>4</v>
      </c>
      <c r="F98" s="208">
        <f>SUMIFS(Tab_RSE3_Data!J:J,Tab_RSE3_Data!$B:$B,'Table 3'!$B$6,Tab_RSE3_Data!$D:$D,'Table 3'!$B$93,Tab_RSE3_Data!$C:$C,'Table 3'!B98)</f>
        <v>5</v>
      </c>
      <c r="G98" s="208">
        <f>SUMIFS(Tab_RSE3_Data!K:K,Tab_RSE3_Data!$B:$B,'Table 3'!$B$6,Tab_RSE3_Data!$D:$D,'Table 3'!$B$93,Tab_RSE3_Data!$C:$C,'Table 3'!B98)</f>
        <v>4</v>
      </c>
      <c r="H98" s="208">
        <f>SUMIFS(Tab_RSE3_Data!L:L,Tab_RSE3_Data!$B:$B,'Table 3'!$B$6,Tab_RSE3_Data!$D:$D,'Table 3'!$B$93,Tab_RSE3_Data!$C:$C,'Table 3'!B98)</f>
        <v>6</v>
      </c>
    </row>
    <row r="99" spans="1:8" s="6" customFormat="1" ht="16.5" customHeight="1" x14ac:dyDescent="0.45">
      <c r="A99" s="19" t="s">
        <v>61</v>
      </c>
      <c r="B99" t="s">
        <v>280</v>
      </c>
      <c r="C99" s="208">
        <f>SUMIFS(Tab_RSE3_Data!G:G,Tab_RSE3_Data!$B:$B,'Table 3'!$B$6,Tab_RSE3_Data!$D:$D,'Table 3'!$B$93,Tab_RSE3_Data!$C:$C,'Table 3'!B99)</f>
        <v>0</v>
      </c>
      <c r="D99" s="208">
        <f>SUMIFS(Tab_RSE3_Data!H:H,Tab_RSE3_Data!$B:$B,'Table 3'!$B$6,Tab_RSE3_Data!$D:$D,'Table 3'!$B$93,Tab_RSE3_Data!$C:$C,'Table 3'!B99)</f>
        <v>0</v>
      </c>
      <c r="E99" s="208">
        <f>SUMIFS(Tab_RSE3_Data!I:I,Tab_RSE3_Data!$B:$B,'Table 3'!$B$6,Tab_RSE3_Data!$D:$D,'Table 3'!$B$93,Tab_RSE3_Data!$C:$C,'Table 3'!B99)</f>
        <v>0</v>
      </c>
      <c r="F99" s="208">
        <f>SUMIFS(Tab_RSE3_Data!J:J,Tab_RSE3_Data!$B:$B,'Table 3'!$B$6,Tab_RSE3_Data!$D:$D,'Table 3'!$B$93,Tab_RSE3_Data!$C:$C,'Table 3'!B99)</f>
        <v>0</v>
      </c>
      <c r="G99" s="208">
        <f>SUMIFS(Tab_RSE3_Data!K:K,Tab_RSE3_Data!$B:$B,'Table 3'!$B$6,Tab_RSE3_Data!$D:$D,'Table 3'!$B$93,Tab_RSE3_Data!$C:$C,'Table 3'!B99)</f>
        <v>0</v>
      </c>
      <c r="H99" s="208">
        <f>SUMIFS(Tab_RSE3_Data!L:L,Tab_RSE3_Data!$B:$B,'Table 3'!$B$6,Tab_RSE3_Data!$D:$D,'Table 3'!$B$93,Tab_RSE3_Data!$C:$C,'Table 3'!B99)</f>
        <v>0</v>
      </c>
    </row>
    <row r="100" spans="1:8" s="9" customFormat="1" ht="16.5" customHeight="1" x14ac:dyDescent="0.45">
      <c r="A100" s="19" t="s">
        <v>62</v>
      </c>
      <c r="B100" t="s">
        <v>281</v>
      </c>
      <c r="C100" s="208">
        <f>SUMIFS(Tab_RSE3_Data!G:G,Tab_RSE3_Data!$B:$B,'Table 3'!$B$6,Tab_RSE3_Data!$D:$D,'Table 3'!$B$93,Tab_RSE3_Data!$C:$C,'Table 3'!B100)</f>
        <v>2</v>
      </c>
      <c r="D100" s="208">
        <f>SUMIFS(Tab_RSE3_Data!H:H,Tab_RSE3_Data!$B:$B,'Table 3'!$B$6,Tab_RSE3_Data!$D:$D,'Table 3'!$B$93,Tab_RSE3_Data!$C:$C,'Table 3'!B100)</f>
        <v>2</v>
      </c>
      <c r="E100" s="208">
        <f>SUMIFS(Tab_RSE3_Data!I:I,Tab_RSE3_Data!$B:$B,'Table 3'!$B$6,Tab_RSE3_Data!$D:$D,'Table 3'!$B$93,Tab_RSE3_Data!$C:$C,'Table 3'!B100)</f>
        <v>2</v>
      </c>
      <c r="F100" s="208">
        <f>SUMIFS(Tab_RSE3_Data!J:J,Tab_RSE3_Data!$B:$B,'Table 3'!$B$6,Tab_RSE3_Data!$D:$D,'Table 3'!$B$93,Tab_RSE3_Data!$C:$C,'Table 3'!B100)</f>
        <v>2</v>
      </c>
      <c r="G100" s="208">
        <f>SUMIFS(Tab_RSE3_Data!K:K,Tab_RSE3_Data!$B:$B,'Table 3'!$B$6,Tab_RSE3_Data!$D:$D,'Table 3'!$B$93,Tab_RSE3_Data!$C:$C,'Table 3'!B100)</f>
        <v>2</v>
      </c>
      <c r="H100" s="208">
        <f>SUMIFS(Tab_RSE3_Data!L:L,Tab_RSE3_Data!$B:$B,'Table 3'!$B$6,Tab_RSE3_Data!$D:$D,'Table 3'!$B$93,Tab_RSE3_Data!$C:$C,'Table 3'!B100)</f>
        <v>2</v>
      </c>
    </row>
    <row r="101" spans="1:8" s="9" customFormat="1" ht="16.5" customHeight="1" x14ac:dyDescent="0.45">
      <c r="A101" s="19" t="s">
        <v>63</v>
      </c>
      <c r="B101" t="s">
        <v>282</v>
      </c>
      <c r="C101" s="208">
        <f>SUMIFS(Tab_RSE3_Data!G:G,Tab_RSE3_Data!$B:$B,'Table 3'!$B$6,Tab_RSE3_Data!$D:$D,'Table 3'!$B$93,Tab_RSE3_Data!$C:$C,'Table 3'!B101)</f>
        <v>0</v>
      </c>
      <c r="D101" s="208">
        <f>SUMIFS(Tab_RSE3_Data!H:H,Tab_RSE3_Data!$B:$B,'Table 3'!$B$6,Tab_RSE3_Data!$D:$D,'Table 3'!$B$93,Tab_RSE3_Data!$C:$C,'Table 3'!B101)</f>
        <v>1</v>
      </c>
      <c r="E101" s="208">
        <f>SUMIFS(Tab_RSE3_Data!I:I,Tab_RSE3_Data!$B:$B,'Table 3'!$B$6,Tab_RSE3_Data!$D:$D,'Table 3'!$B$93,Tab_RSE3_Data!$C:$C,'Table 3'!B101)</f>
        <v>0</v>
      </c>
      <c r="F101" s="208">
        <f>SUMIFS(Tab_RSE3_Data!J:J,Tab_RSE3_Data!$B:$B,'Table 3'!$B$6,Tab_RSE3_Data!$D:$D,'Table 3'!$B$93,Tab_RSE3_Data!$C:$C,'Table 3'!B101)</f>
        <v>0</v>
      </c>
      <c r="G101" s="208">
        <f>SUMIFS(Tab_RSE3_Data!K:K,Tab_RSE3_Data!$B:$B,'Table 3'!$B$6,Tab_RSE3_Data!$D:$D,'Table 3'!$B$93,Tab_RSE3_Data!$C:$C,'Table 3'!B101)</f>
        <v>0</v>
      </c>
      <c r="H101" s="208">
        <f>SUMIFS(Tab_RSE3_Data!L:L,Tab_RSE3_Data!$B:$B,'Table 3'!$B$6,Tab_RSE3_Data!$D:$D,'Table 3'!$B$93,Tab_RSE3_Data!$C:$C,'Table 3'!B101)</f>
        <v>0</v>
      </c>
    </row>
    <row r="102" spans="1:8" s="9" customFormat="1" ht="16.5" customHeight="1" x14ac:dyDescent="0.45">
      <c r="A102" s="19" t="s">
        <v>64</v>
      </c>
      <c r="B102" t="s">
        <v>283</v>
      </c>
      <c r="C102" s="208">
        <f>SUMIFS(Tab_RSE3_Data!G:G,Tab_RSE3_Data!$B:$B,'Table 3'!$B$6,Tab_RSE3_Data!$D:$D,'Table 3'!$B$93,Tab_RSE3_Data!$C:$C,'Table 3'!B102)</f>
        <v>0</v>
      </c>
      <c r="D102" s="208">
        <f>SUMIFS(Tab_RSE3_Data!H:H,Tab_RSE3_Data!$B:$B,'Table 3'!$B$6,Tab_RSE3_Data!$D:$D,'Table 3'!$B$93,Tab_RSE3_Data!$C:$C,'Table 3'!B102)</f>
        <v>1</v>
      </c>
      <c r="E102" s="208">
        <f>SUMIFS(Tab_RSE3_Data!I:I,Tab_RSE3_Data!$B:$B,'Table 3'!$B$6,Tab_RSE3_Data!$D:$D,'Table 3'!$B$93,Tab_RSE3_Data!$C:$C,'Table 3'!B102)</f>
        <v>1</v>
      </c>
      <c r="F102" s="208">
        <f>SUMIFS(Tab_RSE3_Data!J:J,Tab_RSE3_Data!$B:$B,'Table 3'!$B$6,Tab_RSE3_Data!$D:$D,'Table 3'!$B$93,Tab_RSE3_Data!$C:$C,'Table 3'!B102)</f>
        <v>1</v>
      </c>
      <c r="G102" s="208">
        <f>SUMIFS(Tab_RSE3_Data!K:K,Tab_RSE3_Data!$B:$B,'Table 3'!$B$6,Tab_RSE3_Data!$D:$D,'Table 3'!$B$93,Tab_RSE3_Data!$C:$C,'Table 3'!B102)</f>
        <v>1</v>
      </c>
      <c r="H102" s="208">
        <f>SUMIFS(Tab_RSE3_Data!L:L,Tab_RSE3_Data!$B:$B,'Table 3'!$B$6,Tab_RSE3_Data!$D:$D,'Table 3'!$B$93,Tab_RSE3_Data!$C:$C,'Table 3'!B102)</f>
        <v>1</v>
      </c>
    </row>
    <row r="103" spans="1:8" s="9" customFormat="1" ht="16.5" customHeight="1" x14ac:dyDescent="0.45">
      <c r="A103" s="19" t="s">
        <v>65</v>
      </c>
      <c r="B103" t="s">
        <v>294</v>
      </c>
      <c r="C103" s="208">
        <f>SUMIFS(Tab_RSE3_Data!G:G,Tab_RSE3_Data!$B:$B,'Table 3'!$B$6,Tab_RSE3_Data!$D:$D,'Table 3'!$B$93,Tab_RSE3_Data!$C:$C,'Table 3'!B103)</f>
        <v>0</v>
      </c>
      <c r="D103" s="208">
        <f>SUMIFS(Tab_RSE3_Data!H:H,Tab_RSE3_Data!$B:$B,'Table 3'!$B$6,Tab_RSE3_Data!$D:$D,'Table 3'!$B$93,Tab_RSE3_Data!$C:$C,'Table 3'!B103)</f>
        <v>0</v>
      </c>
      <c r="E103" s="208">
        <f>SUMIFS(Tab_RSE3_Data!I:I,Tab_RSE3_Data!$B:$B,'Table 3'!$B$6,Tab_RSE3_Data!$D:$D,'Table 3'!$B$93,Tab_RSE3_Data!$C:$C,'Table 3'!B103)</f>
        <v>0</v>
      </c>
      <c r="F103" s="208">
        <f>SUMIFS(Tab_RSE3_Data!J:J,Tab_RSE3_Data!$B:$B,'Table 3'!$B$6,Tab_RSE3_Data!$D:$D,'Table 3'!$B$93,Tab_RSE3_Data!$C:$C,'Table 3'!B103)</f>
        <v>0</v>
      </c>
      <c r="G103" s="208">
        <f>SUMIFS(Tab_RSE3_Data!K:K,Tab_RSE3_Data!$B:$B,'Table 3'!$B$6,Tab_RSE3_Data!$D:$D,'Table 3'!$B$93,Tab_RSE3_Data!$C:$C,'Table 3'!B103)</f>
        <v>0</v>
      </c>
      <c r="H103" s="208">
        <f>SUMIFS(Tab_RSE3_Data!L:L,Tab_RSE3_Data!$B:$B,'Table 3'!$B$6,Tab_RSE3_Data!$D:$D,'Table 3'!$B$93,Tab_RSE3_Data!$C:$C,'Table 3'!B103)</f>
        <v>0</v>
      </c>
    </row>
    <row r="104" spans="1:8" s="9" customFormat="1" ht="16.5" customHeight="1" x14ac:dyDescent="0.45">
      <c r="A104" s="19" t="s">
        <v>66</v>
      </c>
      <c r="B104" t="s">
        <v>284</v>
      </c>
      <c r="C104" s="208">
        <f>SUMIFS(Tab_RSE3_Data!G:G,Tab_RSE3_Data!$B:$B,'Table 3'!$B$6,Tab_RSE3_Data!$D:$D,'Table 3'!$B$93,Tab_RSE3_Data!$C:$C,'Table 3'!B104)</f>
        <v>0</v>
      </c>
      <c r="D104" s="208">
        <f>SUMIFS(Tab_RSE3_Data!H:H,Tab_RSE3_Data!$B:$B,'Table 3'!$B$6,Tab_RSE3_Data!$D:$D,'Table 3'!$B$93,Tab_RSE3_Data!$C:$C,'Table 3'!B104)</f>
        <v>0</v>
      </c>
      <c r="E104" s="208">
        <f>SUMIFS(Tab_RSE3_Data!I:I,Tab_RSE3_Data!$B:$B,'Table 3'!$B$6,Tab_RSE3_Data!$D:$D,'Table 3'!$B$93,Tab_RSE3_Data!$C:$C,'Table 3'!B104)</f>
        <v>0</v>
      </c>
      <c r="F104" s="208">
        <f>SUMIFS(Tab_RSE3_Data!J:J,Tab_RSE3_Data!$B:$B,'Table 3'!$B$6,Tab_RSE3_Data!$D:$D,'Table 3'!$B$93,Tab_RSE3_Data!$C:$C,'Table 3'!B104)</f>
        <v>2</v>
      </c>
      <c r="G104" s="208">
        <f>SUMIFS(Tab_RSE3_Data!K:K,Tab_RSE3_Data!$B:$B,'Table 3'!$B$6,Tab_RSE3_Data!$D:$D,'Table 3'!$B$93,Tab_RSE3_Data!$C:$C,'Table 3'!B104)</f>
        <v>2</v>
      </c>
      <c r="H104" s="208">
        <f>SUMIFS(Tab_RSE3_Data!L:L,Tab_RSE3_Data!$B:$B,'Table 3'!$B$6,Tab_RSE3_Data!$D:$D,'Table 3'!$B$93,Tab_RSE3_Data!$C:$C,'Table 3'!B104)</f>
        <v>2</v>
      </c>
    </row>
    <row r="105" spans="1:8" s="9" customFormat="1" ht="16.5" customHeight="1" x14ac:dyDescent="0.45">
      <c r="A105" s="19" t="s">
        <v>67</v>
      </c>
      <c r="B105" t="s">
        <v>285</v>
      </c>
      <c r="C105" s="208">
        <f>SUMIFS(Tab_RSE3_Data!G:G,Tab_RSE3_Data!$B:$B,'Table 3'!$B$6,Tab_RSE3_Data!$D:$D,'Table 3'!$B$93,Tab_RSE3_Data!$C:$C,'Table 3'!B105)</f>
        <v>0</v>
      </c>
      <c r="D105" s="208">
        <f>SUMIFS(Tab_RSE3_Data!H:H,Tab_RSE3_Data!$B:$B,'Table 3'!$B$6,Tab_RSE3_Data!$D:$D,'Table 3'!$B$93,Tab_RSE3_Data!$C:$C,'Table 3'!B105)</f>
        <v>0</v>
      </c>
      <c r="E105" s="208">
        <f>SUMIFS(Tab_RSE3_Data!I:I,Tab_RSE3_Data!$B:$B,'Table 3'!$B$6,Tab_RSE3_Data!$D:$D,'Table 3'!$B$93,Tab_RSE3_Data!$C:$C,'Table 3'!B105)</f>
        <v>0</v>
      </c>
      <c r="F105" s="208">
        <f>SUMIFS(Tab_RSE3_Data!J:J,Tab_RSE3_Data!$B:$B,'Table 3'!$B$6,Tab_RSE3_Data!$D:$D,'Table 3'!$B$93,Tab_RSE3_Data!$C:$C,'Table 3'!B105)</f>
        <v>2</v>
      </c>
      <c r="G105" s="208">
        <f>SUMIFS(Tab_RSE3_Data!K:K,Tab_RSE3_Data!$B:$B,'Table 3'!$B$6,Tab_RSE3_Data!$D:$D,'Table 3'!$B$93,Tab_RSE3_Data!$C:$C,'Table 3'!B105)</f>
        <v>1</v>
      </c>
      <c r="H105" s="208">
        <f>SUMIFS(Tab_RSE3_Data!L:L,Tab_RSE3_Data!$B:$B,'Table 3'!$B$6,Tab_RSE3_Data!$D:$D,'Table 3'!$B$93,Tab_RSE3_Data!$C:$C,'Table 3'!B105)</f>
        <v>1</v>
      </c>
    </row>
    <row r="106" spans="1:8" s="9" customFormat="1" ht="16.5" customHeight="1" x14ac:dyDescent="0.45">
      <c r="A106" s="19" t="s">
        <v>68</v>
      </c>
      <c r="B106" t="s">
        <v>286</v>
      </c>
      <c r="C106" s="208">
        <f>SUMIFS(Tab_RSE3_Data!G:G,Tab_RSE3_Data!$B:$B,'Table 3'!$B$6,Tab_RSE3_Data!$D:$D,'Table 3'!$B$93,Tab_RSE3_Data!$C:$C,'Table 3'!B106)</f>
        <v>0</v>
      </c>
      <c r="D106" s="208">
        <f>SUMIFS(Tab_RSE3_Data!H:H,Tab_RSE3_Data!$B:$B,'Table 3'!$B$6,Tab_RSE3_Data!$D:$D,'Table 3'!$B$93,Tab_RSE3_Data!$C:$C,'Table 3'!B106)</f>
        <v>0</v>
      </c>
      <c r="E106" s="208">
        <f>SUMIFS(Tab_RSE3_Data!I:I,Tab_RSE3_Data!$B:$B,'Table 3'!$B$6,Tab_RSE3_Data!$D:$D,'Table 3'!$B$93,Tab_RSE3_Data!$C:$C,'Table 3'!B106)</f>
        <v>0</v>
      </c>
      <c r="F106" s="208">
        <f>SUMIFS(Tab_RSE3_Data!J:J,Tab_RSE3_Data!$B:$B,'Table 3'!$B$6,Tab_RSE3_Data!$D:$D,'Table 3'!$B$93,Tab_RSE3_Data!$C:$C,'Table 3'!B106)</f>
        <v>0</v>
      </c>
      <c r="G106" s="208">
        <f>SUMIFS(Tab_RSE3_Data!K:K,Tab_RSE3_Data!$B:$B,'Table 3'!$B$6,Tab_RSE3_Data!$D:$D,'Table 3'!$B$93,Tab_RSE3_Data!$C:$C,'Table 3'!B106)</f>
        <v>0</v>
      </c>
      <c r="H106" s="208">
        <f>SUMIFS(Tab_RSE3_Data!L:L,Tab_RSE3_Data!$B:$B,'Table 3'!$B$6,Tab_RSE3_Data!$D:$D,'Table 3'!$B$93,Tab_RSE3_Data!$C:$C,'Table 3'!B106)</f>
        <v>0</v>
      </c>
    </row>
    <row r="107" spans="1:8" s="9" customFormat="1" ht="16.5" customHeight="1" x14ac:dyDescent="0.45">
      <c r="A107" s="20" t="s">
        <v>69</v>
      </c>
      <c r="B107" t="s">
        <v>287</v>
      </c>
      <c r="C107" s="208">
        <f>SUMIFS(Tab_RSE3_Data!G:G,Tab_RSE3_Data!$B:$B,'Table 3'!$B$6,Tab_RSE3_Data!$D:$D,'Table 3'!$B$93,Tab_RSE3_Data!$C:$C,'Table 3'!B107)</f>
        <v>0</v>
      </c>
      <c r="D107" s="208">
        <f>SUMIFS(Tab_RSE3_Data!H:H,Tab_RSE3_Data!$B:$B,'Table 3'!$B$6,Tab_RSE3_Data!$D:$D,'Table 3'!$B$93,Tab_RSE3_Data!$C:$C,'Table 3'!B107)</f>
        <v>0</v>
      </c>
      <c r="E107" s="208">
        <f>SUMIFS(Tab_RSE3_Data!I:I,Tab_RSE3_Data!$B:$B,'Table 3'!$B$6,Tab_RSE3_Data!$D:$D,'Table 3'!$B$93,Tab_RSE3_Data!$C:$C,'Table 3'!B107)</f>
        <v>1</v>
      </c>
      <c r="F107" s="208">
        <f>SUMIFS(Tab_RSE3_Data!J:J,Tab_RSE3_Data!$B:$B,'Table 3'!$B$6,Tab_RSE3_Data!$D:$D,'Table 3'!$B$93,Tab_RSE3_Data!$C:$C,'Table 3'!B107)</f>
        <v>0</v>
      </c>
      <c r="G107" s="208">
        <f>SUMIFS(Tab_RSE3_Data!K:K,Tab_RSE3_Data!$B:$B,'Table 3'!$B$6,Tab_RSE3_Data!$D:$D,'Table 3'!$B$93,Tab_RSE3_Data!$C:$C,'Table 3'!B107)</f>
        <v>0</v>
      </c>
      <c r="H107" s="208">
        <f>SUMIFS(Tab_RSE3_Data!L:L,Tab_RSE3_Data!$B:$B,'Table 3'!$B$6,Tab_RSE3_Data!$D:$D,'Table 3'!$B$93,Tab_RSE3_Data!$C:$C,'Table 3'!B107)</f>
        <v>0</v>
      </c>
    </row>
    <row r="108" spans="1:8" s="9" customFormat="1" ht="16.5" customHeight="1" x14ac:dyDescent="0.45">
      <c r="A108" s="19" t="s">
        <v>70</v>
      </c>
      <c r="B108" t="s">
        <v>288</v>
      </c>
      <c r="C108" s="208">
        <f>SUMIFS(Tab_RSE3_Data!G:G,Tab_RSE3_Data!$B:$B,'Table 3'!$B$6,Tab_RSE3_Data!$D:$D,'Table 3'!$B$93,Tab_RSE3_Data!$C:$C,'Table 3'!B108)</f>
        <v>0</v>
      </c>
      <c r="D108" s="208">
        <f>SUMIFS(Tab_RSE3_Data!H:H,Tab_RSE3_Data!$B:$B,'Table 3'!$B$6,Tab_RSE3_Data!$D:$D,'Table 3'!$B$93,Tab_RSE3_Data!$C:$C,'Table 3'!B108)</f>
        <v>0</v>
      </c>
      <c r="E108" s="208">
        <f>SUMIFS(Tab_RSE3_Data!I:I,Tab_RSE3_Data!$B:$B,'Table 3'!$B$6,Tab_RSE3_Data!$D:$D,'Table 3'!$B$93,Tab_RSE3_Data!$C:$C,'Table 3'!B108)</f>
        <v>0</v>
      </c>
      <c r="F108" s="208">
        <f>SUMIFS(Tab_RSE3_Data!J:J,Tab_RSE3_Data!$B:$B,'Table 3'!$B$6,Tab_RSE3_Data!$D:$D,'Table 3'!$B$93,Tab_RSE3_Data!$C:$C,'Table 3'!B108)</f>
        <v>0</v>
      </c>
      <c r="G108" s="208">
        <f>SUMIFS(Tab_RSE3_Data!K:K,Tab_RSE3_Data!$B:$B,'Table 3'!$B$6,Tab_RSE3_Data!$D:$D,'Table 3'!$B$93,Tab_RSE3_Data!$C:$C,'Table 3'!B108)</f>
        <v>0</v>
      </c>
      <c r="H108" s="208">
        <f>SUMIFS(Tab_RSE3_Data!L:L,Tab_RSE3_Data!$B:$B,'Table 3'!$B$6,Tab_RSE3_Data!$D:$D,'Table 3'!$B$93,Tab_RSE3_Data!$C:$C,'Table 3'!B108)</f>
        <v>0</v>
      </c>
    </row>
    <row r="109" spans="1:8" s="9" customFormat="1" ht="16.5" customHeight="1" x14ac:dyDescent="0.45">
      <c r="A109" s="20" t="s">
        <v>71</v>
      </c>
      <c r="B109" t="s">
        <v>71</v>
      </c>
      <c r="C109" s="208">
        <f>SUMIFS(Tab_RSE3_Data!G:G,Tab_RSE3_Data!$B:$B,'Table 3'!$B$6,Tab_RSE3_Data!$D:$D,'Table 3'!$B$93,Tab_RSE3_Data!$C:$C,'Table 3'!B109)</f>
        <v>67</v>
      </c>
      <c r="D109" s="208">
        <f>SUMIFS(Tab_RSE3_Data!H:H,Tab_RSE3_Data!$B:$B,'Table 3'!$B$6,Tab_RSE3_Data!$D:$D,'Table 3'!$B$93,Tab_RSE3_Data!$C:$C,'Table 3'!B109)</f>
        <v>24</v>
      </c>
      <c r="E109" s="208">
        <f>SUMIFS(Tab_RSE3_Data!I:I,Tab_RSE3_Data!$B:$B,'Table 3'!$B$6,Tab_RSE3_Data!$D:$D,'Table 3'!$B$93,Tab_RSE3_Data!$C:$C,'Table 3'!B109)</f>
        <v>24</v>
      </c>
      <c r="F109" s="208">
        <f>SUMIFS(Tab_RSE3_Data!J:J,Tab_RSE3_Data!$B:$B,'Table 3'!$B$6,Tab_RSE3_Data!$D:$D,'Table 3'!$B$93,Tab_RSE3_Data!$C:$C,'Table 3'!B109)</f>
        <v>24</v>
      </c>
      <c r="G109" s="208">
        <f>SUMIFS(Tab_RSE3_Data!K:K,Tab_RSE3_Data!$B:$B,'Table 3'!$B$6,Tab_RSE3_Data!$D:$D,'Table 3'!$B$93,Tab_RSE3_Data!$C:$C,'Table 3'!B109)</f>
        <v>27</v>
      </c>
      <c r="H109" s="208">
        <f>SUMIFS(Tab_RSE3_Data!L:L,Tab_RSE3_Data!$B:$B,'Table 3'!$B$6,Tab_RSE3_Data!$D:$D,'Table 3'!$B$93,Tab_RSE3_Data!$C:$C,'Table 3'!B109)</f>
        <v>18</v>
      </c>
    </row>
    <row r="110" spans="1:8" s="9" customFormat="1" ht="16.5" customHeight="1" x14ac:dyDescent="0.45">
      <c r="A110" s="20" t="s">
        <v>72</v>
      </c>
      <c r="B110" t="s">
        <v>289</v>
      </c>
      <c r="C110" s="208">
        <f>SUMIFS(Tab_RSE3_Data!G:G,Tab_RSE3_Data!$B:$B,'Table 3'!$B$6,Tab_RSE3_Data!$D:$D,'Table 3'!$B$93,Tab_RSE3_Data!$C:$C,'Table 3'!B110)</f>
        <v>0</v>
      </c>
      <c r="D110" s="208">
        <f>SUMIFS(Tab_RSE3_Data!H:H,Tab_RSE3_Data!$B:$B,'Table 3'!$B$6,Tab_RSE3_Data!$D:$D,'Table 3'!$B$93,Tab_RSE3_Data!$C:$C,'Table 3'!B110)</f>
        <v>40</v>
      </c>
      <c r="E110" s="208">
        <f>SUMIFS(Tab_RSE3_Data!I:I,Tab_RSE3_Data!$B:$B,'Table 3'!$B$6,Tab_RSE3_Data!$D:$D,'Table 3'!$B$93,Tab_RSE3_Data!$C:$C,'Table 3'!B110)</f>
        <v>40</v>
      </c>
      <c r="F110" s="208">
        <f>SUMIFS(Tab_RSE3_Data!J:J,Tab_RSE3_Data!$B:$B,'Table 3'!$B$6,Tab_RSE3_Data!$D:$D,'Table 3'!$B$93,Tab_RSE3_Data!$C:$C,'Table 3'!B110)</f>
        <v>50</v>
      </c>
      <c r="G110" s="208">
        <f>SUMIFS(Tab_RSE3_Data!K:K,Tab_RSE3_Data!$B:$B,'Table 3'!$B$6,Tab_RSE3_Data!$D:$D,'Table 3'!$B$93,Tab_RSE3_Data!$C:$C,'Table 3'!B110)</f>
        <v>53</v>
      </c>
      <c r="H110" s="208">
        <f>SUMIFS(Tab_RSE3_Data!L:L,Tab_RSE3_Data!$B:$B,'Table 3'!$B$6,Tab_RSE3_Data!$D:$D,'Table 3'!$B$93,Tab_RSE3_Data!$C:$C,'Table 3'!B110)</f>
        <v>68</v>
      </c>
    </row>
    <row r="111" spans="1:8" s="9" customFormat="1" ht="16.5" customHeight="1" x14ac:dyDescent="0.45">
      <c r="A111" s="46" t="s">
        <v>74</v>
      </c>
      <c r="B111" s="206" t="s">
        <v>290</v>
      </c>
      <c r="C111" s="209">
        <f>SUMIFS(Tab_RSE3_Data!G:G,Tab_RSE3_Data!$B:$B,'Table 3'!$B$6,Tab_RSE3_Data!$D:$D,'Table 3'!$B$93,Tab_RSE3_Data!$C:$C,'Table 3'!B111)</f>
        <v>268</v>
      </c>
      <c r="D111" s="209">
        <f>SUMIFS(Tab_RSE3_Data!H:H,Tab_RSE3_Data!$B:$B,'Table 3'!$B$6,Tab_RSE3_Data!$D:$D,'Table 3'!$B$93,Tab_RSE3_Data!$C:$C,'Table 3'!B111)</f>
        <v>210</v>
      </c>
      <c r="E111" s="209">
        <f>SUMIFS(Tab_RSE3_Data!I:I,Tab_RSE3_Data!$B:$B,'Table 3'!$B$6,Tab_RSE3_Data!$D:$D,'Table 3'!$B$93,Tab_RSE3_Data!$C:$C,'Table 3'!B111)</f>
        <v>208</v>
      </c>
      <c r="F111" s="209">
        <f>SUMIFS(Tab_RSE3_Data!J:J,Tab_RSE3_Data!$B:$B,'Table 3'!$B$6,Tab_RSE3_Data!$D:$D,'Table 3'!$B$93,Tab_RSE3_Data!$C:$C,'Table 3'!B111)</f>
        <v>215</v>
      </c>
      <c r="G111" s="209">
        <f>SUMIFS(Tab_RSE3_Data!K:K,Tab_RSE3_Data!$B:$B,'Table 3'!$B$6,Tab_RSE3_Data!$D:$D,'Table 3'!$B$93,Tab_RSE3_Data!$C:$C,'Table 3'!B111)</f>
        <v>220</v>
      </c>
      <c r="H111" s="209">
        <f>SUMIFS(Tab_RSE3_Data!L:L,Tab_RSE3_Data!$B:$B,'Table 3'!$B$6,Tab_RSE3_Data!$D:$D,'Table 3'!$B$93,Tab_RSE3_Data!$C:$C,'Table 3'!B111)</f>
        <v>239</v>
      </c>
    </row>
    <row r="112" spans="1:8" s="9" customFormat="1" ht="16.5" customHeight="1" x14ac:dyDescent="0.45">
      <c r="A112" s="46"/>
      <c r="B112" s="46"/>
      <c r="C112" s="169"/>
      <c r="D112" s="169"/>
      <c r="E112" s="169"/>
      <c r="F112" s="169"/>
      <c r="G112" s="169"/>
      <c r="H112" s="169"/>
    </row>
    <row r="113" spans="1:8" s="9" customFormat="1" ht="16.5" customHeight="1" x14ac:dyDescent="0.45">
      <c r="A113" s="46"/>
      <c r="B113" s="46"/>
      <c r="C113" s="169"/>
      <c r="D113" s="169"/>
      <c r="E113" s="169"/>
      <c r="F113" s="169"/>
      <c r="G113" s="169"/>
      <c r="H113" s="169"/>
    </row>
    <row r="114" spans="1:8" ht="15" customHeight="1" x14ac:dyDescent="0.45">
      <c r="A114" s="49"/>
      <c r="B114" t="s">
        <v>292</v>
      </c>
      <c r="C114" s="601" t="s">
        <v>243</v>
      </c>
      <c r="D114" s="601"/>
      <c r="E114" s="601"/>
      <c r="F114" s="601"/>
      <c r="G114" s="601"/>
      <c r="H114" s="601"/>
    </row>
    <row r="115" spans="1:8" s="6" customFormat="1" ht="13.9" x14ac:dyDescent="0.45">
      <c r="A115" s="204"/>
      <c r="B115" s="204"/>
      <c r="C115" s="169"/>
      <c r="D115" s="169"/>
      <c r="E115" s="169"/>
      <c r="F115" s="169"/>
      <c r="G115" s="169"/>
      <c r="H115" s="169"/>
    </row>
    <row r="116" spans="1:8" s="6" customFormat="1" ht="16.5" customHeight="1" x14ac:dyDescent="0.45">
      <c r="A116" s="19" t="s">
        <v>57</v>
      </c>
      <c r="B116" t="s">
        <v>275</v>
      </c>
      <c r="C116" s="208">
        <f>SUMIFS(Tab_RSE3_Data!G:G,Tab_RSE3_Data!$B:$B,'Table 3'!$B$6,Tab_RSE3_Data!$D:$D,'Table 3'!$B$114,Tab_RSE3_Data!$C:$C,'Table 3'!B116)</f>
        <v>18538</v>
      </c>
      <c r="D116" s="208">
        <f>SUMIFS(Tab_RSE3_Data!H:H,Tab_RSE3_Data!$B:$B,'Table 3'!$B$6,Tab_RSE3_Data!$D:$D,'Table 3'!$B$114,Tab_RSE3_Data!$C:$C,'Table 3'!B116)</f>
        <v>19337</v>
      </c>
      <c r="E116" s="208">
        <f>SUMIFS(Tab_RSE3_Data!I:I,Tab_RSE3_Data!$B:$B,'Table 3'!$B$6,Tab_RSE3_Data!$D:$D,'Table 3'!$B$114,Tab_RSE3_Data!$C:$C,'Table 3'!B116)</f>
        <v>22837</v>
      </c>
      <c r="F116" s="208">
        <f>SUMIFS(Tab_RSE3_Data!J:J,Tab_RSE3_Data!$B:$B,'Table 3'!$B$6,Tab_RSE3_Data!$D:$D,'Table 3'!$B$114,Tab_RSE3_Data!$C:$C,'Table 3'!B116)</f>
        <v>21988</v>
      </c>
      <c r="G116" s="208">
        <f>SUMIFS(Tab_RSE3_Data!K:K,Tab_RSE3_Data!$B:$B,'Table 3'!$B$6,Tab_RSE3_Data!$D:$D,'Table 3'!$B$114,Tab_RSE3_Data!$C:$C,'Table 3'!B116)</f>
        <v>25291</v>
      </c>
      <c r="H116" s="208">
        <f>SUMIFS(Tab_RSE3_Data!L:L,Tab_RSE3_Data!$B:$B,'Table 3'!$B$6,Tab_RSE3_Data!$D:$D,'Table 3'!$B$114,Tab_RSE3_Data!$C:$C,'Table 3'!B116)</f>
        <v>38801</v>
      </c>
    </row>
    <row r="117" spans="1:8" s="6" customFormat="1" ht="16.5" customHeight="1" x14ac:dyDescent="0.45">
      <c r="A117" s="19" t="s">
        <v>58</v>
      </c>
      <c r="B117" t="s">
        <v>277</v>
      </c>
      <c r="C117" s="208">
        <f>SUMIFS(Tab_RSE3_Data!G:G,Tab_RSE3_Data!$B:$B,'Table 3'!$B$6,Tab_RSE3_Data!$D:$D,'Table 3'!$B$114,Tab_RSE3_Data!$C:$C,'Table 3'!B117)</f>
        <v>11404</v>
      </c>
      <c r="D117" s="208">
        <f>SUMIFS(Tab_RSE3_Data!H:H,Tab_RSE3_Data!$B:$B,'Table 3'!$B$6,Tab_RSE3_Data!$D:$D,'Table 3'!$B$114,Tab_RSE3_Data!$C:$C,'Table 3'!B117)</f>
        <v>12828</v>
      </c>
      <c r="E117" s="208">
        <f>SUMIFS(Tab_RSE3_Data!I:I,Tab_RSE3_Data!$B:$B,'Table 3'!$B$6,Tab_RSE3_Data!$D:$D,'Table 3'!$B$114,Tab_RSE3_Data!$C:$C,'Table 3'!B117)</f>
        <v>12940</v>
      </c>
      <c r="F117" s="208">
        <f>SUMIFS(Tab_RSE3_Data!J:J,Tab_RSE3_Data!$B:$B,'Table 3'!$B$6,Tab_RSE3_Data!$D:$D,'Table 3'!$B$114,Tab_RSE3_Data!$C:$C,'Table 3'!B117)</f>
        <v>12418</v>
      </c>
      <c r="G117" s="208">
        <f>SUMIFS(Tab_RSE3_Data!K:K,Tab_RSE3_Data!$B:$B,'Table 3'!$B$6,Tab_RSE3_Data!$D:$D,'Table 3'!$B$114,Tab_RSE3_Data!$C:$C,'Table 3'!B117)</f>
        <v>14449</v>
      </c>
      <c r="H117" s="208">
        <f>SUMIFS(Tab_RSE3_Data!L:L,Tab_RSE3_Data!$B:$B,'Table 3'!$B$6,Tab_RSE3_Data!$D:$D,'Table 3'!$B$114,Tab_RSE3_Data!$C:$C,'Table 3'!B117)</f>
        <v>26908</v>
      </c>
    </row>
    <row r="118" spans="1:8" s="6" customFormat="1" ht="16.5" customHeight="1" x14ac:dyDescent="0.45">
      <c r="A118" s="19" t="s">
        <v>59</v>
      </c>
      <c r="B118" t="s">
        <v>278</v>
      </c>
      <c r="C118" s="208">
        <f>SUMIFS(Tab_RSE3_Data!G:G,Tab_RSE3_Data!$B:$B,'Table 3'!$B$6,Tab_RSE3_Data!$D:$D,'Table 3'!$B$114,Tab_RSE3_Data!$C:$C,'Table 3'!B118)</f>
        <v>16910</v>
      </c>
      <c r="D118" s="208">
        <f>SUMIFS(Tab_RSE3_Data!H:H,Tab_RSE3_Data!$B:$B,'Table 3'!$B$6,Tab_RSE3_Data!$D:$D,'Table 3'!$B$114,Tab_RSE3_Data!$C:$C,'Table 3'!B118)</f>
        <v>17723</v>
      </c>
      <c r="E118" s="208">
        <f>SUMIFS(Tab_RSE3_Data!I:I,Tab_RSE3_Data!$B:$B,'Table 3'!$B$6,Tab_RSE3_Data!$D:$D,'Table 3'!$B$114,Tab_RSE3_Data!$C:$C,'Table 3'!B118)</f>
        <v>19695</v>
      </c>
      <c r="F118" s="208">
        <f>SUMIFS(Tab_RSE3_Data!J:J,Tab_RSE3_Data!$B:$B,'Table 3'!$B$6,Tab_RSE3_Data!$D:$D,'Table 3'!$B$114,Tab_RSE3_Data!$C:$C,'Table 3'!B118)</f>
        <v>20053</v>
      </c>
      <c r="G118" s="208">
        <f>SUMIFS(Tab_RSE3_Data!K:K,Tab_RSE3_Data!$B:$B,'Table 3'!$B$6,Tab_RSE3_Data!$D:$D,'Table 3'!$B$114,Tab_RSE3_Data!$C:$C,'Table 3'!B118)</f>
        <v>22028</v>
      </c>
      <c r="H118" s="208">
        <f>SUMIFS(Tab_RSE3_Data!L:L,Tab_RSE3_Data!$B:$B,'Table 3'!$B$6,Tab_RSE3_Data!$D:$D,'Table 3'!$B$114,Tab_RSE3_Data!$C:$C,'Table 3'!B118)</f>
        <v>23944</v>
      </c>
    </row>
    <row r="119" spans="1:8" s="6" customFormat="1" ht="16.5" customHeight="1" x14ac:dyDescent="0.45">
      <c r="A119" s="19" t="s">
        <v>60</v>
      </c>
      <c r="B119" t="s">
        <v>279</v>
      </c>
      <c r="C119" s="208">
        <f>SUMIFS(Tab_RSE3_Data!G:G,Tab_RSE3_Data!$B:$B,'Table 3'!$B$6,Tab_RSE3_Data!$D:$D,'Table 3'!$B$114,Tab_RSE3_Data!$C:$C,'Table 3'!B119)</f>
        <v>26205</v>
      </c>
      <c r="D119" s="208">
        <f>SUMIFS(Tab_RSE3_Data!H:H,Tab_RSE3_Data!$B:$B,'Table 3'!$B$6,Tab_RSE3_Data!$D:$D,'Table 3'!$B$114,Tab_RSE3_Data!$C:$C,'Table 3'!B119)</f>
        <v>14978</v>
      </c>
      <c r="E119" s="208">
        <f>SUMIFS(Tab_RSE3_Data!I:I,Tab_RSE3_Data!$B:$B,'Table 3'!$B$6,Tab_RSE3_Data!$D:$D,'Table 3'!$B$114,Tab_RSE3_Data!$C:$C,'Table 3'!B119)</f>
        <v>16595</v>
      </c>
      <c r="F119" s="208">
        <f>SUMIFS(Tab_RSE3_Data!J:J,Tab_RSE3_Data!$B:$B,'Table 3'!$B$6,Tab_RSE3_Data!$D:$D,'Table 3'!$B$114,Tab_RSE3_Data!$C:$C,'Table 3'!B119)</f>
        <v>20707</v>
      </c>
      <c r="G119" s="208">
        <f>SUMIFS(Tab_RSE3_Data!K:K,Tab_RSE3_Data!$B:$B,'Table 3'!$B$6,Tab_RSE3_Data!$D:$D,'Table 3'!$B$114,Tab_RSE3_Data!$C:$C,'Table 3'!B119)</f>
        <v>15331</v>
      </c>
      <c r="H119" s="208">
        <f>SUMIFS(Tab_RSE3_Data!L:L,Tab_RSE3_Data!$B:$B,'Table 3'!$B$6,Tab_RSE3_Data!$D:$D,'Table 3'!$B$114,Tab_RSE3_Data!$C:$C,'Table 3'!B119)</f>
        <v>23584</v>
      </c>
    </row>
    <row r="120" spans="1:8" s="6" customFormat="1" ht="16.5" customHeight="1" x14ac:dyDescent="0.45">
      <c r="A120" s="19" t="s">
        <v>61</v>
      </c>
      <c r="B120" t="s">
        <v>280</v>
      </c>
      <c r="C120" s="208">
        <f>SUMIFS(Tab_RSE3_Data!G:G,Tab_RSE3_Data!$B:$B,'Table 3'!$B$6,Tab_RSE3_Data!$D:$D,'Table 3'!$B$114,Tab_RSE3_Data!$C:$C,'Table 3'!B120)</f>
        <v>29000</v>
      </c>
      <c r="D120" s="208">
        <f>SUMIFS(Tab_RSE3_Data!H:H,Tab_RSE3_Data!$B:$B,'Table 3'!$B$6,Tab_RSE3_Data!$D:$D,'Table 3'!$B$114,Tab_RSE3_Data!$C:$C,'Table 3'!B120)</f>
        <v>2500</v>
      </c>
      <c r="E120" s="208">
        <f>SUMIFS(Tab_RSE3_Data!I:I,Tab_RSE3_Data!$B:$B,'Table 3'!$B$6,Tab_RSE3_Data!$D:$D,'Table 3'!$B$114,Tab_RSE3_Data!$C:$C,'Table 3'!B120)</f>
        <v>17400</v>
      </c>
      <c r="F120" s="208">
        <f>SUMIFS(Tab_RSE3_Data!J:J,Tab_RSE3_Data!$B:$B,'Table 3'!$B$6,Tab_RSE3_Data!$D:$D,'Table 3'!$B$114,Tab_RSE3_Data!$C:$C,'Table 3'!B120)</f>
        <v>11600</v>
      </c>
      <c r="G120" s="208">
        <f>SUMIFS(Tab_RSE3_Data!K:K,Tab_RSE3_Data!$B:$B,'Table 3'!$B$6,Tab_RSE3_Data!$D:$D,'Table 3'!$B$114,Tab_RSE3_Data!$C:$C,'Table 3'!B120)</f>
        <v>15091</v>
      </c>
      <c r="H120" s="208">
        <f>SUMIFS(Tab_RSE3_Data!L:L,Tab_RSE3_Data!$B:$B,'Table 3'!$B$6,Tab_RSE3_Data!$D:$D,'Table 3'!$B$114,Tab_RSE3_Data!$C:$C,'Table 3'!B120)</f>
        <v>16333</v>
      </c>
    </row>
    <row r="121" spans="1:8" s="9" customFormat="1" ht="16.5" customHeight="1" x14ac:dyDescent="0.45">
      <c r="A121" s="19" t="s">
        <v>62</v>
      </c>
      <c r="B121" t="s">
        <v>281</v>
      </c>
      <c r="C121" s="208">
        <f>SUMIFS(Tab_RSE3_Data!G:G,Tab_RSE3_Data!$B:$B,'Table 3'!$B$6,Tab_RSE3_Data!$D:$D,'Table 3'!$B$114,Tab_RSE3_Data!$C:$C,'Table 3'!B121)</f>
        <v>31904</v>
      </c>
      <c r="D121" s="208">
        <f>SUMIFS(Tab_RSE3_Data!H:H,Tab_RSE3_Data!$B:$B,'Table 3'!$B$6,Tab_RSE3_Data!$D:$D,'Table 3'!$B$114,Tab_RSE3_Data!$C:$C,'Table 3'!B121)</f>
        <v>41676</v>
      </c>
      <c r="E121" s="208">
        <f>SUMIFS(Tab_RSE3_Data!I:I,Tab_RSE3_Data!$B:$B,'Table 3'!$B$6,Tab_RSE3_Data!$D:$D,'Table 3'!$B$114,Tab_RSE3_Data!$C:$C,'Table 3'!B121)</f>
        <v>35281</v>
      </c>
      <c r="F121" s="208">
        <f>SUMIFS(Tab_RSE3_Data!J:J,Tab_RSE3_Data!$B:$B,'Table 3'!$B$6,Tab_RSE3_Data!$D:$D,'Table 3'!$B$114,Tab_RSE3_Data!$C:$C,'Table 3'!B121)</f>
        <v>31180</v>
      </c>
      <c r="G121" s="208">
        <f>SUMIFS(Tab_RSE3_Data!K:K,Tab_RSE3_Data!$B:$B,'Table 3'!$B$6,Tab_RSE3_Data!$D:$D,'Table 3'!$B$114,Tab_RSE3_Data!$C:$C,'Table 3'!B121)</f>
        <v>36868</v>
      </c>
      <c r="H121" s="208">
        <f>SUMIFS(Tab_RSE3_Data!L:L,Tab_RSE3_Data!$B:$B,'Table 3'!$B$6,Tab_RSE3_Data!$D:$D,'Table 3'!$B$114,Tab_RSE3_Data!$C:$C,'Table 3'!B121)</f>
        <v>82480</v>
      </c>
    </row>
    <row r="122" spans="1:8" s="9" customFormat="1" ht="16.5" customHeight="1" x14ac:dyDescent="0.45">
      <c r="A122" s="19" t="s">
        <v>63</v>
      </c>
      <c r="B122" t="s">
        <v>282</v>
      </c>
      <c r="C122" s="208">
        <f>SUMIFS(Tab_RSE3_Data!G:G,Tab_RSE3_Data!$B:$B,'Table 3'!$B$6,Tab_RSE3_Data!$D:$D,'Table 3'!$B$114,Tab_RSE3_Data!$C:$C,'Table 3'!B122)</f>
        <v>44776</v>
      </c>
      <c r="D122" s="208">
        <f>SUMIFS(Tab_RSE3_Data!H:H,Tab_RSE3_Data!$B:$B,'Table 3'!$B$6,Tab_RSE3_Data!$D:$D,'Table 3'!$B$114,Tab_RSE3_Data!$C:$C,'Table 3'!B122)</f>
        <v>20662</v>
      </c>
      <c r="E122" s="208">
        <f>SUMIFS(Tab_RSE3_Data!I:I,Tab_RSE3_Data!$B:$B,'Table 3'!$B$6,Tab_RSE3_Data!$D:$D,'Table 3'!$B$114,Tab_RSE3_Data!$C:$C,'Table 3'!B122)</f>
        <v>41792</v>
      </c>
      <c r="F122" s="208">
        <f>SUMIFS(Tab_RSE3_Data!J:J,Tab_RSE3_Data!$B:$B,'Table 3'!$B$6,Tab_RSE3_Data!$D:$D,'Table 3'!$B$114,Tab_RSE3_Data!$C:$C,'Table 3'!B122)</f>
        <v>44641</v>
      </c>
      <c r="G122" s="208">
        <f>SUMIFS(Tab_RSE3_Data!K:K,Tab_RSE3_Data!$B:$B,'Table 3'!$B$6,Tab_RSE3_Data!$D:$D,'Table 3'!$B$114,Tab_RSE3_Data!$C:$C,'Table 3'!B122)</f>
        <v>22969</v>
      </c>
      <c r="H122" s="208">
        <f>SUMIFS(Tab_RSE3_Data!L:L,Tab_RSE3_Data!$B:$B,'Table 3'!$B$6,Tab_RSE3_Data!$D:$D,'Table 3'!$B$114,Tab_RSE3_Data!$C:$C,'Table 3'!B122)</f>
        <v>25081</v>
      </c>
    </row>
    <row r="123" spans="1:8" s="9" customFormat="1" ht="16.5" customHeight="1" x14ac:dyDescent="0.45">
      <c r="A123" s="19" t="s">
        <v>64</v>
      </c>
      <c r="B123" t="s">
        <v>283</v>
      </c>
      <c r="C123" s="208">
        <f>SUMIFS(Tab_RSE3_Data!G:G,Tab_RSE3_Data!$B:$B,'Table 3'!$B$6,Tab_RSE3_Data!$D:$D,'Table 3'!$B$114,Tab_RSE3_Data!$C:$C,'Table 3'!B123)</f>
        <v>15648</v>
      </c>
      <c r="D123" s="208">
        <f>SUMIFS(Tab_RSE3_Data!H:H,Tab_RSE3_Data!$B:$B,'Table 3'!$B$6,Tab_RSE3_Data!$D:$D,'Table 3'!$B$114,Tab_RSE3_Data!$C:$C,'Table 3'!B123)</f>
        <v>16613</v>
      </c>
      <c r="E123" s="208">
        <f>SUMIFS(Tab_RSE3_Data!I:I,Tab_RSE3_Data!$B:$B,'Table 3'!$B$6,Tab_RSE3_Data!$D:$D,'Table 3'!$B$114,Tab_RSE3_Data!$C:$C,'Table 3'!B123)</f>
        <v>48700</v>
      </c>
      <c r="F123" s="208">
        <f>SUMIFS(Tab_RSE3_Data!J:J,Tab_RSE3_Data!$B:$B,'Table 3'!$B$6,Tab_RSE3_Data!$D:$D,'Table 3'!$B$114,Tab_RSE3_Data!$C:$C,'Table 3'!B123)</f>
        <v>23657</v>
      </c>
      <c r="G123" s="208">
        <f>SUMIFS(Tab_RSE3_Data!K:K,Tab_RSE3_Data!$B:$B,'Table 3'!$B$6,Tab_RSE3_Data!$D:$D,'Table 3'!$B$114,Tab_RSE3_Data!$C:$C,'Table 3'!B123)</f>
        <v>20617</v>
      </c>
      <c r="H123" s="208">
        <f>SUMIFS(Tab_RSE3_Data!L:L,Tab_RSE3_Data!$B:$B,'Table 3'!$B$6,Tab_RSE3_Data!$D:$D,'Table 3'!$B$114,Tab_RSE3_Data!$C:$C,'Table 3'!B123)</f>
        <v>34668</v>
      </c>
    </row>
    <row r="124" spans="1:8" s="9" customFormat="1" ht="16.5" customHeight="1" x14ac:dyDescent="0.45">
      <c r="A124" s="19" t="s">
        <v>65</v>
      </c>
      <c r="B124" t="s">
        <v>294</v>
      </c>
      <c r="C124" s="208">
        <f>SUMIFS(Tab_RSE3_Data!G:G,Tab_RSE3_Data!$B:$B,'Table 3'!$B$6,Tab_RSE3_Data!$D:$D,'Table 3'!$B$114,Tab_RSE3_Data!$C:$C,'Table 3'!B124)</f>
        <v>0</v>
      </c>
      <c r="D124" s="208">
        <f>SUMIFS(Tab_RSE3_Data!H:H,Tab_RSE3_Data!$B:$B,'Table 3'!$B$6,Tab_RSE3_Data!$D:$D,'Table 3'!$B$114,Tab_RSE3_Data!$C:$C,'Table 3'!B124)</f>
        <v>0</v>
      </c>
      <c r="E124" s="208">
        <f>SUMIFS(Tab_RSE3_Data!I:I,Tab_RSE3_Data!$B:$B,'Table 3'!$B$6,Tab_RSE3_Data!$D:$D,'Table 3'!$B$114,Tab_RSE3_Data!$C:$C,'Table 3'!B124)</f>
        <v>0</v>
      </c>
      <c r="F124" s="208">
        <f>SUMIFS(Tab_RSE3_Data!J:J,Tab_RSE3_Data!$B:$B,'Table 3'!$B$6,Tab_RSE3_Data!$D:$D,'Table 3'!$B$114,Tab_RSE3_Data!$C:$C,'Table 3'!B124)</f>
        <v>0</v>
      </c>
      <c r="G124" s="208">
        <f>SUMIFS(Tab_RSE3_Data!K:K,Tab_RSE3_Data!$B:$B,'Table 3'!$B$6,Tab_RSE3_Data!$D:$D,'Table 3'!$B$114,Tab_RSE3_Data!$C:$C,'Table 3'!B124)</f>
        <v>0</v>
      </c>
      <c r="H124" s="208">
        <f>SUMIFS(Tab_RSE3_Data!L:L,Tab_RSE3_Data!$B:$B,'Table 3'!$B$6,Tab_RSE3_Data!$D:$D,'Table 3'!$B$114,Tab_RSE3_Data!$C:$C,'Table 3'!B124)</f>
        <v>0</v>
      </c>
    </row>
    <row r="125" spans="1:8" s="9" customFormat="1" ht="16.5" customHeight="1" x14ac:dyDescent="0.45">
      <c r="A125" s="19" t="s">
        <v>66</v>
      </c>
      <c r="B125" t="s">
        <v>284</v>
      </c>
      <c r="C125" s="208">
        <f>SUMIFS(Tab_RSE3_Data!G:G,Tab_RSE3_Data!$B:$B,'Table 3'!$B$6,Tab_RSE3_Data!$D:$D,'Table 3'!$B$114,Tab_RSE3_Data!$C:$C,'Table 3'!B125)</f>
        <v>0</v>
      </c>
      <c r="D125" s="208">
        <f>SUMIFS(Tab_RSE3_Data!H:H,Tab_RSE3_Data!$B:$B,'Table 3'!$B$6,Tab_RSE3_Data!$D:$D,'Table 3'!$B$114,Tab_RSE3_Data!$C:$C,'Table 3'!B125)</f>
        <v>18000</v>
      </c>
      <c r="E125" s="208">
        <f>SUMIFS(Tab_RSE3_Data!I:I,Tab_RSE3_Data!$B:$B,'Table 3'!$B$6,Tab_RSE3_Data!$D:$D,'Table 3'!$B$114,Tab_RSE3_Data!$C:$C,'Table 3'!B125)</f>
        <v>0</v>
      </c>
      <c r="F125" s="208">
        <f>SUMIFS(Tab_RSE3_Data!J:J,Tab_RSE3_Data!$B:$B,'Table 3'!$B$6,Tab_RSE3_Data!$D:$D,'Table 3'!$B$114,Tab_RSE3_Data!$C:$C,'Table 3'!B125)</f>
        <v>10871</v>
      </c>
      <c r="G125" s="208">
        <f>SUMIFS(Tab_RSE3_Data!K:K,Tab_RSE3_Data!$B:$B,'Table 3'!$B$6,Tab_RSE3_Data!$D:$D,'Table 3'!$B$114,Tab_RSE3_Data!$C:$C,'Table 3'!B125)</f>
        <v>7499</v>
      </c>
      <c r="H125" s="208">
        <f>SUMIFS(Tab_RSE3_Data!L:L,Tab_RSE3_Data!$B:$B,'Table 3'!$B$6,Tab_RSE3_Data!$D:$D,'Table 3'!$B$114,Tab_RSE3_Data!$C:$C,'Table 3'!B125)</f>
        <v>11534</v>
      </c>
    </row>
    <row r="126" spans="1:8" s="9" customFormat="1" ht="16.5" customHeight="1" x14ac:dyDescent="0.45">
      <c r="A126" s="19" t="s">
        <v>67</v>
      </c>
      <c r="B126" t="s">
        <v>285</v>
      </c>
      <c r="C126" s="208">
        <f>SUMIFS(Tab_RSE3_Data!G:G,Tab_RSE3_Data!$B:$B,'Table 3'!$B$6,Tab_RSE3_Data!$D:$D,'Table 3'!$B$114,Tab_RSE3_Data!$C:$C,'Table 3'!B126)</f>
        <v>0</v>
      </c>
      <c r="D126" s="208">
        <f>SUMIFS(Tab_RSE3_Data!H:H,Tab_RSE3_Data!$B:$B,'Table 3'!$B$6,Tab_RSE3_Data!$D:$D,'Table 3'!$B$114,Tab_RSE3_Data!$C:$C,'Table 3'!B126)</f>
        <v>0</v>
      </c>
      <c r="E126" s="208">
        <f>SUMIFS(Tab_RSE3_Data!I:I,Tab_RSE3_Data!$B:$B,'Table 3'!$B$6,Tab_RSE3_Data!$D:$D,'Table 3'!$B$114,Tab_RSE3_Data!$C:$C,'Table 3'!B126)</f>
        <v>0</v>
      </c>
      <c r="F126" s="208">
        <f>SUMIFS(Tab_RSE3_Data!J:J,Tab_RSE3_Data!$B:$B,'Table 3'!$B$6,Tab_RSE3_Data!$D:$D,'Table 3'!$B$114,Tab_RSE3_Data!$C:$C,'Table 3'!B126)</f>
        <v>9325</v>
      </c>
      <c r="G126" s="208">
        <f>SUMIFS(Tab_RSE3_Data!K:K,Tab_RSE3_Data!$B:$B,'Table 3'!$B$6,Tab_RSE3_Data!$D:$D,'Table 3'!$B$114,Tab_RSE3_Data!$C:$C,'Table 3'!B126)</f>
        <v>11221</v>
      </c>
      <c r="H126" s="208">
        <f>SUMIFS(Tab_RSE3_Data!L:L,Tab_RSE3_Data!$B:$B,'Table 3'!$B$6,Tab_RSE3_Data!$D:$D,'Table 3'!$B$114,Tab_RSE3_Data!$C:$C,'Table 3'!B126)</f>
        <v>15056</v>
      </c>
    </row>
    <row r="127" spans="1:8" s="9" customFormat="1" ht="16.5" customHeight="1" x14ac:dyDescent="0.45">
      <c r="A127" s="19" t="s">
        <v>68</v>
      </c>
      <c r="B127" t="s">
        <v>286</v>
      </c>
      <c r="C127" s="208">
        <f>SUMIFS(Tab_RSE3_Data!G:G,Tab_RSE3_Data!$B:$B,'Table 3'!$B$6,Tab_RSE3_Data!$D:$D,'Table 3'!$B$114,Tab_RSE3_Data!$C:$C,'Table 3'!B127)</f>
        <v>6000</v>
      </c>
      <c r="D127" s="208">
        <f>SUMIFS(Tab_RSE3_Data!H:H,Tab_RSE3_Data!$B:$B,'Table 3'!$B$6,Tab_RSE3_Data!$D:$D,'Table 3'!$B$114,Tab_RSE3_Data!$C:$C,'Table 3'!B127)</f>
        <v>5286</v>
      </c>
      <c r="E127" s="208">
        <f>SUMIFS(Tab_RSE3_Data!I:I,Tab_RSE3_Data!$B:$B,'Table 3'!$B$6,Tab_RSE3_Data!$D:$D,'Table 3'!$B$114,Tab_RSE3_Data!$C:$C,'Table 3'!B127)</f>
        <v>4063</v>
      </c>
      <c r="F127" s="208">
        <f>SUMIFS(Tab_RSE3_Data!J:J,Tab_RSE3_Data!$B:$B,'Table 3'!$B$6,Tab_RSE3_Data!$D:$D,'Table 3'!$B$114,Tab_RSE3_Data!$C:$C,'Table 3'!B127)</f>
        <v>0</v>
      </c>
      <c r="G127" s="208">
        <f>SUMIFS(Tab_RSE3_Data!K:K,Tab_RSE3_Data!$B:$B,'Table 3'!$B$6,Tab_RSE3_Data!$D:$D,'Table 3'!$B$114,Tab_RSE3_Data!$C:$C,'Table 3'!B127)</f>
        <v>4000</v>
      </c>
      <c r="H127" s="208">
        <f>SUMIFS(Tab_RSE3_Data!L:L,Tab_RSE3_Data!$B:$B,'Table 3'!$B$6,Tab_RSE3_Data!$D:$D,'Table 3'!$B$114,Tab_RSE3_Data!$C:$C,'Table 3'!B127)</f>
        <v>0</v>
      </c>
    </row>
    <row r="128" spans="1:8" s="9" customFormat="1" ht="16.5" customHeight="1" x14ac:dyDescent="0.45">
      <c r="A128" s="20" t="s">
        <v>69</v>
      </c>
      <c r="B128" t="s">
        <v>287</v>
      </c>
      <c r="C128" s="208">
        <f>SUMIFS(Tab_RSE3_Data!G:G,Tab_RSE3_Data!$B:$B,'Table 3'!$B$6,Tab_RSE3_Data!$D:$D,'Table 3'!$B$114,Tab_RSE3_Data!$C:$C,'Table 3'!B128)</f>
        <v>1000</v>
      </c>
      <c r="D128" s="208">
        <f>SUMIFS(Tab_RSE3_Data!H:H,Tab_RSE3_Data!$B:$B,'Table 3'!$B$6,Tab_RSE3_Data!$D:$D,'Table 3'!$B$114,Tab_RSE3_Data!$C:$C,'Table 3'!B128)</f>
        <v>8344</v>
      </c>
      <c r="E128" s="208">
        <f>SUMIFS(Tab_RSE3_Data!I:I,Tab_RSE3_Data!$B:$B,'Table 3'!$B$6,Tab_RSE3_Data!$D:$D,'Table 3'!$B$114,Tab_RSE3_Data!$C:$C,'Table 3'!B128)</f>
        <v>1452</v>
      </c>
      <c r="F128" s="208">
        <f>SUMIFS(Tab_RSE3_Data!J:J,Tab_RSE3_Data!$B:$B,'Table 3'!$B$6,Tab_RSE3_Data!$D:$D,'Table 3'!$B$114,Tab_RSE3_Data!$C:$C,'Table 3'!B128)</f>
        <v>0</v>
      </c>
      <c r="G128" s="208">
        <f>SUMIFS(Tab_RSE3_Data!K:K,Tab_RSE3_Data!$B:$B,'Table 3'!$B$6,Tab_RSE3_Data!$D:$D,'Table 3'!$B$114,Tab_RSE3_Data!$C:$C,'Table 3'!B128)</f>
        <v>17000</v>
      </c>
      <c r="H128" s="208">
        <f>SUMIFS(Tab_RSE3_Data!L:L,Tab_RSE3_Data!$B:$B,'Table 3'!$B$6,Tab_RSE3_Data!$D:$D,'Table 3'!$B$114,Tab_RSE3_Data!$C:$C,'Table 3'!B128)</f>
        <v>0</v>
      </c>
    </row>
    <row r="129" spans="1:8" s="9" customFormat="1" ht="16.5" customHeight="1" x14ac:dyDescent="0.45">
      <c r="A129" s="19" t="s">
        <v>70</v>
      </c>
      <c r="B129" t="s">
        <v>288</v>
      </c>
      <c r="C129" s="208">
        <f>SUMIFS(Tab_RSE3_Data!G:G,Tab_RSE3_Data!$B:$B,'Table 3'!$B$6,Tab_RSE3_Data!$D:$D,'Table 3'!$B$114,Tab_RSE3_Data!$C:$C,'Table 3'!B129)</f>
        <v>36667</v>
      </c>
      <c r="D129" s="208">
        <f>SUMIFS(Tab_RSE3_Data!H:H,Tab_RSE3_Data!$B:$B,'Table 3'!$B$6,Tab_RSE3_Data!$D:$D,'Table 3'!$B$114,Tab_RSE3_Data!$C:$C,'Table 3'!B129)</f>
        <v>0</v>
      </c>
      <c r="E129" s="208">
        <f>SUMIFS(Tab_RSE3_Data!I:I,Tab_RSE3_Data!$B:$B,'Table 3'!$B$6,Tab_RSE3_Data!$D:$D,'Table 3'!$B$114,Tab_RSE3_Data!$C:$C,'Table 3'!B129)</f>
        <v>0</v>
      </c>
      <c r="F129" s="208">
        <f>SUMIFS(Tab_RSE3_Data!J:J,Tab_RSE3_Data!$B:$B,'Table 3'!$B$6,Tab_RSE3_Data!$D:$D,'Table 3'!$B$114,Tab_RSE3_Data!$C:$C,'Table 3'!B129)</f>
        <v>76000</v>
      </c>
      <c r="G129" s="208">
        <f>SUMIFS(Tab_RSE3_Data!K:K,Tab_RSE3_Data!$B:$B,'Table 3'!$B$6,Tab_RSE3_Data!$D:$D,'Table 3'!$B$114,Tab_RSE3_Data!$C:$C,'Table 3'!B129)</f>
        <v>60000</v>
      </c>
      <c r="H129" s="208">
        <f>SUMIFS(Tab_RSE3_Data!L:L,Tab_RSE3_Data!$B:$B,'Table 3'!$B$6,Tab_RSE3_Data!$D:$D,'Table 3'!$B$114,Tab_RSE3_Data!$C:$C,'Table 3'!B129)</f>
        <v>9000</v>
      </c>
    </row>
    <row r="130" spans="1:8" s="9" customFormat="1" ht="16.5" customHeight="1" x14ac:dyDescent="0.45">
      <c r="A130" s="20" t="s">
        <v>71</v>
      </c>
      <c r="B130" t="s">
        <v>71</v>
      </c>
      <c r="C130" s="208">
        <f>SUMIFS(Tab_RSE3_Data!G:G,Tab_RSE3_Data!$B:$B,'Table 3'!$B$6,Tab_RSE3_Data!$D:$D,'Table 3'!$B$114,Tab_RSE3_Data!$C:$C,'Table 3'!B130)</f>
        <v>8193</v>
      </c>
      <c r="D130" s="208">
        <f>SUMIFS(Tab_RSE3_Data!H:H,Tab_RSE3_Data!$B:$B,'Table 3'!$B$6,Tab_RSE3_Data!$D:$D,'Table 3'!$B$114,Tab_RSE3_Data!$C:$C,'Table 3'!B130)</f>
        <v>13484</v>
      </c>
      <c r="E130" s="208">
        <f>SUMIFS(Tab_RSE3_Data!I:I,Tab_RSE3_Data!$B:$B,'Table 3'!$B$6,Tab_RSE3_Data!$D:$D,'Table 3'!$B$114,Tab_RSE3_Data!$C:$C,'Table 3'!B130)</f>
        <v>15253</v>
      </c>
      <c r="F130" s="208">
        <f>SUMIFS(Tab_RSE3_Data!J:J,Tab_RSE3_Data!$B:$B,'Table 3'!$B$6,Tab_RSE3_Data!$D:$D,'Table 3'!$B$114,Tab_RSE3_Data!$C:$C,'Table 3'!B130)</f>
        <v>16318</v>
      </c>
      <c r="G130" s="208">
        <f>SUMIFS(Tab_RSE3_Data!K:K,Tab_RSE3_Data!$B:$B,'Table 3'!$B$6,Tab_RSE3_Data!$D:$D,'Table 3'!$B$114,Tab_RSE3_Data!$C:$C,'Table 3'!B130)</f>
        <v>15536</v>
      </c>
      <c r="H130" s="208">
        <f>SUMIFS(Tab_RSE3_Data!L:L,Tab_RSE3_Data!$B:$B,'Table 3'!$B$6,Tab_RSE3_Data!$D:$D,'Table 3'!$B$114,Tab_RSE3_Data!$C:$C,'Table 3'!B130)</f>
        <v>18745</v>
      </c>
    </row>
    <row r="131" spans="1:8" s="9" customFormat="1" ht="16.5" customHeight="1" x14ac:dyDescent="0.45">
      <c r="A131" s="20" t="s">
        <v>72</v>
      </c>
      <c r="B131" t="s">
        <v>289</v>
      </c>
      <c r="C131" s="208">
        <f>SUMIFS(Tab_RSE3_Data!G:G,Tab_RSE3_Data!$B:$B,'Table 3'!$B$6,Tab_RSE3_Data!$D:$D,'Table 3'!$B$114,Tab_RSE3_Data!$C:$C,'Table 3'!B131)</f>
        <v>0</v>
      </c>
      <c r="D131" s="208">
        <f>SUMIFS(Tab_RSE3_Data!H:H,Tab_RSE3_Data!$B:$B,'Table 3'!$B$6,Tab_RSE3_Data!$D:$D,'Table 3'!$B$114,Tab_RSE3_Data!$C:$C,'Table 3'!B131)</f>
        <v>17762</v>
      </c>
      <c r="E131" s="208">
        <f>SUMIFS(Tab_RSE3_Data!I:I,Tab_RSE3_Data!$B:$B,'Table 3'!$B$6,Tab_RSE3_Data!$D:$D,'Table 3'!$B$114,Tab_RSE3_Data!$C:$C,'Table 3'!B131)</f>
        <v>22094</v>
      </c>
      <c r="F131" s="208">
        <f>SUMIFS(Tab_RSE3_Data!J:J,Tab_RSE3_Data!$B:$B,'Table 3'!$B$6,Tab_RSE3_Data!$D:$D,'Table 3'!$B$114,Tab_RSE3_Data!$C:$C,'Table 3'!B131)</f>
        <v>20769</v>
      </c>
      <c r="G131" s="208">
        <f>SUMIFS(Tab_RSE3_Data!K:K,Tab_RSE3_Data!$B:$B,'Table 3'!$B$6,Tab_RSE3_Data!$D:$D,'Table 3'!$B$114,Tab_RSE3_Data!$C:$C,'Table 3'!B131)</f>
        <v>20837</v>
      </c>
      <c r="H131" s="208">
        <f>SUMIFS(Tab_RSE3_Data!L:L,Tab_RSE3_Data!$B:$B,'Table 3'!$B$6,Tab_RSE3_Data!$D:$D,'Table 3'!$B$114,Tab_RSE3_Data!$C:$C,'Table 3'!B131)</f>
        <v>24147</v>
      </c>
    </row>
    <row r="132" spans="1:8" s="9" customFormat="1" ht="16.5" customHeight="1" x14ac:dyDescent="0.45">
      <c r="A132" s="46" t="s">
        <v>74</v>
      </c>
      <c r="B132" s="206" t="s">
        <v>290</v>
      </c>
      <c r="C132" s="209">
        <f>SUMIFS(Tab_RSE3_Data!G:G,Tab_RSE3_Data!$B:$B,'Table 3'!$B$6,Tab_RSE3_Data!$D:$D,'Table 3'!$B$114,Tab_RSE3_Data!$C:$C,'Table 3'!B132)</f>
        <v>14284</v>
      </c>
      <c r="D132" s="209">
        <f>SUMIFS(Tab_RSE3_Data!H:H,Tab_RSE3_Data!$B:$B,'Table 3'!$B$6,Tab_RSE3_Data!$D:$D,'Table 3'!$B$114,Tab_RSE3_Data!$C:$C,'Table 3'!B132)</f>
        <v>16592</v>
      </c>
      <c r="E132" s="209">
        <f>SUMIFS(Tab_RSE3_Data!I:I,Tab_RSE3_Data!$B:$B,'Table 3'!$B$6,Tab_RSE3_Data!$D:$D,'Table 3'!$B$114,Tab_RSE3_Data!$C:$C,'Table 3'!B132)</f>
        <v>18782</v>
      </c>
      <c r="F132" s="209">
        <f>SUMIFS(Tab_RSE3_Data!J:J,Tab_RSE3_Data!$B:$B,'Table 3'!$B$6,Tab_RSE3_Data!$D:$D,'Table 3'!$B$114,Tab_RSE3_Data!$C:$C,'Table 3'!B132)</f>
        <v>18280</v>
      </c>
      <c r="G132" s="209">
        <f>SUMIFS(Tab_RSE3_Data!K:K,Tab_RSE3_Data!$B:$B,'Table 3'!$B$6,Tab_RSE3_Data!$D:$D,'Table 3'!$B$114,Tab_RSE3_Data!$C:$C,'Table 3'!B132)</f>
        <v>19446</v>
      </c>
      <c r="H132" s="209">
        <f>SUMIFS(Tab_RSE3_Data!L:L,Tab_RSE3_Data!$B:$B,'Table 3'!$B$6,Tab_RSE3_Data!$D:$D,'Table 3'!$B$114,Tab_RSE3_Data!$C:$C,'Table 3'!B132)</f>
        <v>27920</v>
      </c>
    </row>
    <row r="133" spans="1:8" s="9" customFormat="1" ht="6.75" customHeight="1" x14ac:dyDescent="0.45">
      <c r="A133" s="54"/>
      <c r="B133" s="54"/>
      <c r="C133" s="54"/>
      <c r="D133" s="54"/>
      <c r="E133" s="54"/>
    </row>
    <row r="134" spans="1:8" ht="12.95" customHeight="1" x14ac:dyDescent="0.45">
      <c r="A134" s="55"/>
      <c r="B134" s="55"/>
      <c r="C134" s="55"/>
      <c r="D134" s="55"/>
      <c r="E134" s="55"/>
      <c r="F134" s="148"/>
      <c r="G134" s="176"/>
      <c r="H134" s="176"/>
    </row>
    <row r="135" spans="1:8" ht="16.5" customHeight="1" x14ac:dyDescent="0.35">
      <c r="A135" s="361" t="s">
        <v>75</v>
      </c>
      <c r="B135" s="230"/>
      <c r="C135" s="230"/>
      <c r="D135" s="230"/>
      <c r="E135" s="230"/>
      <c r="F135" s="230"/>
      <c r="G135" s="231"/>
      <c r="H135" s="231"/>
    </row>
    <row r="136" spans="1:8" ht="16.5" customHeight="1" x14ac:dyDescent="0.35">
      <c r="A136" s="361" t="s">
        <v>76</v>
      </c>
      <c r="B136" s="230"/>
      <c r="C136" s="230"/>
      <c r="D136" s="230"/>
      <c r="E136" s="230"/>
      <c r="F136" s="230"/>
      <c r="G136" s="231"/>
      <c r="H136" s="231"/>
    </row>
    <row r="137" spans="1:8" ht="16.5" customHeight="1" x14ac:dyDescent="0.35">
      <c r="A137" s="361" t="s">
        <v>810</v>
      </c>
      <c r="B137" s="230"/>
      <c r="C137" s="230"/>
      <c r="D137" s="230"/>
      <c r="E137" s="230"/>
      <c r="F137" s="230"/>
      <c r="G137" s="231"/>
      <c r="H137" s="231"/>
    </row>
    <row r="138" spans="1:8" s="6" customFormat="1" ht="12.95" customHeight="1" x14ac:dyDescent="0.45">
      <c r="A138" s="9"/>
      <c r="B138" s="9"/>
      <c r="C138" s="9"/>
      <c r="D138" s="9"/>
      <c r="E138" s="9"/>
      <c r="F138" s="9"/>
    </row>
  </sheetData>
  <mergeCells count="9">
    <mergeCell ref="C114:H114"/>
    <mergeCell ref="C4:E4"/>
    <mergeCell ref="C8:H8"/>
    <mergeCell ref="A1:H1"/>
    <mergeCell ref="C29:H29"/>
    <mergeCell ref="C50:H50"/>
    <mergeCell ref="C72:H72"/>
    <mergeCell ref="C93:H93"/>
    <mergeCell ref="C3:E3"/>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'Filters control'!$A$1:$A$5</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L460"/>
  <sheetViews>
    <sheetView workbookViewId="0"/>
  </sheetViews>
  <sheetFormatPr defaultRowHeight="14.25" x14ac:dyDescent="0.45"/>
  <cols>
    <col min="1" max="1" width="13.53125" bestFit="1" customWidth="1"/>
    <col min="2" max="2" width="33.1328125" bestFit="1" customWidth="1"/>
    <col min="3" max="3" width="25.9296875" bestFit="1" customWidth="1"/>
    <col min="4" max="4" width="56.46484375" bestFit="1" customWidth="1"/>
    <col min="5" max="5" width="31.53125" bestFit="1" customWidth="1"/>
    <col min="6" max="6" width="11.6640625" bestFit="1" customWidth="1"/>
    <col min="7" max="11" width="7.796875" bestFit="1" customWidth="1"/>
    <col min="12" max="12" width="7.796875" customWidth="1"/>
  </cols>
  <sheetData>
    <row r="1" spans="1:12" x14ac:dyDescent="0.45">
      <c r="A1" s="492" t="s">
        <v>620</v>
      </c>
      <c r="B1" s="492" t="s">
        <v>483</v>
      </c>
      <c r="C1" s="492" t="s">
        <v>696</v>
      </c>
      <c r="D1" s="492" t="s">
        <v>566</v>
      </c>
      <c r="E1" s="492" t="s">
        <v>567</v>
      </c>
      <c r="F1" s="492" t="s">
        <v>621</v>
      </c>
      <c r="G1" s="534" t="s">
        <v>0</v>
      </c>
      <c r="H1" s="534" t="s">
        <v>1</v>
      </c>
      <c r="I1" s="534" t="s">
        <v>2</v>
      </c>
      <c r="J1" s="534" t="s">
        <v>3</v>
      </c>
      <c r="K1" s="534" t="s">
        <v>4</v>
      </c>
      <c r="L1" s="534" t="s">
        <v>308</v>
      </c>
    </row>
    <row r="2" spans="1:12" x14ac:dyDescent="0.45">
      <c r="A2" s="492" t="s">
        <v>697</v>
      </c>
      <c r="B2" s="492" t="s">
        <v>48</v>
      </c>
      <c r="C2" s="492" t="s">
        <v>275</v>
      </c>
      <c r="D2" s="492" t="s">
        <v>276</v>
      </c>
      <c r="E2" s="492" t="s">
        <v>698</v>
      </c>
      <c r="F2" s="492">
        <v>1</v>
      </c>
      <c r="G2" s="534">
        <v>1666</v>
      </c>
      <c r="H2" s="534">
        <v>905</v>
      </c>
      <c r="I2" s="534">
        <v>1141</v>
      </c>
      <c r="J2" s="534">
        <v>1074</v>
      </c>
      <c r="K2" s="534">
        <v>1120</v>
      </c>
      <c r="L2" s="534">
        <v>1840</v>
      </c>
    </row>
    <row r="3" spans="1:12" x14ac:dyDescent="0.45">
      <c r="A3" s="492" t="s">
        <v>697</v>
      </c>
      <c r="B3" s="492" t="s">
        <v>48</v>
      </c>
      <c r="C3" s="492" t="s">
        <v>277</v>
      </c>
      <c r="D3" s="492" t="s">
        <v>276</v>
      </c>
      <c r="E3" s="492" t="s">
        <v>698</v>
      </c>
      <c r="F3" s="492">
        <v>1</v>
      </c>
      <c r="G3" s="534">
        <v>715</v>
      </c>
      <c r="H3" s="534">
        <v>631</v>
      </c>
      <c r="I3" s="534">
        <v>693</v>
      </c>
      <c r="J3" s="534">
        <v>677</v>
      </c>
      <c r="K3" s="534">
        <v>826</v>
      </c>
      <c r="L3" s="534">
        <v>1934</v>
      </c>
    </row>
    <row r="4" spans="1:12" x14ac:dyDescent="0.45">
      <c r="A4" s="492" t="s">
        <v>697</v>
      </c>
      <c r="B4" s="492" t="s">
        <v>48</v>
      </c>
      <c r="C4" s="492" t="s">
        <v>278</v>
      </c>
      <c r="D4" s="492" t="s">
        <v>276</v>
      </c>
      <c r="E4" s="492" t="s">
        <v>698</v>
      </c>
      <c r="F4" s="492">
        <v>1</v>
      </c>
      <c r="G4" s="534">
        <v>690</v>
      </c>
      <c r="H4" s="534">
        <v>770</v>
      </c>
      <c r="I4" s="534">
        <v>648</v>
      </c>
      <c r="J4" s="534">
        <v>531</v>
      </c>
      <c r="K4" s="534">
        <v>620</v>
      </c>
      <c r="L4" s="534">
        <v>530</v>
      </c>
    </row>
    <row r="5" spans="1:12" x14ac:dyDescent="0.45">
      <c r="A5" s="492" t="s">
        <v>697</v>
      </c>
      <c r="B5" s="492" t="s">
        <v>48</v>
      </c>
      <c r="C5" s="492" t="s">
        <v>279</v>
      </c>
      <c r="D5" s="492" t="s">
        <v>276</v>
      </c>
      <c r="E5" s="492" t="s">
        <v>698</v>
      </c>
      <c r="F5" s="492">
        <v>1</v>
      </c>
      <c r="G5" s="534">
        <v>147</v>
      </c>
      <c r="H5" s="534">
        <v>63</v>
      </c>
      <c r="I5" s="534">
        <v>70</v>
      </c>
      <c r="J5" s="534">
        <v>97</v>
      </c>
      <c r="K5" s="534">
        <v>66</v>
      </c>
      <c r="L5" s="534">
        <v>132</v>
      </c>
    </row>
    <row r="6" spans="1:12" x14ac:dyDescent="0.45">
      <c r="A6" s="492" t="s">
        <v>697</v>
      </c>
      <c r="B6" s="492" t="s">
        <v>48</v>
      </c>
      <c r="C6" s="492" t="s">
        <v>280</v>
      </c>
      <c r="D6" s="492" t="s">
        <v>276</v>
      </c>
      <c r="E6" s="492" t="s">
        <v>698</v>
      </c>
      <c r="F6" s="492">
        <v>1</v>
      </c>
      <c r="G6" s="534">
        <v>0</v>
      </c>
      <c r="H6" s="534">
        <v>0</v>
      </c>
      <c r="I6" s="534">
        <v>0</v>
      </c>
      <c r="J6" s="534">
        <v>0</v>
      </c>
      <c r="K6" s="534">
        <v>0</v>
      </c>
      <c r="L6" s="534">
        <v>0</v>
      </c>
    </row>
    <row r="7" spans="1:12" x14ac:dyDescent="0.45">
      <c r="A7" s="492" t="s">
        <v>697</v>
      </c>
      <c r="B7" s="492" t="s">
        <v>48</v>
      </c>
      <c r="C7" s="492" t="s">
        <v>281</v>
      </c>
      <c r="D7" s="492" t="s">
        <v>276</v>
      </c>
      <c r="E7" s="492" t="s">
        <v>698</v>
      </c>
      <c r="F7" s="492">
        <v>1</v>
      </c>
      <c r="G7" s="534">
        <v>50</v>
      </c>
      <c r="H7" s="534">
        <v>67</v>
      </c>
      <c r="I7" s="534">
        <v>53</v>
      </c>
      <c r="J7" s="534">
        <v>56</v>
      </c>
      <c r="K7" s="534">
        <v>65</v>
      </c>
      <c r="L7" s="534">
        <v>181</v>
      </c>
    </row>
    <row r="8" spans="1:12" x14ac:dyDescent="0.45">
      <c r="A8" s="492" t="s">
        <v>697</v>
      </c>
      <c r="B8" s="492" t="s">
        <v>48</v>
      </c>
      <c r="C8" s="492" t="s">
        <v>282</v>
      </c>
      <c r="D8" s="492" t="s">
        <v>276</v>
      </c>
      <c r="E8" s="492" t="s">
        <v>698</v>
      </c>
      <c r="F8" s="492">
        <v>1</v>
      </c>
      <c r="G8" s="534">
        <v>7</v>
      </c>
      <c r="H8" s="534">
        <v>11</v>
      </c>
      <c r="I8" s="534">
        <v>8</v>
      </c>
      <c r="J8" s="534">
        <v>9</v>
      </c>
      <c r="K8" s="534">
        <v>4</v>
      </c>
      <c r="L8" s="534">
        <v>3</v>
      </c>
    </row>
    <row r="9" spans="1:12" x14ac:dyDescent="0.45">
      <c r="A9" s="492" t="s">
        <v>697</v>
      </c>
      <c r="B9" s="492" t="s">
        <v>48</v>
      </c>
      <c r="C9" s="492" t="s">
        <v>283</v>
      </c>
      <c r="D9" s="492" t="s">
        <v>276</v>
      </c>
      <c r="E9" s="492" t="s">
        <v>698</v>
      </c>
      <c r="F9" s="492">
        <v>1</v>
      </c>
      <c r="G9" s="534">
        <v>2</v>
      </c>
      <c r="H9" s="534">
        <v>13</v>
      </c>
      <c r="I9" s="534">
        <v>37</v>
      </c>
      <c r="J9" s="534">
        <v>15</v>
      </c>
      <c r="K9" s="534">
        <v>24</v>
      </c>
      <c r="L9" s="534">
        <v>46</v>
      </c>
    </row>
    <row r="10" spans="1:12" x14ac:dyDescent="0.45">
      <c r="A10" s="492" t="s">
        <v>697</v>
      </c>
      <c r="B10" s="492" t="s">
        <v>48</v>
      </c>
      <c r="C10" s="492" t="s">
        <v>284</v>
      </c>
      <c r="D10" s="492" t="s">
        <v>276</v>
      </c>
      <c r="E10" s="492" t="s">
        <v>698</v>
      </c>
      <c r="F10" s="492">
        <v>1</v>
      </c>
      <c r="G10" s="534"/>
      <c r="H10" s="534">
        <v>0</v>
      </c>
      <c r="I10" s="534"/>
      <c r="J10" s="534">
        <v>18</v>
      </c>
      <c r="K10" s="534">
        <v>12</v>
      </c>
      <c r="L10" s="534">
        <v>20</v>
      </c>
    </row>
    <row r="11" spans="1:12" x14ac:dyDescent="0.45">
      <c r="A11" s="492" t="s">
        <v>697</v>
      </c>
      <c r="B11" s="492" t="s">
        <v>48</v>
      </c>
      <c r="C11" s="492" t="s">
        <v>285</v>
      </c>
      <c r="D11" s="492" t="s">
        <v>276</v>
      </c>
      <c r="E11" s="492" t="s">
        <v>698</v>
      </c>
      <c r="F11" s="492">
        <v>1</v>
      </c>
      <c r="G11" s="534"/>
      <c r="H11" s="534"/>
      <c r="I11" s="534"/>
      <c r="J11" s="534">
        <v>19</v>
      </c>
      <c r="K11" s="534">
        <v>11</v>
      </c>
      <c r="L11" s="534">
        <v>9</v>
      </c>
    </row>
    <row r="12" spans="1:12" x14ac:dyDescent="0.45">
      <c r="A12" s="492" t="s">
        <v>697</v>
      </c>
      <c r="B12" s="492" t="s">
        <v>48</v>
      </c>
      <c r="C12" s="492" t="s">
        <v>286</v>
      </c>
      <c r="D12" s="492" t="s">
        <v>276</v>
      </c>
      <c r="E12" s="492" t="s">
        <v>698</v>
      </c>
      <c r="F12" s="492">
        <v>1</v>
      </c>
      <c r="G12" s="534">
        <v>0</v>
      </c>
      <c r="H12" s="534">
        <v>0</v>
      </c>
      <c r="I12" s="534">
        <v>0</v>
      </c>
      <c r="J12" s="534"/>
      <c r="K12" s="534">
        <v>0</v>
      </c>
      <c r="L12" s="534"/>
    </row>
    <row r="13" spans="1:12" x14ac:dyDescent="0.45">
      <c r="A13" s="492" t="s">
        <v>697</v>
      </c>
      <c r="B13" s="492" t="s">
        <v>48</v>
      </c>
      <c r="C13" s="492" t="s">
        <v>287</v>
      </c>
      <c r="D13" s="492" t="s">
        <v>276</v>
      </c>
      <c r="E13" s="492" t="s">
        <v>698</v>
      </c>
      <c r="F13" s="492">
        <v>1</v>
      </c>
      <c r="G13" s="534">
        <v>0</v>
      </c>
      <c r="H13" s="534">
        <v>1</v>
      </c>
      <c r="I13" s="534">
        <v>1</v>
      </c>
      <c r="J13" s="534"/>
      <c r="K13" s="534">
        <v>0</v>
      </c>
      <c r="L13" s="534"/>
    </row>
    <row r="14" spans="1:12" x14ac:dyDescent="0.45">
      <c r="A14" s="492" t="s">
        <v>697</v>
      </c>
      <c r="B14" s="492" t="s">
        <v>48</v>
      </c>
      <c r="C14" s="492" t="s">
        <v>288</v>
      </c>
      <c r="D14" s="492" t="s">
        <v>276</v>
      </c>
      <c r="E14" s="492" t="s">
        <v>698</v>
      </c>
      <c r="F14" s="492">
        <v>1</v>
      </c>
      <c r="G14" s="534">
        <v>0</v>
      </c>
      <c r="H14" s="534"/>
      <c r="I14" s="534"/>
      <c r="J14" s="534">
        <v>0</v>
      </c>
      <c r="K14" s="534">
        <v>0</v>
      </c>
      <c r="L14" s="534">
        <v>0</v>
      </c>
    </row>
    <row r="15" spans="1:12" x14ac:dyDescent="0.45">
      <c r="A15" s="492" t="s">
        <v>697</v>
      </c>
      <c r="B15" s="492" t="s">
        <v>48</v>
      </c>
      <c r="C15" s="492" t="s">
        <v>71</v>
      </c>
      <c r="D15" s="492" t="s">
        <v>276</v>
      </c>
      <c r="E15" s="492" t="s">
        <v>698</v>
      </c>
      <c r="F15" s="492">
        <v>1</v>
      </c>
      <c r="G15" s="534">
        <v>549</v>
      </c>
      <c r="H15" s="534">
        <v>321</v>
      </c>
      <c r="I15" s="534">
        <v>368</v>
      </c>
      <c r="J15" s="534">
        <v>386</v>
      </c>
      <c r="K15" s="534">
        <v>427</v>
      </c>
      <c r="L15" s="534">
        <v>344</v>
      </c>
    </row>
    <row r="16" spans="1:12" x14ac:dyDescent="0.45">
      <c r="A16" s="492" t="s">
        <v>697</v>
      </c>
      <c r="B16" s="492" t="s">
        <v>48</v>
      </c>
      <c r="C16" s="492" t="s">
        <v>289</v>
      </c>
      <c r="D16" s="492" t="s">
        <v>276</v>
      </c>
      <c r="E16" s="492" t="s">
        <v>698</v>
      </c>
      <c r="F16" s="492">
        <v>1</v>
      </c>
      <c r="G16" s="534"/>
      <c r="H16" s="534">
        <v>709</v>
      </c>
      <c r="I16" s="534">
        <v>883</v>
      </c>
      <c r="J16" s="534">
        <v>1044</v>
      </c>
      <c r="K16" s="534">
        <v>1100</v>
      </c>
      <c r="L16" s="534">
        <v>1633</v>
      </c>
    </row>
    <row r="17" spans="1:12" x14ac:dyDescent="0.45">
      <c r="A17" s="492" t="s">
        <v>697</v>
      </c>
      <c r="B17" s="492" t="s">
        <v>48</v>
      </c>
      <c r="C17" s="492" t="s">
        <v>290</v>
      </c>
      <c r="D17" s="492" t="s">
        <v>276</v>
      </c>
      <c r="E17" s="492" t="s">
        <v>698</v>
      </c>
      <c r="F17" s="492">
        <v>1</v>
      </c>
      <c r="G17" s="534">
        <v>3825</v>
      </c>
      <c r="H17" s="534">
        <v>3489</v>
      </c>
      <c r="I17" s="534">
        <v>3902</v>
      </c>
      <c r="J17" s="534">
        <v>3927</v>
      </c>
      <c r="K17" s="534">
        <v>4275</v>
      </c>
      <c r="L17" s="534">
        <v>6672</v>
      </c>
    </row>
    <row r="18" spans="1:12" x14ac:dyDescent="0.45">
      <c r="A18" s="492" t="s">
        <v>697</v>
      </c>
      <c r="B18" s="492" t="s">
        <v>48</v>
      </c>
      <c r="C18" s="492" t="s">
        <v>275</v>
      </c>
      <c r="D18" s="492" t="s">
        <v>291</v>
      </c>
      <c r="E18" s="492" t="s">
        <v>699</v>
      </c>
      <c r="F18" s="492">
        <v>2</v>
      </c>
      <c r="G18" s="534">
        <v>90</v>
      </c>
      <c r="H18" s="534">
        <v>47</v>
      </c>
      <c r="I18" s="534">
        <v>50</v>
      </c>
      <c r="J18" s="534">
        <v>49</v>
      </c>
      <c r="K18" s="534">
        <v>44</v>
      </c>
      <c r="L18" s="534">
        <v>47</v>
      </c>
    </row>
    <row r="19" spans="1:12" x14ac:dyDescent="0.45">
      <c r="A19" s="492" t="s">
        <v>697</v>
      </c>
      <c r="B19" s="492" t="s">
        <v>48</v>
      </c>
      <c r="C19" s="492" t="s">
        <v>277</v>
      </c>
      <c r="D19" s="492" t="s">
        <v>291</v>
      </c>
      <c r="E19" s="492" t="s">
        <v>699</v>
      </c>
      <c r="F19" s="492">
        <v>2</v>
      </c>
      <c r="G19" s="534">
        <v>63</v>
      </c>
      <c r="H19" s="534">
        <v>49</v>
      </c>
      <c r="I19" s="534">
        <v>54</v>
      </c>
      <c r="J19" s="534">
        <v>54</v>
      </c>
      <c r="K19" s="534">
        <v>57</v>
      </c>
      <c r="L19" s="534">
        <v>72</v>
      </c>
    </row>
    <row r="20" spans="1:12" x14ac:dyDescent="0.45">
      <c r="A20" s="492" t="s">
        <v>697</v>
      </c>
      <c r="B20" s="492" t="s">
        <v>48</v>
      </c>
      <c r="C20" s="492" t="s">
        <v>278</v>
      </c>
      <c r="D20" s="492" t="s">
        <v>291</v>
      </c>
      <c r="E20" s="492" t="s">
        <v>699</v>
      </c>
      <c r="F20" s="492">
        <v>2</v>
      </c>
      <c r="G20" s="534">
        <v>41</v>
      </c>
      <c r="H20" s="534">
        <v>43</v>
      </c>
      <c r="I20" s="534">
        <v>33</v>
      </c>
      <c r="J20" s="534">
        <v>27</v>
      </c>
      <c r="K20" s="534">
        <v>28</v>
      </c>
      <c r="L20" s="534">
        <v>22</v>
      </c>
    </row>
    <row r="21" spans="1:12" x14ac:dyDescent="0.45">
      <c r="A21" s="492" t="s">
        <v>697</v>
      </c>
      <c r="B21" s="492" t="s">
        <v>48</v>
      </c>
      <c r="C21" s="492" t="s">
        <v>279</v>
      </c>
      <c r="D21" s="492" t="s">
        <v>291</v>
      </c>
      <c r="E21" s="492" t="s">
        <v>699</v>
      </c>
      <c r="F21" s="492">
        <v>2</v>
      </c>
      <c r="G21" s="534">
        <v>6</v>
      </c>
      <c r="H21" s="534">
        <v>4</v>
      </c>
      <c r="I21" s="534">
        <v>4</v>
      </c>
      <c r="J21" s="534">
        <v>5</v>
      </c>
      <c r="K21" s="534">
        <v>4</v>
      </c>
      <c r="L21" s="534">
        <v>6</v>
      </c>
    </row>
    <row r="22" spans="1:12" x14ac:dyDescent="0.45">
      <c r="A22" s="492" t="s">
        <v>697</v>
      </c>
      <c r="B22" s="492" t="s">
        <v>48</v>
      </c>
      <c r="C22" s="492" t="s">
        <v>280</v>
      </c>
      <c r="D22" s="492" t="s">
        <v>291</v>
      </c>
      <c r="E22" s="492" t="s">
        <v>699</v>
      </c>
      <c r="F22" s="492">
        <v>2</v>
      </c>
      <c r="G22" s="534">
        <v>0</v>
      </c>
      <c r="H22" s="534">
        <v>0</v>
      </c>
      <c r="I22" s="534">
        <v>0</v>
      </c>
      <c r="J22" s="534">
        <v>0</v>
      </c>
      <c r="K22" s="534">
        <v>0</v>
      </c>
      <c r="L22" s="534">
        <v>0</v>
      </c>
    </row>
    <row r="23" spans="1:12" x14ac:dyDescent="0.45">
      <c r="A23" s="492" t="s">
        <v>697</v>
      </c>
      <c r="B23" s="492" t="s">
        <v>48</v>
      </c>
      <c r="C23" s="492" t="s">
        <v>281</v>
      </c>
      <c r="D23" s="492" t="s">
        <v>291</v>
      </c>
      <c r="E23" s="492" t="s">
        <v>699</v>
      </c>
      <c r="F23" s="492">
        <v>2</v>
      </c>
      <c r="G23" s="534">
        <v>2</v>
      </c>
      <c r="H23" s="534">
        <v>2</v>
      </c>
      <c r="I23" s="534">
        <v>2</v>
      </c>
      <c r="J23" s="534">
        <v>2</v>
      </c>
      <c r="K23" s="534">
        <v>2</v>
      </c>
      <c r="L23" s="534">
        <v>2</v>
      </c>
    </row>
    <row r="24" spans="1:12" x14ac:dyDescent="0.45">
      <c r="A24" s="492" t="s">
        <v>697</v>
      </c>
      <c r="B24" s="492" t="s">
        <v>48</v>
      </c>
      <c r="C24" s="492" t="s">
        <v>282</v>
      </c>
      <c r="D24" s="492" t="s">
        <v>291</v>
      </c>
      <c r="E24" s="492" t="s">
        <v>699</v>
      </c>
      <c r="F24" s="492">
        <v>2</v>
      </c>
      <c r="G24" s="534">
        <v>0</v>
      </c>
      <c r="H24" s="534">
        <v>1</v>
      </c>
      <c r="I24" s="534">
        <v>0</v>
      </c>
      <c r="J24" s="534">
        <v>0</v>
      </c>
      <c r="K24" s="534">
        <v>0</v>
      </c>
      <c r="L24" s="534">
        <v>0</v>
      </c>
    </row>
    <row r="25" spans="1:12" x14ac:dyDescent="0.45">
      <c r="A25" s="492" t="s">
        <v>697</v>
      </c>
      <c r="B25" s="492" t="s">
        <v>48</v>
      </c>
      <c r="C25" s="492" t="s">
        <v>283</v>
      </c>
      <c r="D25" s="492" t="s">
        <v>291</v>
      </c>
      <c r="E25" s="492" t="s">
        <v>699</v>
      </c>
      <c r="F25" s="492">
        <v>2</v>
      </c>
      <c r="G25" s="534">
        <v>0</v>
      </c>
      <c r="H25" s="534">
        <v>1</v>
      </c>
      <c r="I25" s="534">
        <v>1</v>
      </c>
      <c r="J25" s="534">
        <v>1</v>
      </c>
      <c r="K25" s="534">
        <v>1</v>
      </c>
      <c r="L25" s="534">
        <v>1</v>
      </c>
    </row>
    <row r="26" spans="1:12" x14ac:dyDescent="0.45">
      <c r="A26" s="492" t="s">
        <v>697</v>
      </c>
      <c r="B26" s="492" t="s">
        <v>48</v>
      </c>
      <c r="C26" s="492" t="s">
        <v>284</v>
      </c>
      <c r="D26" s="492" t="s">
        <v>291</v>
      </c>
      <c r="E26" s="492" t="s">
        <v>699</v>
      </c>
      <c r="F26" s="492">
        <v>2</v>
      </c>
      <c r="G26" s="534"/>
      <c r="H26" s="534">
        <v>0</v>
      </c>
      <c r="I26" s="534"/>
      <c r="J26" s="534">
        <v>2</v>
      </c>
      <c r="K26" s="534">
        <v>2</v>
      </c>
      <c r="L26" s="534">
        <v>2</v>
      </c>
    </row>
    <row r="27" spans="1:12" x14ac:dyDescent="0.45">
      <c r="A27" s="492" t="s">
        <v>697</v>
      </c>
      <c r="B27" s="492" t="s">
        <v>48</v>
      </c>
      <c r="C27" s="492" t="s">
        <v>285</v>
      </c>
      <c r="D27" s="492" t="s">
        <v>291</v>
      </c>
      <c r="E27" s="492" t="s">
        <v>699</v>
      </c>
      <c r="F27" s="492">
        <v>2</v>
      </c>
      <c r="G27" s="534"/>
      <c r="H27" s="534"/>
      <c r="I27" s="534"/>
      <c r="J27" s="534">
        <v>2</v>
      </c>
      <c r="K27" s="534">
        <v>1</v>
      </c>
      <c r="L27" s="534">
        <v>1</v>
      </c>
    </row>
    <row r="28" spans="1:12" x14ac:dyDescent="0.45">
      <c r="A28" s="492" t="s">
        <v>697</v>
      </c>
      <c r="B28" s="492" t="s">
        <v>48</v>
      </c>
      <c r="C28" s="492" t="s">
        <v>286</v>
      </c>
      <c r="D28" s="492" t="s">
        <v>291</v>
      </c>
      <c r="E28" s="492" t="s">
        <v>699</v>
      </c>
      <c r="F28" s="492">
        <v>2</v>
      </c>
      <c r="G28" s="534">
        <v>0</v>
      </c>
      <c r="H28" s="534">
        <v>0</v>
      </c>
      <c r="I28" s="534">
        <v>0</v>
      </c>
      <c r="J28" s="534"/>
      <c r="K28" s="534">
        <v>0</v>
      </c>
      <c r="L28" s="534"/>
    </row>
    <row r="29" spans="1:12" x14ac:dyDescent="0.45">
      <c r="A29" s="492" t="s">
        <v>697</v>
      </c>
      <c r="B29" s="492" t="s">
        <v>48</v>
      </c>
      <c r="C29" s="492" t="s">
        <v>287</v>
      </c>
      <c r="D29" s="492" t="s">
        <v>291</v>
      </c>
      <c r="E29" s="492" t="s">
        <v>699</v>
      </c>
      <c r="F29" s="492">
        <v>2</v>
      </c>
      <c r="G29" s="534">
        <v>0</v>
      </c>
      <c r="H29" s="534">
        <v>0</v>
      </c>
      <c r="I29" s="534">
        <v>1</v>
      </c>
      <c r="J29" s="534"/>
      <c r="K29" s="534">
        <v>0</v>
      </c>
      <c r="L29" s="534"/>
    </row>
    <row r="30" spans="1:12" x14ac:dyDescent="0.45">
      <c r="A30" s="492" t="s">
        <v>697</v>
      </c>
      <c r="B30" s="492" t="s">
        <v>48</v>
      </c>
      <c r="C30" s="492" t="s">
        <v>288</v>
      </c>
      <c r="D30" s="492" t="s">
        <v>291</v>
      </c>
      <c r="E30" s="492" t="s">
        <v>699</v>
      </c>
      <c r="F30" s="492">
        <v>2</v>
      </c>
      <c r="G30" s="534">
        <v>0</v>
      </c>
      <c r="H30" s="534"/>
      <c r="I30" s="534"/>
      <c r="J30" s="534">
        <v>0</v>
      </c>
      <c r="K30" s="534">
        <v>0</v>
      </c>
      <c r="L30" s="534">
        <v>0</v>
      </c>
    </row>
    <row r="31" spans="1:12" x14ac:dyDescent="0.45">
      <c r="A31" s="492" t="s">
        <v>697</v>
      </c>
      <c r="B31" s="492" t="s">
        <v>48</v>
      </c>
      <c r="C31" s="492" t="s">
        <v>71</v>
      </c>
      <c r="D31" s="492" t="s">
        <v>291</v>
      </c>
      <c r="E31" s="492" t="s">
        <v>699</v>
      </c>
      <c r="F31" s="492">
        <v>2</v>
      </c>
      <c r="G31" s="534">
        <v>67</v>
      </c>
      <c r="H31" s="534">
        <v>24</v>
      </c>
      <c r="I31" s="534">
        <v>24</v>
      </c>
      <c r="J31" s="534">
        <v>24</v>
      </c>
      <c r="K31" s="534">
        <v>27</v>
      </c>
      <c r="L31" s="534">
        <v>18</v>
      </c>
    </row>
    <row r="32" spans="1:12" x14ac:dyDescent="0.45">
      <c r="A32" s="492" t="s">
        <v>697</v>
      </c>
      <c r="B32" s="492" t="s">
        <v>48</v>
      </c>
      <c r="C32" s="492" t="s">
        <v>289</v>
      </c>
      <c r="D32" s="492" t="s">
        <v>291</v>
      </c>
      <c r="E32" s="492" t="s">
        <v>699</v>
      </c>
      <c r="F32" s="492">
        <v>2</v>
      </c>
      <c r="G32" s="534"/>
      <c r="H32" s="534">
        <v>40</v>
      </c>
      <c r="I32" s="534">
        <v>40</v>
      </c>
      <c r="J32" s="534">
        <v>50</v>
      </c>
      <c r="K32" s="534">
        <v>53</v>
      </c>
      <c r="L32" s="534">
        <v>68</v>
      </c>
    </row>
    <row r="33" spans="1:12" x14ac:dyDescent="0.45">
      <c r="A33" s="492" t="s">
        <v>697</v>
      </c>
      <c r="B33" s="492" t="s">
        <v>48</v>
      </c>
      <c r="C33" s="492" t="s">
        <v>290</v>
      </c>
      <c r="D33" s="492" t="s">
        <v>291</v>
      </c>
      <c r="E33" s="492" t="s">
        <v>699</v>
      </c>
      <c r="F33" s="492">
        <v>2</v>
      </c>
      <c r="G33" s="534">
        <v>268</v>
      </c>
      <c r="H33" s="534">
        <v>210</v>
      </c>
      <c r="I33" s="534">
        <v>208</v>
      </c>
      <c r="J33" s="534">
        <v>215</v>
      </c>
      <c r="K33" s="534">
        <v>220</v>
      </c>
      <c r="L33" s="534">
        <v>239</v>
      </c>
    </row>
    <row r="34" spans="1:12" x14ac:dyDescent="0.45">
      <c r="A34" s="492" t="s">
        <v>697</v>
      </c>
      <c r="B34" s="492" t="s">
        <v>48</v>
      </c>
      <c r="C34" s="492" t="s">
        <v>275</v>
      </c>
      <c r="D34" s="492" t="s">
        <v>292</v>
      </c>
      <c r="E34" s="492" t="s">
        <v>700</v>
      </c>
      <c r="F34" s="492">
        <v>3</v>
      </c>
      <c r="G34" s="534">
        <v>18538</v>
      </c>
      <c r="H34" s="534">
        <v>19337</v>
      </c>
      <c r="I34" s="534">
        <v>22837</v>
      </c>
      <c r="J34" s="534">
        <v>21988</v>
      </c>
      <c r="K34" s="534">
        <v>25291</v>
      </c>
      <c r="L34" s="534">
        <v>38801</v>
      </c>
    </row>
    <row r="35" spans="1:12" x14ac:dyDescent="0.45">
      <c r="A35" s="492" t="s">
        <v>697</v>
      </c>
      <c r="B35" s="492" t="s">
        <v>48</v>
      </c>
      <c r="C35" s="492" t="s">
        <v>277</v>
      </c>
      <c r="D35" s="492" t="s">
        <v>292</v>
      </c>
      <c r="E35" s="492" t="s">
        <v>700</v>
      </c>
      <c r="F35" s="492">
        <v>3</v>
      </c>
      <c r="G35" s="534">
        <v>11404</v>
      </c>
      <c r="H35" s="534">
        <v>12828</v>
      </c>
      <c r="I35" s="534">
        <v>12940</v>
      </c>
      <c r="J35" s="534">
        <v>12418</v>
      </c>
      <c r="K35" s="534">
        <v>14449</v>
      </c>
      <c r="L35" s="534">
        <v>26908</v>
      </c>
    </row>
    <row r="36" spans="1:12" x14ac:dyDescent="0.45">
      <c r="A36" s="492" t="s">
        <v>697</v>
      </c>
      <c r="B36" s="492" t="s">
        <v>48</v>
      </c>
      <c r="C36" s="492" t="s">
        <v>278</v>
      </c>
      <c r="D36" s="492" t="s">
        <v>292</v>
      </c>
      <c r="E36" s="492" t="s">
        <v>700</v>
      </c>
      <c r="F36" s="492">
        <v>3</v>
      </c>
      <c r="G36" s="534">
        <v>16910</v>
      </c>
      <c r="H36" s="534">
        <v>17723</v>
      </c>
      <c r="I36" s="534">
        <v>19695</v>
      </c>
      <c r="J36" s="534">
        <v>20053</v>
      </c>
      <c r="K36" s="534">
        <v>22028</v>
      </c>
      <c r="L36" s="534">
        <v>23944</v>
      </c>
    </row>
    <row r="37" spans="1:12" x14ac:dyDescent="0.45">
      <c r="A37" s="492" t="s">
        <v>697</v>
      </c>
      <c r="B37" s="492" t="s">
        <v>48</v>
      </c>
      <c r="C37" s="492" t="s">
        <v>279</v>
      </c>
      <c r="D37" s="492" t="s">
        <v>292</v>
      </c>
      <c r="E37" s="492" t="s">
        <v>700</v>
      </c>
      <c r="F37" s="492">
        <v>3</v>
      </c>
      <c r="G37" s="534">
        <v>26205</v>
      </c>
      <c r="H37" s="534">
        <v>14978</v>
      </c>
      <c r="I37" s="534">
        <v>16595</v>
      </c>
      <c r="J37" s="534">
        <v>20707</v>
      </c>
      <c r="K37" s="534">
        <v>15331</v>
      </c>
      <c r="L37" s="534">
        <v>23584</v>
      </c>
    </row>
    <row r="38" spans="1:12" x14ac:dyDescent="0.45">
      <c r="A38" s="492" t="s">
        <v>697</v>
      </c>
      <c r="B38" s="492" t="s">
        <v>48</v>
      </c>
      <c r="C38" s="492" t="s">
        <v>280</v>
      </c>
      <c r="D38" s="492" t="s">
        <v>292</v>
      </c>
      <c r="E38" s="492" t="s">
        <v>700</v>
      </c>
      <c r="F38" s="492">
        <v>3</v>
      </c>
      <c r="G38" s="534">
        <v>29000</v>
      </c>
      <c r="H38" s="534">
        <v>2500</v>
      </c>
      <c r="I38" s="534">
        <v>17400</v>
      </c>
      <c r="J38" s="534">
        <v>11600</v>
      </c>
      <c r="K38" s="534">
        <v>15091</v>
      </c>
      <c r="L38" s="534">
        <v>16333</v>
      </c>
    </row>
    <row r="39" spans="1:12" x14ac:dyDescent="0.45">
      <c r="A39" s="492" t="s">
        <v>697</v>
      </c>
      <c r="B39" s="492" t="s">
        <v>48</v>
      </c>
      <c r="C39" s="492" t="s">
        <v>281</v>
      </c>
      <c r="D39" s="492" t="s">
        <v>292</v>
      </c>
      <c r="E39" s="492" t="s">
        <v>700</v>
      </c>
      <c r="F39" s="492">
        <v>3</v>
      </c>
      <c r="G39" s="534">
        <v>31904</v>
      </c>
      <c r="H39" s="534">
        <v>41676</v>
      </c>
      <c r="I39" s="534">
        <v>35281</v>
      </c>
      <c r="J39" s="534">
        <v>31180</v>
      </c>
      <c r="K39" s="534">
        <v>36868</v>
      </c>
      <c r="L39" s="534">
        <v>82480</v>
      </c>
    </row>
    <row r="40" spans="1:12" x14ac:dyDescent="0.45">
      <c r="A40" s="492" t="s">
        <v>697</v>
      </c>
      <c r="B40" s="492" t="s">
        <v>48</v>
      </c>
      <c r="C40" s="492" t="s">
        <v>282</v>
      </c>
      <c r="D40" s="492" t="s">
        <v>292</v>
      </c>
      <c r="E40" s="492" t="s">
        <v>700</v>
      </c>
      <c r="F40" s="492">
        <v>3</v>
      </c>
      <c r="G40" s="534">
        <v>44776</v>
      </c>
      <c r="H40" s="534">
        <v>20662</v>
      </c>
      <c r="I40" s="534">
        <v>41792</v>
      </c>
      <c r="J40" s="534">
        <v>44641</v>
      </c>
      <c r="K40" s="534">
        <v>22969</v>
      </c>
      <c r="L40" s="534">
        <v>25081</v>
      </c>
    </row>
    <row r="41" spans="1:12" x14ac:dyDescent="0.45">
      <c r="A41" s="492" t="s">
        <v>697</v>
      </c>
      <c r="B41" s="492" t="s">
        <v>48</v>
      </c>
      <c r="C41" s="492" t="s">
        <v>283</v>
      </c>
      <c r="D41" s="492" t="s">
        <v>292</v>
      </c>
      <c r="E41" s="492" t="s">
        <v>700</v>
      </c>
      <c r="F41" s="492">
        <v>3</v>
      </c>
      <c r="G41" s="534">
        <v>15648</v>
      </c>
      <c r="H41" s="534">
        <v>16613</v>
      </c>
      <c r="I41" s="534">
        <v>48700</v>
      </c>
      <c r="J41" s="534">
        <v>23657</v>
      </c>
      <c r="K41" s="534">
        <v>20617</v>
      </c>
      <c r="L41" s="534">
        <v>34668</v>
      </c>
    </row>
    <row r="42" spans="1:12" x14ac:dyDescent="0.45">
      <c r="A42" s="492" t="s">
        <v>697</v>
      </c>
      <c r="B42" s="492" t="s">
        <v>48</v>
      </c>
      <c r="C42" s="492" t="s">
        <v>284</v>
      </c>
      <c r="D42" s="492" t="s">
        <v>292</v>
      </c>
      <c r="E42" s="492" t="s">
        <v>700</v>
      </c>
      <c r="F42" s="492">
        <v>3</v>
      </c>
      <c r="G42" s="534"/>
      <c r="H42" s="534">
        <v>18000</v>
      </c>
      <c r="I42" s="534"/>
      <c r="J42" s="534">
        <v>10871</v>
      </c>
      <c r="K42" s="534">
        <v>7499</v>
      </c>
      <c r="L42" s="534">
        <v>11534</v>
      </c>
    </row>
    <row r="43" spans="1:12" x14ac:dyDescent="0.45">
      <c r="A43" s="492" t="s">
        <v>697</v>
      </c>
      <c r="B43" s="492" t="s">
        <v>48</v>
      </c>
      <c r="C43" s="492" t="s">
        <v>285</v>
      </c>
      <c r="D43" s="492" t="s">
        <v>292</v>
      </c>
      <c r="E43" s="492" t="s">
        <v>700</v>
      </c>
      <c r="F43" s="492">
        <v>3</v>
      </c>
      <c r="G43" s="534"/>
      <c r="H43" s="534"/>
      <c r="I43" s="534"/>
      <c r="J43" s="534">
        <v>9325</v>
      </c>
      <c r="K43" s="534">
        <v>11221</v>
      </c>
      <c r="L43" s="534">
        <v>15056</v>
      </c>
    </row>
    <row r="44" spans="1:12" x14ac:dyDescent="0.45">
      <c r="A44" s="492" t="s">
        <v>697</v>
      </c>
      <c r="B44" s="492" t="s">
        <v>48</v>
      </c>
      <c r="C44" s="492" t="s">
        <v>286</v>
      </c>
      <c r="D44" s="492" t="s">
        <v>292</v>
      </c>
      <c r="E44" s="492" t="s">
        <v>700</v>
      </c>
      <c r="F44" s="492">
        <v>3</v>
      </c>
      <c r="G44" s="534">
        <v>6000</v>
      </c>
      <c r="H44" s="534">
        <v>5286</v>
      </c>
      <c r="I44" s="534">
        <v>4063</v>
      </c>
      <c r="J44" s="534"/>
      <c r="K44" s="534">
        <v>4000</v>
      </c>
      <c r="L44" s="534"/>
    </row>
    <row r="45" spans="1:12" x14ac:dyDescent="0.45">
      <c r="A45" s="492" t="s">
        <v>697</v>
      </c>
      <c r="B45" s="492" t="s">
        <v>48</v>
      </c>
      <c r="C45" s="492" t="s">
        <v>287</v>
      </c>
      <c r="D45" s="492" t="s">
        <v>292</v>
      </c>
      <c r="E45" s="492" t="s">
        <v>700</v>
      </c>
      <c r="F45" s="492">
        <v>3</v>
      </c>
      <c r="G45" s="534">
        <v>1000</v>
      </c>
      <c r="H45" s="534">
        <v>8344</v>
      </c>
      <c r="I45" s="534">
        <v>1452</v>
      </c>
      <c r="J45" s="534"/>
      <c r="K45" s="534">
        <v>17000</v>
      </c>
      <c r="L45" s="534"/>
    </row>
    <row r="46" spans="1:12" x14ac:dyDescent="0.45">
      <c r="A46" s="492" t="s">
        <v>697</v>
      </c>
      <c r="B46" s="492" t="s">
        <v>48</v>
      </c>
      <c r="C46" s="492" t="s">
        <v>288</v>
      </c>
      <c r="D46" s="492" t="s">
        <v>292</v>
      </c>
      <c r="E46" s="492" t="s">
        <v>700</v>
      </c>
      <c r="F46" s="492">
        <v>3</v>
      </c>
      <c r="G46" s="534">
        <v>36667</v>
      </c>
      <c r="H46" s="534"/>
      <c r="I46" s="534"/>
      <c r="J46" s="534">
        <v>76000</v>
      </c>
      <c r="K46" s="534">
        <v>60000</v>
      </c>
      <c r="L46" s="534">
        <v>9000</v>
      </c>
    </row>
    <row r="47" spans="1:12" x14ac:dyDescent="0.45">
      <c r="A47" s="492" t="s">
        <v>697</v>
      </c>
      <c r="B47" s="492" t="s">
        <v>48</v>
      </c>
      <c r="C47" s="492" t="s">
        <v>71</v>
      </c>
      <c r="D47" s="492" t="s">
        <v>292</v>
      </c>
      <c r="E47" s="492" t="s">
        <v>700</v>
      </c>
      <c r="F47" s="492">
        <v>3</v>
      </c>
      <c r="G47" s="534">
        <v>8193</v>
      </c>
      <c r="H47" s="534">
        <v>13484</v>
      </c>
      <c r="I47" s="534">
        <v>15253</v>
      </c>
      <c r="J47" s="534">
        <v>16318</v>
      </c>
      <c r="K47" s="534">
        <v>15536</v>
      </c>
      <c r="L47" s="534">
        <v>18745</v>
      </c>
    </row>
    <row r="48" spans="1:12" x14ac:dyDescent="0.45">
      <c r="A48" s="492" t="s">
        <v>697</v>
      </c>
      <c r="B48" s="492" t="s">
        <v>48</v>
      </c>
      <c r="C48" s="492" t="s">
        <v>289</v>
      </c>
      <c r="D48" s="492" t="s">
        <v>292</v>
      </c>
      <c r="E48" s="492" t="s">
        <v>700</v>
      </c>
      <c r="F48" s="492">
        <v>3</v>
      </c>
      <c r="G48" s="534"/>
      <c r="H48" s="534">
        <v>17762</v>
      </c>
      <c r="I48" s="534">
        <v>22094</v>
      </c>
      <c r="J48" s="534">
        <v>20769</v>
      </c>
      <c r="K48" s="534">
        <v>20837</v>
      </c>
      <c r="L48" s="534">
        <v>24147</v>
      </c>
    </row>
    <row r="49" spans="1:12" x14ac:dyDescent="0.45">
      <c r="A49" s="492" t="s">
        <v>697</v>
      </c>
      <c r="B49" s="492" t="s">
        <v>48</v>
      </c>
      <c r="C49" s="492" t="s">
        <v>290</v>
      </c>
      <c r="D49" s="492" t="s">
        <v>292</v>
      </c>
      <c r="E49" s="492" t="s">
        <v>700</v>
      </c>
      <c r="F49" s="492">
        <v>3</v>
      </c>
      <c r="G49" s="534">
        <v>14284</v>
      </c>
      <c r="H49" s="534">
        <v>16592</v>
      </c>
      <c r="I49" s="534">
        <v>18782</v>
      </c>
      <c r="J49" s="534">
        <v>18280</v>
      </c>
      <c r="K49" s="534">
        <v>19446</v>
      </c>
      <c r="L49" s="534">
        <v>27920</v>
      </c>
    </row>
    <row r="50" spans="1:12" x14ac:dyDescent="0.45">
      <c r="A50" s="492" t="s">
        <v>701</v>
      </c>
      <c r="B50" s="492" t="s">
        <v>558</v>
      </c>
      <c r="C50" s="492" t="s">
        <v>275</v>
      </c>
      <c r="D50" s="492" t="s">
        <v>276</v>
      </c>
      <c r="E50" s="492" t="s">
        <v>698</v>
      </c>
      <c r="F50" s="492">
        <v>1</v>
      </c>
      <c r="G50" s="534">
        <v>19</v>
      </c>
      <c r="H50" s="534">
        <v>14</v>
      </c>
      <c r="I50" s="534">
        <v>18</v>
      </c>
      <c r="J50" s="534">
        <v>22</v>
      </c>
      <c r="K50" s="534">
        <v>11</v>
      </c>
      <c r="L50" s="534">
        <v>14</v>
      </c>
    </row>
    <row r="51" spans="1:12" x14ac:dyDescent="0.45">
      <c r="A51" s="492" t="s">
        <v>701</v>
      </c>
      <c r="B51" s="492" t="s">
        <v>558</v>
      </c>
      <c r="C51" s="492" t="s">
        <v>277</v>
      </c>
      <c r="D51" s="492" t="s">
        <v>276</v>
      </c>
      <c r="E51" s="492" t="s">
        <v>698</v>
      </c>
      <c r="F51" s="492">
        <v>1</v>
      </c>
      <c r="G51" s="534">
        <v>9</v>
      </c>
      <c r="H51" s="534">
        <v>4</v>
      </c>
      <c r="I51" s="534">
        <v>6</v>
      </c>
      <c r="J51" s="534">
        <v>6</v>
      </c>
      <c r="K51" s="534">
        <v>15</v>
      </c>
      <c r="L51" s="534">
        <v>13</v>
      </c>
    </row>
    <row r="52" spans="1:12" x14ac:dyDescent="0.45">
      <c r="A52" s="492" t="s">
        <v>701</v>
      </c>
      <c r="B52" s="492" t="s">
        <v>558</v>
      </c>
      <c r="C52" s="492" t="s">
        <v>278</v>
      </c>
      <c r="D52" s="492" t="s">
        <v>276</v>
      </c>
      <c r="E52" s="492" t="s">
        <v>698</v>
      </c>
      <c r="F52" s="492">
        <v>1</v>
      </c>
      <c r="G52" s="534">
        <v>16</v>
      </c>
      <c r="H52" s="534">
        <v>18</v>
      </c>
      <c r="I52" s="534">
        <v>16</v>
      </c>
      <c r="J52" s="534">
        <v>9</v>
      </c>
      <c r="K52" s="534">
        <v>7</v>
      </c>
      <c r="L52" s="534">
        <v>8</v>
      </c>
    </row>
    <row r="53" spans="1:12" x14ac:dyDescent="0.45">
      <c r="A53" s="492" t="s">
        <v>701</v>
      </c>
      <c r="B53" s="492" t="s">
        <v>558</v>
      </c>
      <c r="C53" s="492" t="s">
        <v>279</v>
      </c>
      <c r="D53" s="492" t="s">
        <v>276</v>
      </c>
      <c r="E53" s="492" t="s">
        <v>698</v>
      </c>
      <c r="F53" s="492">
        <v>1</v>
      </c>
      <c r="G53" s="534">
        <v>1</v>
      </c>
      <c r="H53" s="534">
        <v>1</v>
      </c>
      <c r="I53" s="534">
        <v>1</v>
      </c>
      <c r="J53" s="534">
        <v>1</v>
      </c>
      <c r="K53" s="534">
        <v>0</v>
      </c>
      <c r="L53" s="534">
        <v>1</v>
      </c>
    </row>
    <row r="54" spans="1:12" x14ac:dyDescent="0.45">
      <c r="A54" s="492" t="s">
        <v>701</v>
      </c>
      <c r="B54" s="492" t="s">
        <v>558</v>
      </c>
      <c r="C54" s="492" t="s">
        <v>280</v>
      </c>
      <c r="D54" s="492" t="s">
        <v>276</v>
      </c>
      <c r="E54" s="492" t="s">
        <v>698</v>
      </c>
      <c r="F54" s="492">
        <v>1</v>
      </c>
      <c r="G54" s="534"/>
      <c r="H54" s="534"/>
      <c r="I54" s="534"/>
      <c r="J54" s="534"/>
      <c r="K54" s="534">
        <v>0</v>
      </c>
      <c r="L54" s="534">
        <v>0</v>
      </c>
    </row>
    <row r="55" spans="1:12" x14ac:dyDescent="0.45">
      <c r="A55" s="492" t="s">
        <v>701</v>
      </c>
      <c r="B55" s="492" t="s">
        <v>558</v>
      </c>
      <c r="C55" s="492" t="s">
        <v>281</v>
      </c>
      <c r="D55" s="492" t="s">
        <v>276</v>
      </c>
      <c r="E55" s="492" t="s">
        <v>698</v>
      </c>
      <c r="F55" s="492">
        <v>1</v>
      </c>
      <c r="G55" s="534">
        <v>0</v>
      </c>
      <c r="H55" s="534">
        <v>0</v>
      </c>
      <c r="I55" s="534"/>
      <c r="J55" s="534">
        <v>0</v>
      </c>
      <c r="K55" s="534">
        <v>0</v>
      </c>
      <c r="L55" s="534">
        <v>0</v>
      </c>
    </row>
    <row r="56" spans="1:12" x14ac:dyDescent="0.45">
      <c r="A56" s="492" t="s">
        <v>701</v>
      </c>
      <c r="B56" s="492" t="s">
        <v>558</v>
      </c>
      <c r="C56" s="492" t="s">
        <v>282</v>
      </c>
      <c r="D56" s="492" t="s">
        <v>276</v>
      </c>
      <c r="E56" s="492" t="s">
        <v>698</v>
      </c>
      <c r="F56" s="492">
        <v>1</v>
      </c>
      <c r="G56" s="534">
        <v>0</v>
      </c>
      <c r="H56" s="534"/>
      <c r="I56" s="534"/>
      <c r="J56" s="534"/>
      <c r="K56" s="534"/>
      <c r="L56" s="534"/>
    </row>
    <row r="57" spans="1:12" x14ac:dyDescent="0.45">
      <c r="A57" s="492" t="s">
        <v>701</v>
      </c>
      <c r="B57" s="492" t="s">
        <v>558</v>
      </c>
      <c r="C57" s="492" t="s">
        <v>287</v>
      </c>
      <c r="D57" s="492" t="s">
        <v>276</v>
      </c>
      <c r="E57" s="492" t="s">
        <v>698</v>
      </c>
      <c r="F57" s="492">
        <v>1</v>
      </c>
      <c r="G57" s="534"/>
      <c r="H57" s="534">
        <v>0</v>
      </c>
      <c r="I57" s="534"/>
      <c r="J57" s="534"/>
      <c r="K57" s="534"/>
      <c r="L57" s="534"/>
    </row>
    <row r="58" spans="1:12" x14ac:dyDescent="0.45">
      <c r="A58" s="492" t="s">
        <v>701</v>
      </c>
      <c r="B58" s="492" t="s">
        <v>558</v>
      </c>
      <c r="C58" s="492" t="s">
        <v>71</v>
      </c>
      <c r="D58" s="492" t="s">
        <v>276</v>
      </c>
      <c r="E58" s="492" t="s">
        <v>698</v>
      </c>
      <c r="F58" s="492">
        <v>1</v>
      </c>
      <c r="G58" s="534">
        <v>20</v>
      </c>
      <c r="H58" s="534">
        <v>11</v>
      </c>
      <c r="I58" s="534">
        <v>15</v>
      </c>
      <c r="J58" s="534">
        <v>11</v>
      </c>
      <c r="K58" s="534">
        <v>11</v>
      </c>
      <c r="L58" s="534">
        <v>10</v>
      </c>
    </row>
    <row r="59" spans="1:12" x14ac:dyDescent="0.45">
      <c r="A59" s="492" t="s">
        <v>701</v>
      </c>
      <c r="B59" s="492" t="s">
        <v>558</v>
      </c>
      <c r="C59" s="492" t="s">
        <v>289</v>
      </c>
      <c r="D59" s="492" t="s">
        <v>276</v>
      </c>
      <c r="E59" s="492" t="s">
        <v>698</v>
      </c>
      <c r="F59" s="492">
        <v>1</v>
      </c>
      <c r="G59" s="534"/>
      <c r="H59" s="534">
        <v>7</v>
      </c>
      <c r="I59" s="534">
        <v>11</v>
      </c>
      <c r="J59" s="534">
        <v>4</v>
      </c>
      <c r="K59" s="534">
        <v>7</v>
      </c>
      <c r="L59" s="534">
        <v>4</v>
      </c>
    </row>
    <row r="60" spans="1:12" x14ac:dyDescent="0.45">
      <c r="A60" s="492" t="s">
        <v>701</v>
      </c>
      <c r="B60" s="492" t="s">
        <v>558</v>
      </c>
      <c r="C60" s="492" t="s">
        <v>290</v>
      </c>
      <c r="D60" s="492" t="s">
        <v>276</v>
      </c>
      <c r="E60" s="492" t="s">
        <v>698</v>
      </c>
      <c r="F60" s="492">
        <v>1</v>
      </c>
      <c r="G60" s="534">
        <v>66</v>
      </c>
      <c r="H60" s="534">
        <v>55</v>
      </c>
      <c r="I60" s="534">
        <v>67</v>
      </c>
      <c r="J60" s="534">
        <v>53</v>
      </c>
      <c r="K60" s="534">
        <v>52</v>
      </c>
      <c r="L60" s="534">
        <v>51</v>
      </c>
    </row>
    <row r="61" spans="1:12" x14ac:dyDescent="0.45">
      <c r="A61" s="492" t="s">
        <v>701</v>
      </c>
      <c r="B61" s="492" t="s">
        <v>559</v>
      </c>
      <c r="C61" s="492" t="s">
        <v>275</v>
      </c>
      <c r="D61" s="492" t="s">
        <v>276</v>
      </c>
      <c r="E61" s="492" t="s">
        <v>698</v>
      </c>
      <c r="F61" s="492">
        <v>1</v>
      </c>
      <c r="G61" s="534">
        <v>410</v>
      </c>
      <c r="H61" s="534">
        <v>252</v>
      </c>
      <c r="I61" s="534">
        <v>273</v>
      </c>
      <c r="J61" s="534">
        <v>215</v>
      </c>
      <c r="K61" s="534">
        <v>274</v>
      </c>
      <c r="L61" s="534">
        <v>291</v>
      </c>
    </row>
    <row r="62" spans="1:12" x14ac:dyDescent="0.45">
      <c r="A62" s="492" t="s">
        <v>701</v>
      </c>
      <c r="B62" s="492" t="s">
        <v>559</v>
      </c>
      <c r="C62" s="492" t="s">
        <v>277</v>
      </c>
      <c r="D62" s="492" t="s">
        <v>276</v>
      </c>
      <c r="E62" s="492" t="s">
        <v>698</v>
      </c>
      <c r="F62" s="492">
        <v>1</v>
      </c>
      <c r="G62" s="534">
        <v>113</v>
      </c>
      <c r="H62" s="534">
        <v>87</v>
      </c>
      <c r="I62" s="534">
        <v>138</v>
      </c>
      <c r="J62" s="534">
        <v>145</v>
      </c>
      <c r="K62" s="534">
        <v>179</v>
      </c>
      <c r="L62" s="534">
        <v>221</v>
      </c>
    </row>
    <row r="63" spans="1:12" x14ac:dyDescent="0.45">
      <c r="A63" s="492" t="s">
        <v>701</v>
      </c>
      <c r="B63" s="492" t="s">
        <v>559</v>
      </c>
      <c r="C63" s="492" t="s">
        <v>278</v>
      </c>
      <c r="D63" s="492" t="s">
        <v>276</v>
      </c>
      <c r="E63" s="492" t="s">
        <v>698</v>
      </c>
      <c r="F63" s="492">
        <v>1</v>
      </c>
      <c r="G63" s="534">
        <v>341</v>
      </c>
      <c r="H63" s="534">
        <v>291</v>
      </c>
      <c r="I63" s="534">
        <v>339</v>
      </c>
      <c r="J63" s="534">
        <v>308</v>
      </c>
      <c r="K63" s="534">
        <v>365</v>
      </c>
      <c r="L63" s="534">
        <v>323</v>
      </c>
    </row>
    <row r="64" spans="1:12" x14ac:dyDescent="0.45">
      <c r="A64" s="492" t="s">
        <v>701</v>
      </c>
      <c r="B64" s="492" t="s">
        <v>559</v>
      </c>
      <c r="C64" s="492" t="s">
        <v>279</v>
      </c>
      <c r="D64" s="492" t="s">
        <v>276</v>
      </c>
      <c r="E64" s="492" t="s">
        <v>698</v>
      </c>
      <c r="F64" s="492">
        <v>1</v>
      </c>
      <c r="G64" s="534">
        <v>0</v>
      </c>
      <c r="H64" s="534">
        <v>0</v>
      </c>
      <c r="I64" s="534">
        <v>9</v>
      </c>
      <c r="J64" s="534">
        <v>26</v>
      </c>
      <c r="K64" s="534">
        <v>12</v>
      </c>
      <c r="L64" s="534">
        <v>30</v>
      </c>
    </row>
    <row r="65" spans="1:12" x14ac:dyDescent="0.45">
      <c r="A65" s="492" t="s">
        <v>701</v>
      </c>
      <c r="B65" s="492" t="s">
        <v>559</v>
      </c>
      <c r="C65" s="492" t="s">
        <v>280</v>
      </c>
      <c r="D65" s="492" t="s">
        <v>276</v>
      </c>
      <c r="E65" s="492" t="s">
        <v>698</v>
      </c>
      <c r="F65" s="492">
        <v>1</v>
      </c>
      <c r="G65" s="534">
        <v>0</v>
      </c>
      <c r="H65" s="534"/>
      <c r="I65" s="534">
        <v>0</v>
      </c>
      <c r="J65" s="534"/>
      <c r="K65" s="534">
        <v>0</v>
      </c>
      <c r="L65" s="534">
        <v>0</v>
      </c>
    </row>
    <row r="66" spans="1:12" x14ac:dyDescent="0.45">
      <c r="A66" s="492" t="s">
        <v>701</v>
      </c>
      <c r="B66" s="492" t="s">
        <v>559</v>
      </c>
      <c r="C66" s="492" t="s">
        <v>281</v>
      </c>
      <c r="D66" s="492" t="s">
        <v>276</v>
      </c>
      <c r="E66" s="492" t="s">
        <v>698</v>
      </c>
      <c r="F66" s="492">
        <v>1</v>
      </c>
      <c r="G66" s="534">
        <v>0</v>
      </c>
      <c r="H66" s="534">
        <v>0</v>
      </c>
      <c r="I66" s="534">
        <v>8</v>
      </c>
      <c r="J66" s="534">
        <v>3</v>
      </c>
      <c r="K66" s="534">
        <v>1</v>
      </c>
      <c r="L66" s="534">
        <v>1</v>
      </c>
    </row>
    <row r="67" spans="1:12" x14ac:dyDescent="0.45">
      <c r="A67" s="492" t="s">
        <v>701</v>
      </c>
      <c r="B67" s="492" t="s">
        <v>559</v>
      </c>
      <c r="C67" s="492" t="s">
        <v>283</v>
      </c>
      <c r="D67" s="492" t="s">
        <v>276</v>
      </c>
      <c r="E67" s="492" t="s">
        <v>698</v>
      </c>
      <c r="F67" s="492">
        <v>1</v>
      </c>
      <c r="G67" s="534">
        <v>0</v>
      </c>
      <c r="H67" s="534">
        <v>0</v>
      </c>
      <c r="I67" s="534">
        <v>22</v>
      </c>
      <c r="J67" s="534">
        <v>1</v>
      </c>
      <c r="K67" s="534">
        <v>7</v>
      </c>
      <c r="L67" s="534">
        <v>4</v>
      </c>
    </row>
    <row r="68" spans="1:12" x14ac:dyDescent="0.45">
      <c r="A68" s="492" t="s">
        <v>701</v>
      </c>
      <c r="B68" s="492" t="s">
        <v>559</v>
      </c>
      <c r="C68" s="492" t="s">
        <v>284</v>
      </c>
      <c r="D68" s="492" t="s">
        <v>276</v>
      </c>
      <c r="E68" s="492" t="s">
        <v>698</v>
      </c>
      <c r="F68" s="492">
        <v>1</v>
      </c>
      <c r="G68" s="534"/>
      <c r="H68" s="534"/>
      <c r="I68" s="534"/>
      <c r="J68" s="534"/>
      <c r="K68" s="534"/>
      <c r="L68" s="534">
        <v>7</v>
      </c>
    </row>
    <row r="69" spans="1:12" x14ac:dyDescent="0.45">
      <c r="A69" s="492" t="s">
        <v>701</v>
      </c>
      <c r="B69" s="492" t="s">
        <v>559</v>
      </c>
      <c r="C69" s="492" t="s">
        <v>286</v>
      </c>
      <c r="D69" s="492" t="s">
        <v>276</v>
      </c>
      <c r="E69" s="492" t="s">
        <v>698</v>
      </c>
      <c r="F69" s="492">
        <v>1</v>
      </c>
      <c r="G69" s="534"/>
      <c r="H69" s="534">
        <v>0</v>
      </c>
      <c r="I69" s="534">
        <v>0</v>
      </c>
      <c r="J69" s="534"/>
      <c r="K69" s="534">
        <v>0</v>
      </c>
      <c r="L69" s="534"/>
    </row>
    <row r="70" spans="1:12" x14ac:dyDescent="0.45">
      <c r="A70" s="492" t="s">
        <v>701</v>
      </c>
      <c r="B70" s="492" t="s">
        <v>559</v>
      </c>
      <c r="C70" s="492" t="s">
        <v>71</v>
      </c>
      <c r="D70" s="492" t="s">
        <v>276</v>
      </c>
      <c r="E70" s="492" t="s">
        <v>698</v>
      </c>
      <c r="F70" s="492">
        <v>1</v>
      </c>
      <c r="G70" s="534">
        <v>91</v>
      </c>
      <c r="H70" s="534">
        <v>149</v>
      </c>
      <c r="I70" s="534">
        <v>198</v>
      </c>
      <c r="J70" s="534">
        <v>193</v>
      </c>
      <c r="K70" s="534">
        <v>214</v>
      </c>
      <c r="L70" s="534">
        <v>191</v>
      </c>
    </row>
    <row r="71" spans="1:12" x14ac:dyDescent="0.45">
      <c r="A71" s="492" t="s">
        <v>701</v>
      </c>
      <c r="B71" s="492" t="s">
        <v>559</v>
      </c>
      <c r="C71" s="492" t="s">
        <v>289</v>
      </c>
      <c r="D71" s="492" t="s">
        <v>276</v>
      </c>
      <c r="E71" s="492" t="s">
        <v>698</v>
      </c>
      <c r="F71" s="492">
        <v>1</v>
      </c>
      <c r="G71" s="534"/>
      <c r="H71" s="534">
        <v>90</v>
      </c>
      <c r="I71" s="534">
        <v>63</v>
      </c>
      <c r="J71" s="534">
        <v>95</v>
      </c>
      <c r="K71" s="534">
        <v>117</v>
      </c>
      <c r="L71" s="534">
        <v>108</v>
      </c>
    </row>
    <row r="72" spans="1:12" x14ac:dyDescent="0.45">
      <c r="A72" s="492" t="s">
        <v>701</v>
      </c>
      <c r="B72" s="492" t="s">
        <v>559</v>
      </c>
      <c r="C72" s="492" t="s">
        <v>290</v>
      </c>
      <c r="D72" s="492" t="s">
        <v>276</v>
      </c>
      <c r="E72" s="492" t="s">
        <v>698</v>
      </c>
      <c r="F72" s="492">
        <v>1</v>
      </c>
      <c r="G72" s="534">
        <v>956</v>
      </c>
      <c r="H72" s="534">
        <v>869</v>
      </c>
      <c r="I72" s="534">
        <v>1050</v>
      </c>
      <c r="J72" s="534">
        <v>986</v>
      </c>
      <c r="K72" s="534">
        <v>1168</v>
      </c>
      <c r="L72" s="534">
        <v>1176</v>
      </c>
    </row>
    <row r="73" spans="1:12" x14ac:dyDescent="0.45">
      <c r="A73" s="492" t="s">
        <v>701</v>
      </c>
      <c r="B73" s="492" t="s">
        <v>568</v>
      </c>
      <c r="C73" s="492" t="s">
        <v>275</v>
      </c>
      <c r="D73" s="492" t="s">
        <v>276</v>
      </c>
      <c r="E73" s="492" t="s">
        <v>698</v>
      </c>
      <c r="F73" s="492">
        <v>1</v>
      </c>
      <c r="G73" s="534">
        <v>572</v>
      </c>
      <c r="H73" s="534">
        <v>383</v>
      </c>
      <c r="I73" s="534">
        <v>522</v>
      </c>
      <c r="J73" s="534">
        <v>530</v>
      </c>
      <c r="K73" s="534">
        <v>585</v>
      </c>
      <c r="L73" s="534">
        <v>1272</v>
      </c>
    </row>
    <row r="74" spans="1:12" x14ac:dyDescent="0.45">
      <c r="A74" s="492" t="s">
        <v>701</v>
      </c>
      <c r="B74" s="492" t="s">
        <v>568</v>
      </c>
      <c r="C74" s="492" t="s">
        <v>277</v>
      </c>
      <c r="D74" s="492" t="s">
        <v>276</v>
      </c>
      <c r="E74" s="492" t="s">
        <v>698</v>
      </c>
      <c r="F74" s="492">
        <v>1</v>
      </c>
      <c r="G74" s="534">
        <v>29</v>
      </c>
      <c r="H74" s="534">
        <v>36</v>
      </c>
      <c r="I74" s="534">
        <v>72</v>
      </c>
      <c r="J74" s="534">
        <v>105</v>
      </c>
      <c r="K74" s="534">
        <v>119</v>
      </c>
      <c r="L74" s="534">
        <v>1051</v>
      </c>
    </row>
    <row r="75" spans="1:12" x14ac:dyDescent="0.45">
      <c r="A75" s="492" t="s">
        <v>701</v>
      </c>
      <c r="B75" s="492" t="s">
        <v>568</v>
      </c>
      <c r="C75" s="492" t="s">
        <v>278</v>
      </c>
      <c r="D75" s="492" t="s">
        <v>276</v>
      </c>
      <c r="E75" s="492" t="s">
        <v>698</v>
      </c>
      <c r="F75" s="492">
        <v>1</v>
      </c>
      <c r="G75" s="534">
        <v>138</v>
      </c>
      <c r="H75" s="534">
        <v>251</v>
      </c>
      <c r="I75" s="534">
        <v>138</v>
      </c>
      <c r="J75" s="534">
        <v>96</v>
      </c>
      <c r="K75" s="534">
        <v>121</v>
      </c>
      <c r="L75" s="534">
        <v>104</v>
      </c>
    </row>
    <row r="76" spans="1:12" x14ac:dyDescent="0.45">
      <c r="A76" s="492" t="s">
        <v>701</v>
      </c>
      <c r="B76" s="492" t="s">
        <v>568</v>
      </c>
      <c r="C76" s="492" t="s">
        <v>279</v>
      </c>
      <c r="D76" s="492" t="s">
        <v>276</v>
      </c>
      <c r="E76" s="492" t="s">
        <v>698</v>
      </c>
      <c r="F76" s="492">
        <v>1</v>
      </c>
      <c r="G76" s="534">
        <v>50</v>
      </c>
      <c r="H76" s="534">
        <v>55</v>
      </c>
      <c r="I76" s="534">
        <v>50</v>
      </c>
      <c r="J76" s="534">
        <v>60</v>
      </c>
      <c r="K76" s="534">
        <v>43</v>
      </c>
      <c r="L76" s="534">
        <v>89</v>
      </c>
    </row>
    <row r="77" spans="1:12" x14ac:dyDescent="0.45">
      <c r="A77" s="492" t="s">
        <v>701</v>
      </c>
      <c r="B77" s="492" t="s">
        <v>568</v>
      </c>
      <c r="C77" s="492" t="s">
        <v>280</v>
      </c>
      <c r="D77" s="492" t="s">
        <v>276</v>
      </c>
      <c r="E77" s="492" t="s">
        <v>698</v>
      </c>
      <c r="F77" s="492">
        <v>1</v>
      </c>
      <c r="G77" s="534"/>
      <c r="H77" s="534"/>
      <c r="I77" s="534"/>
      <c r="J77" s="534"/>
      <c r="K77" s="534">
        <v>0</v>
      </c>
      <c r="L77" s="534">
        <v>0</v>
      </c>
    </row>
    <row r="78" spans="1:12" x14ac:dyDescent="0.45">
      <c r="A78" s="492" t="s">
        <v>701</v>
      </c>
      <c r="B78" s="492" t="s">
        <v>568</v>
      </c>
      <c r="C78" s="492" t="s">
        <v>281</v>
      </c>
      <c r="D78" s="492" t="s">
        <v>276</v>
      </c>
      <c r="E78" s="492" t="s">
        <v>698</v>
      </c>
      <c r="F78" s="492">
        <v>1</v>
      </c>
      <c r="G78" s="534">
        <v>36</v>
      </c>
      <c r="H78" s="534">
        <v>60</v>
      </c>
      <c r="I78" s="534">
        <v>36</v>
      </c>
      <c r="J78" s="534">
        <v>40</v>
      </c>
      <c r="K78" s="534">
        <v>44</v>
      </c>
      <c r="L78" s="534">
        <v>165</v>
      </c>
    </row>
    <row r="79" spans="1:12" x14ac:dyDescent="0.45">
      <c r="A79" s="492" t="s">
        <v>701</v>
      </c>
      <c r="B79" s="492" t="s">
        <v>568</v>
      </c>
      <c r="C79" s="492" t="s">
        <v>282</v>
      </c>
      <c r="D79" s="492" t="s">
        <v>276</v>
      </c>
      <c r="E79" s="492" t="s">
        <v>698</v>
      </c>
      <c r="F79" s="492">
        <v>1</v>
      </c>
      <c r="G79" s="534">
        <v>7</v>
      </c>
      <c r="H79" s="534">
        <v>9</v>
      </c>
      <c r="I79" s="534">
        <v>7</v>
      </c>
      <c r="J79" s="534">
        <v>8</v>
      </c>
      <c r="K79" s="534">
        <v>3</v>
      </c>
      <c r="L79" s="534">
        <v>3</v>
      </c>
    </row>
    <row r="80" spans="1:12" x14ac:dyDescent="0.45">
      <c r="A80" s="492" t="s">
        <v>701</v>
      </c>
      <c r="B80" s="492" t="s">
        <v>568</v>
      </c>
      <c r="C80" s="492" t="s">
        <v>283</v>
      </c>
      <c r="D80" s="492" t="s">
        <v>276</v>
      </c>
      <c r="E80" s="492" t="s">
        <v>698</v>
      </c>
      <c r="F80" s="492">
        <v>1</v>
      </c>
      <c r="G80" s="534">
        <v>1</v>
      </c>
      <c r="H80" s="534">
        <v>12</v>
      </c>
      <c r="I80" s="534">
        <v>15</v>
      </c>
      <c r="J80" s="534">
        <v>14</v>
      </c>
      <c r="K80" s="534">
        <v>17</v>
      </c>
      <c r="L80" s="534">
        <v>42</v>
      </c>
    </row>
    <row r="81" spans="1:12" x14ac:dyDescent="0.45">
      <c r="A81" s="492" t="s">
        <v>701</v>
      </c>
      <c r="B81" s="492" t="s">
        <v>568</v>
      </c>
      <c r="C81" s="492" t="s">
        <v>286</v>
      </c>
      <c r="D81" s="492" t="s">
        <v>276</v>
      </c>
      <c r="E81" s="492" t="s">
        <v>698</v>
      </c>
      <c r="F81" s="492">
        <v>1</v>
      </c>
      <c r="G81" s="534">
        <v>0</v>
      </c>
      <c r="H81" s="534">
        <v>0</v>
      </c>
      <c r="I81" s="534"/>
      <c r="J81" s="534"/>
      <c r="K81" s="534"/>
      <c r="L81" s="534"/>
    </row>
    <row r="82" spans="1:12" x14ac:dyDescent="0.45">
      <c r="A82" s="492" t="s">
        <v>701</v>
      </c>
      <c r="B82" s="492" t="s">
        <v>568</v>
      </c>
      <c r="C82" s="492" t="s">
        <v>287</v>
      </c>
      <c r="D82" s="492" t="s">
        <v>276</v>
      </c>
      <c r="E82" s="492" t="s">
        <v>698</v>
      </c>
      <c r="F82" s="492">
        <v>1</v>
      </c>
      <c r="G82" s="534"/>
      <c r="H82" s="534">
        <v>1</v>
      </c>
      <c r="I82" s="534"/>
      <c r="J82" s="534"/>
      <c r="K82" s="534"/>
      <c r="L82" s="534"/>
    </row>
    <row r="83" spans="1:12" x14ac:dyDescent="0.45">
      <c r="A83" s="492" t="s">
        <v>701</v>
      </c>
      <c r="B83" s="492" t="s">
        <v>568</v>
      </c>
      <c r="C83" s="492" t="s">
        <v>71</v>
      </c>
      <c r="D83" s="492" t="s">
        <v>276</v>
      </c>
      <c r="E83" s="492" t="s">
        <v>698</v>
      </c>
      <c r="F83" s="492">
        <v>1</v>
      </c>
      <c r="G83" s="534">
        <v>52</v>
      </c>
      <c r="H83" s="534">
        <v>34</v>
      </c>
      <c r="I83" s="534">
        <v>37</v>
      </c>
      <c r="J83" s="534">
        <v>45</v>
      </c>
      <c r="K83" s="534">
        <v>71</v>
      </c>
      <c r="L83" s="534">
        <v>66</v>
      </c>
    </row>
    <row r="84" spans="1:12" x14ac:dyDescent="0.45">
      <c r="A84" s="492" t="s">
        <v>701</v>
      </c>
      <c r="B84" s="492" t="s">
        <v>568</v>
      </c>
      <c r="C84" s="492" t="s">
        <v>289</v>
      </c>
      <c r="D84" s="492" t="s">
        <v>276</v>
      </c>
      <c r="E84" s="492" t="s">
        <v>698</v>
      </c>
      <c r="F84" s="492">
        <v>1</v>
      </c>
      <c r="G84" s="534"/>
      <c r="H84" s="534">
        <v>120</v>
      </c>
      <c r="I84" s="534">
        <v>92</v>
      </c>
      <c r="J84" s="534">
        <v>113</v>
      </c>
      <c r="K84" s="534">
        <v>86</v>
      </c>
      <c r="L84" s="534">
        <v>626</v>
      </c>
    </row>
    <row r="85" spans="1:12" x14ac:dyDescent="0.45">
      <c r="A85" s="492" t="s">
        <v>701</v>
      </c>
      <c r="B85" s="492" t="s">
        <v>568</v>
      </c>
      <c r="C85" s="492" t="s">
        <v>290</v>
      </c>
      <c r="D85" s="492" t="s">
        <v>276</v>
      </c>
      <c r="E85" s="492" t="s">
        <v>698</v>
      </c>
      <c r="F85" s="492">
        <v>1</v>
      </c>
      <c r="G85" s="534">
        <v>885</v>
      </c>
      <c r="H85" s="534">
        <v>960</v>
      </c>
      <c r="I85" s="534">
        <v>969</v>
      </c>
      <c r="J85" s="534">
        <v>1011</v>
      </c>
      <c r="K85" s="534">
        <v>1090</v>
      </c>
      <c r="L85" s="534">
        <v>3419</v>
      </c>
    </row>
    <row r="86" spans="1:12" x14ac:dyDescent="0.45">
      <c r="A86" s="492" t="s">
        <v>701</v>
      </c>
      <c r="B86" s="492" t="s">
        <v>561</v>
      </c>
      <c r="C86" s="492" t="s">
        <v>275</v>
      </c>
      <c r="D86" s="492" t="s">
        <v>276</v>
      </c>
      <c r="E86" s="492" t="s">
        <v>698</v>
      </c>
      <c r="F86" s="492">
        <v>1</v>
      </c>
      <c r="G86" s="534">
        <v>664</v>
      </c>
      <c r="H86" s="534">
        <v>256</v>
      </c>
      <c r="I86" s="534">
        <v>328</v>
      </c>
      <c r="J86" s="534">
        <v>307</v>
      </c>
      <c r="K86" s="534">
        <v>250</v>
      </c>
      <c r="L86" s="534">
        <v>262</v>
      </c>
    </row>
    <row r="87" spans="1:12" x14ac:dyDescent="0.45">
      <c r="A87" s="492" t="s">
        <v>701</v>
      </c>
      <c r="B87" s="492" t="s">
        <v>561</v>
      </c>
      <c r="C87" s="492" t="s">
        <v>277</v>
      </c>
      <c r="D87" s="492" t="s">
        <v>276</v>
      </c>
      <c r="E87" s="492" t="s">
        <v>698</v>
      </c>
      <c r="F87" s="492">
        <v>1</v>
      </c>
      <c r="G87" s="534">
        <v>564</v>
      </c>
      <c r="H87" s="534">
        <v>504</v>
      </c>
      <c r="I87" s="534">
        <v>478</v>
      </c>
      <c r="J87" s="534">
        <v>422</v>
      </c>
      <c r="K87" s="534">
        <v>513</v>
      </c>
      <c r="L87" s="534">
        <v>649</v>
      </c>
    </row>
    <row r="88" spans="1:12" x14ac:dyDescent="0.45">
      <c r="A88" s="492" t="s">
        <v>701</v>
      </c>
      <c r="B88" s="492" t="s">
        <v>561</v>
      </c>
      <c r="C88" s="492" t="s">
        <v>278</v>
      </c>
      <c r="D88" s="492" t="s">
        <v>276</v>
      </c>
      <c r="E88" s="492" t="s">
        <v>698</v>
      </c>
      <c r="F88" s="492">
        <v>1</v>
      </c>
      <c r="G88" s="534">
        <v>194</v>
      </c>
      <c r="H88" s="534">
        <v>210</v>
      </c>
      <c r="I88" s="534">
        <v>155</v>
      </c>
      <c r="J88" s="534">
        <v>118</v>
      </c>
      <c r="K88" s="534">
        <v>127</v>
      </c>
      <c r="L88" s="534">
        <v>93</v>
      </c>
    </row>
    <row r="89" spans="1:12" x14ac:dyDescent="0.45">
      <c r="A89" s="492" t="s">
        <v>701</v>
      </c>
      <c r="B89" s="492" t="s">
        <v>561</v>
      </c>
      <c r="C89" s="492" t="s">
        <v>279</v>
      </c>
      <c r="D89" s="492" t="s">
        <v>276</v>
      </c>
      <c r="E89" s="492" t="s">
        <v>698</v>
      </c>
      <c r="F89" s="492">
        <v>1</v>
      </c>
      <c r="G89" s="534">
        <v>96</v>
      </c>
      <c r="H89" s="534">
        <v>7</v>
      </c>
      <c r="I89" s="534">
        <v>9</v>
      </c>
      <c r="J89" s="534">
        <v>11</v>
      </c>
      <c r="K89" s="534">
        <v>11</v>
      </c>
      <c r="L89" s="534">
        <v>13</v>
      </c>
    </row>
    <row r="90" spans="1:12" x14ac:dyDescent="0.45">
      <c r="A90" s="492" t="s">
        <v>701</v>
      </c>
      <c r="B90" s="492" t="s">
        <v>561</v>
      </c>
      <c r="C90" s="492" t="s">
        <v>280</v>
      </c>
      <c r="D90" s="492" t="s">
        <v>276</v>
      </c>
      <c r="E90" s="492" t="s">
        <v>698</v>
      </c>
      <c r="F90" s="492">
        <v>1</v>
      </c>
      <c r="G90" s="534">
        <v>0</v>
      </c>
      <c r="H90" s="534">
        <v>0</v>
      </c>
      <c r="I90" s="534">
        <v>0</v>
      </c>
      <c r="J90" s="534">
        <v>0</v>
      </c>
      <c r="K90" s="534">
        <v>0</v>
      </c>
      <c r="L90" s="534">
        <v>0</v>
      </c>
    </row>
    <row r="91" spans="1:12" x14ac:dyDescent="0.45">
      <c r="A91" s="492" t="s">
        <v>701</v>
      </c>
      <c r="B91" s="492" t="s">
        <v>561</v>
      </c>
      <c r="C91" s="492" t="s">
        <v>281</v>
      </c>
      <c r="D91" s="492" t="s">
        <v>276</v>
      </c>
      <c r="E91" s="492" t="s">
        <v>698</v>
      </c>
      <c r="F91" s="492">
        <v>1</v>
      </c>
      <c r="G91" s="534">
        <v>14</v>
      </c>
      <c r="H91" s="534">
        <v>7</v>
      </c>
      <c r="I91" s="534">
        <v>9</v>
      </c>
      <c r="J91" s="534">
        <v>14</v>
      </c>
      <c r="K91" s="534">
        <v>20</v>
      </c>
      <c r="L91" s="534">
        <v>15</v>
      </c>
    </row>
    <row r="92" spans="1:12" x14ac:dyDescent="0.45">
      <c r="A92" s="492" t="s">
        <v>701</v>
      </c>
      <c r="B92" s="492" t="s">
        <v>561</v>
      </c>
      <c r="C92" s="492" t="s">
        <v>282</v>
      </c>
      <c r="D92" s="492" t="s">
        <v>276</v>
      </c>
      <c r="E92" s="492" t="s">
        <v>698</v>
      </c>
      <c r="F92" s="492">
        <v>1</v>
      </c>
      <c r="G92" s="534"/>
      <c r="H92" s="534">
        <v>1</v>
      </c>
      <c r="I92" s="534">
        <v>1</v>
      </c>
      <c r="J92" s="534">
        <v>1</v>
      </c>
      <c r="K92" s="534">
        <v>0</v>
      </c>
      <c r="L92" s="534">
        <v>0</v>
      </c>
    </row>
    <row r="93" spans="1:12" x14ac:dyDescent="0.45">
      <c r="A93" s="492" t="s">
        <v>701</v>
      </c>
      <c r="B93" s="492" t="s">
        <v>561</v>
      </c>
      <c r="C93" s="492" t="s">
        <v>283</v>
      </c>
      <c r="D93" s="492" t="s">
        <v>276</v>
      </c>
      <c r="E93" s="492" t="s">
        <v>698</v>
      </c>
      <c r="F93" s="492">
        <v>1</v>
      </c>
      <c r="G93" s="534">
        <v>1</v>
      </c>
      <c r="H93" s="534">
        <v>1</v>
      </c>
      <c r="I93" s="534"/>
      <c r="J93" s="534"/>
      <c r="K93" s="534">
        <v>0</v>
      </c>
      <c r="L93" s="534">
        <v>0</v>
      </c>
    </row>
    <row r="94" spans="1:12" x14ac:dyDescent="0.45">
      <c r="A94" s="492" t="s">
        <v>701</v>
      </c>
      <c r="B94" s="492" t="s">
        <v>561</v>
      </c>
      <c r="C94" s="492" t="s">
        <v>284</v>
      </c>
      <c r="D94" s="492" t="s">
        <v>276</v>
      </c>
      <c r="E94" s="492" t="s">
        <v>698</v>
      </c>
      <c r="F94" s="492">
        <v>1</v>
      </c>
      <c r="G94" s="534"/>
      <c r="H94" s="534">
        <v>0</v>
      </c>
      <c r="I94" s="534"/>
      <c r="J94" s="534">
        <v>18</v>
      </c>
      <c r="K94" s="534">
        <v>12</v>
      </c>
      <c r="L94" s="534">
        <v>13</v>
      </c>
    </row>
    <row r="95" spans="1:12" x14ac:dyDescent="0.45">
      <c r="A95" s="492" t="s">
        <v>701</v>
      </c>
      <c r="B95" s="492" t="s">
        <v>561</v>
      </c>
      <c r="C95" s="492" t="s">
        <v>285</v>
      </c>
      <c r="D95" s="492" t="s">
        <v>276</v>
      </c>
      <c r="E95" s="492" t="s">
        <v>698</v>
      </c>
      <c r="F95" s="492">
        <v>1</v>
      </c>
      <c r="G95" s="534"/>
      <c r="H95" s="534"/>
      <c r="I95" s="534"/>
      <c r="J95" s="534">
        <v>19</v>
      </c>
      <c r="K95" s="534">
        <v>11</v>
      </c>
      <c r="L95" s="534">
        <v>9</v>
      </c>
    </row>
    <row r="96" spans="1:12" x14ac:dyDescent="0.45">
      <c r="A96" s="492" t="s">
        <v>701</v>
      </c>
      <c r="B96" s="492" t="s">
        <v>561</v>
      </c>
      <c r="C96" s="492" t="s">
        <v>286</v>
      </c>
      <c r="D96" s="492" t="s">
        <v>276</v>
      </c>
      <c r="E96" s="492" t="s">
        <v>698</v>
      </c>
      <c r="F96" s="492">
        <v>1</v>
      </c>
      <c r="G96" s="534"/>
      <c r="H96" s="534">
        <v>0</v>
      </c>
      <c r="I96" s="534">
        <v>0</v>
      </c>
      <c r="J96" s="534"/>
      <c r="K96" s="534"/>
      <c r="L96" s="534"/>
    </row>
    <row r="97" spans="1:12" x14ac:dyDescent="0.45">
      <c r="A97" s="492" t="s">
        <v>701</v>
      </c>
      <c r="B97" s="492" t="s">
        <v>561</v>
      </c>
      <c r="C97" s="492" t="s">
        <v>287</v>
      </c>
      <c r="D97" s="492" t="s">
        <v>276</v>
      </c>
      <c r="E97" s="492" t="s">
        <v>698</v>
      </c>
      <c r="F97" s="492">
        <v>1</v>
      </c>
      <c r="G97" s="534">
        <v>0</v>
      </c>
      <c r="H97" s="534"/>
      <c r="I97" s="534">
        <v>1</v>
      </c>
      <c r="J97" s="534"/>
      <c r="K97" s="534">
        <v>0</v>
      </c>
      <c r="L97" s="534"/>
    </row>
    <row r="98" spans="1:12" x14ac:dyDescent="0.45">
      <c r="A98" s="492" t="s">
        <v>701</v>
      </c>
      <c r="B98" s="492" t="s">
        <v>561</v>
      </c>
      <c r="C98" s="492" t="s">
        <v>288</v>
      </c>
      <c r="D98" s="492" t="s">
        <v>276</v>
      </c>
      <c r="E98" s="492" t="s">
        <v>698</v>
      </c>
      <c r="F98" s="492">
        <v>1</v>
      </c>
      <c r="G98" s="534">
        <v>0</v>
      </c>
      <c r="H98" s="534"/>
      <c r="I98" s="534"/>
      <c r="J98" s="534">
        <v>0</v>
      </c>
      <c r="K98" s="534">
        <v>0</v>
      </c>
      <c r="L98" s="534">
        <v>0</v>
      </c>
    </row>
    <row r="99" spans="1:12" x14ac:dyDescent="0.45">
      <c r="A99" s="492" t="s">
        <v>701</v>
      </c>
      <c r="B99" s="492" t="s">
        <v>561</v>
      </c>
      <c r="C99" s="492" t="s">
        <v>71</v>
      </c>
      <c r="D99" s="492" t="s">
        <v>276</v>
      </c>
      <c r="E99" s="492" t="s">
        <v>698</v>
      </c>
      <c r="F99" s="492">
        <v>1</v>
      </c>
      <c r="G99" s="534">
        <v>386</v>
      </c>
      <c r="H99" s="534">
        <v>126</v>
      </c>
      <c r="I99" s="534">
        <v>117</v>
      </c>
      <c r="J99" s="534">
        <v>136</v>
      </c>
      <c r="K99" s="534">
        <v>131</v>
      </c>
      <c r="L99" s="534">
        <v>77</v>
      </c>
    </row>
    <row r="100" spans="1:12" x14ac:dyDescent="0.45">
      <c r="A100" s="492" t="s">
        <v>701</v>
      </c>
      <c r="B100" s="492" t="s">
        <v>561</v>
      </c>
      <c r="C100" s="492" t="s">
        <v>289</v>
      </c>
      <c r="D100" s="492" t="s">
        <v>276</v>
      </c>
      <c r="E100" s="492" t="s">
        <v>698</v>
      </c>
      <c r="F100" s="492">
        <v>1</v>
      </c>
      <c r="G100" s="534"/>
      <c r="H100" s="534">
        <v>493</v>
      </c>
      <c r="I100" s="534">
        <v>718</v>
      </c>
      <c r="J100" s="534">
        <v>831</v>
      </c>
      <c r="K100" s="534">
        <v>889</v>
      </c>
      <c r="L100" s="534">
        <v>895</v>
      </c>
    </row>
    <row r="101" spans="1:12" x14ac:dyDescent="0.45">
      <c r="A101" s="492" t="s">
        <v>701</v>
      </c>
      <c r="B101" s="492" t="s">
        <v>561</v>
      </c>
      <c r="C101" s="492" t="s">
        <v>290</v>
      </c>
      <c r="D101" s="492" t="s">
        <v>276</v>
      </c>
      <c r="E101" s="492" t="s">
        <v>698</v>
      </c>
      <c r="F101" s="492">
        <v>1</v>
      </c>
      <c r="G101" s="534">
        <v>1918</v>
      </c>
      <c r="H101" s="534">
        <v>1606</v>
      </c>
      <c r="I101" s="534">
        <v>1817</v>
      </c>
      <c r="J101" s="534">
        <v>1877</v>
      </c>
      <c r="K101" s="534">
        <v>1965</v>
      </c>
      <c r="L101" s="534">
        <v>2025</v>
      </c>
    </row>
    <row r="102" spans="1:12" x14ac:dyDescent="0.45">
      <c r="A102" s="492" t="s">
        <v>701</v>
      </c>
      <c r="B102" s="492" t="s">
        <v>558</v>
      </c>
      <c r="C102" s="492" t="s">
        <v>275</v>
      </c>
      <c r="D102" s="492" t="s">
        <v>291</v>
      </c>
      <c r="E102" s="492" t="s">
        <v>699</v>
      </c>
      <c r="F102" s="492">
        <v>2</v>
      </c>
      <c r="G102" s="534">
        <v>1</v>
      </c>
      <c r="H102" s="534">
        <v>1</v>
      </c>
      <c r="I102" s="534">
        <v>1</v>
      </c>
      <c r="J102" s="534">
        <v>1</v>
      </c>
      <c r="K102" s="534">
        <v>1</v>
      </c>
      <c r="L102" s="534">
        <v>1</v>
      </c>
    </row>
    <row r="103" spans="1:12" x14ac:dyDescent="0.45">
      <c r="A103" s="492" t="s">
        <v>701</v>
      </c>
      <c r="B103" s="492" t="s">
        <v>558</v>
      </c>
      <c r="C103" s="492" t="s">
        <v>277</v>
      </c>
      <c r="D103" s="492" t="s">
        <v>291</v>
      </c>
      <c r="E103" s="492" t="s">
        <v>699</v>
      </c>
      <c r="F103" s="492">
        <v>2</v>
      </c>
      <c r="G103" s="534">
        <v>1</v>
      </c>
      <c r="H103" s="534">
        <v>0</v>
      </c>
      <c r="I103" s="534">
        <v>0</v>
      </c>
      <c r="J103" s="534">
        <v>0</v>
      </c>
      <c r="K103" s="534">
        <v>1</v>
      </c>
      <c r="L103" s="534">
        <v>1</v>
      </c>
    </row>
    <row r="104" spans="1:12" x14ac:dyDescent="0.45">
      <c r="A104" s="492" t="s">
        <v>701</v>
      </c>
      <c r="B104" s="492" t="s">
        <v>558</v>
      </c>
      <c r="C104" s="492" t="s">
        <v>278</v>
      </c>
      <c r="D104" s="492" t="s">
        <v>291</v>
      </c>
      <c r="E104" s="492" t="s">
        <v>699</v>
      </c>
      <c r="F104" s="492">
        <v>2</v>
      </c>
      <c r="G104" s="534">
        <v>2</v>
      </c>
      <c r="H104" s="534">
        <v>1</v>
      </c>
      <c r="I104" s="534">
        <v>1</v>
      </c>
      <c r="J104" s="534">
        <v>0</v>
      </c>
      <c r="K104" s="534">
        <v>0</v>
      </c>
      <c r="L104" s="534">
        <v>0</v>
      </c>
    </row>
    <row r="105" spans="1:12" x14ac:dyDescent="0.45">
      <c r="A105" s="492" t="s">
        <v>701</v>
      </c>
      <c r="B105" s="492" t="s">
        <v>558</v>
      </c>
      <c r="C105" s="492" t="s">
        <v>279</v>
      </c>
      <c r="D105" s="492" t="s">
        <v>291</v>
      </c>
      <c r="E105" s="492" t="s">
        <v>699</v>
      </c>
      <c r="F105" s="492">
        <v>2</v>
      </c>
      <c r="G105" s="534">
        <v>0</v>
      </c>
      <c r="H105" s="534">
        <v>0</v>
      </c>
      <c r="I105" s="534">
        <v>0</v>
      </c>
      <c r="J105" s="534">
        <v>0</v>
      </c>
      <c r="K105" s="534">
        <v>0</v>
      </c>
      <c r="L105" s="534">
        <v>0</v>
      </c>
    </row>
    <row r="106" spans="1:12" x14ac:dyDescent="0.45">
      <c r="A106" s="492" t="s">
        <v>701</v>
      </c>
      <c r="B106" s="492" t="s">
        <v>558</v>
      </c>
      <c r="C106" s="492" t="s">
        <v>280</v>
      </c>
      <c r="D106" s="492" t="s">
        <v>291</v>
      </c>
      <c r="E106" s="492" t="s">
        <v>699</v>
      </c>
      <c r="F106" s="492">
        <v>2</v>
      </c>
      <c r="G106" s="534"/>
      <c r="H106" s="534"/>
      <c r="I106" s="534"/>
      <c r="J106" s="534"/>
      <c r="K106" s="534">
        <v>0</v>
      </c>
      <c r="L106" s="534">
        <v>0</v>
      </c>
    </row>
    <row r="107" spans="1:12" x14ac:dyDescent="0.45">
      <c r="A107" s="492" t="s">
        <v>701</v>
      </c>
      <c r="B107" s="492" t="s">
        <v>558</v>
      </c>
      <c r="C107" s="492" t="s">
        <v>281</v>
      </c>
      <c r="D107" s="492" t="s">
        <v>291</v>
      </c>
      <c r="E107" s="492" t="s">
        <v>699</v>
      </c>
      <c r="F107" s="492">
        <v>2</v>
      </c>
      <c r="G107" s="534">
        <v>0</v>
      </c>
      <c r="H107" s="534">
        <v>0</v>
      </c>
      <c r="I107" s="534"/>
      <c r="J107" s="534">
        <v>0</v>
      </c>
      <c r="K107" s="534">
        <v>0</v>
      </c>
      <c r="L107" s="534">
        <v>0</v>
      </c>
    </row>
    <row r="108" spans="1:12" x14ac:dyDescent="0.45">
      <c r="A108" s="492" t="s">
        <v>701</v>
      </c>
      <c r="B108" s="492" t="s">
        <v>558</v>
      </c>
      <c r="C108" s="492" t="s">
        <v>282</v>
      </c>
      <c r="D108" s="492" t="s">
        <v>291</v>
      </c>
      <c r="E108" s="492" t="s">
        <v>699</v>
      </c>
      <c r="F108" s="492">
        <v>2</v>
      </c>
      <c r="G108" s="534">
        <v>0</v>
      </c>
      <c r="H108" s="534"/>
      <c r="I108" s="534"/>
      <c r="J108" s="534"/>
      <c r="K108" s="534"/>
      <c r="L108" s="534"/>
    </row>
    <row r="109" spans="1:12" x14ac:dyDescent="0.45">
      <c r="A109" s="492" t="s">
        <v>701</v>
      </c>
      <c r="B109" s="492" t="s">
        <v>558</v>
      </c>
      <c r="C109" s="492" t="s">
        <v>287</v>
      </c>
      <c r="D109" s="492" t="s">
        <v>291</v>
      </c>
      <c r="E109" s="492" t="s">
        <v>699</v>
      </c>
      <c r="F109" s="492">
        <v>2</v>
      </c>
      <c r="G109" s="534"/>
      <c r="H109" s="534">
        <v>0</v>
      </c>
      <c r="I109" s="534"/>
      <c r="J109" s="534"/>
      <c r="K109" s="534"/>
      <c r="L109" s="534"/>
    </row>
    <row r="110" spans="1:12" x14ac:dyDescent="0.45">
      <c r="A110" s="492" t="s">
        <v>701</v>
      </c>
      <c r="B110" s="492" t="s">
        <v>558</v>
      </c>
      <c r="C110" s="492" t="s">
        <v>71</v>
      </c>
      <c r="D110" s="492" t="s">
        <v>291</v>
      </c>
      <c r="E110" s="492" t="s">
        <v>699</v>
      </c>
      <c r="F110" s="492">
        <v>2</v>
      </c>
      <c r="G110" s="534">
        <v>3</v>
      </c>
      <c r="H110" s="534">
        <v>1</v>
      </c>
      <c r="I110" s="534">
        <v>1</v>
      </c>
      <c r="J110" s="534">
        <v>1</v>
      </c>
      <c r="K110" s="534">
        <v>1</v>
      </c>
      <c r="L110" s="534">
        <v>1</v>
      </c>
    </row>
    <row r="111" spans="1:12" x14ac:dyDescent="0.45">
      <c r="A111" s="492" t="s">
        <v>701</v>
      </c>
      <c r="B111" s="492" t="s">
        <v>558</v>
      </c>
      <c r="C111" s="492" t="s">
        <v>289</v>
      </c>
      <c r="D111" s="492" t="s">
        <v>291</v>
      </c>
      <c r="E111" s="492" t="s">
        <v>699</v>
      </c>
      <c r="F111" s="492">
        <v>2</v>
      </c>
      <c r="G111" s="534"/>
      <c r="H111" s="534">
        <v>0</v>
      </c>
      <c r="I111" s="534">
        <v>0</v>
      </c>
      <c r="J111" s="534">
        <v>0</v>
      </c>
      <c r="K111" s="534">
        <v>0</v>
      </c>
      <c r="L111" s="534">
        <v>0</v>
      </c>
    </row>
    <row r="112" spans="1:12" x14ac:dyDescent="0.45">
      <c r="A112" s="492" t="s">
        <v>701</v>
      </c>
      <c r="B112" s="492" t="s">
        <v>558</v>
      </c>
      <c r="C112" s="492" t="s">
        <v>290</v>
      </c>
      <c r="D112" s="492" t="s">
        <v>291</v>
      </c>
      <c r="E112" s="492" t="s">
        <v>699</v>
      </c>
      <c r="F112" s="492">
        <v>2</v>
      </c>
      <c r="G112" s="534">
        <v>7</v>
      </c>
      <c r="H112" s="534">
        <v>3</v>
      </c>
      <c r="I112" s="534">
        <v>3</v>
      </c>
      <c r="J112" s="534">
        <v>3</v>
      </c>
      <c r="K112" s="534">
        <v>3</v>
      </c>
      <c r="L112" s="534">
        <v>3</v>
      </c>
    </row>
    <row r="113" spans="1:12" x14ac:dyDescent="0.45">
      <c r="A113" s="492" t="s">
        <v>701</v>
      </c>
      <c r="B113" s="492" t="s">
        <v>559</v>
      </c>
      <c r="C113" s="492" t="s">
        <v>275</v>
      </c>
      <c r="D113" s="492" t="s">
        <v>291</v>
      </c>
      <c r="E113" s="492" t="s">
        <v>699</v>
      </c>
      <c r="F113" s="492">
        <v>2</v>
      </c>
      <c r="G113" s="534">
        <v>18</v>
      </c>
      <c r="H113" s="534">
        <v>10</v>
      </c>
      <c r="I113" s="534">
        <v>8</v>
      </c>
      <c r="J113" s="534">
        <v>9</v>
      </c>
      <c r="K113" s="534">
        <v>11</v>
      </c>
      <c r="L113" s="534">
        <v>12</v>
      </c>
    </row>
    <row r="114" spans="1:12" x14ac:dyDescent="0.45">
      <c r="A114" s="492" t="s">
        <v>701</v>
      </c>
      <c r="B114" s="492" t="s">
        <v>559</v>
      </c>
      <c r="C114" s="492" t="s">
        <v>277</v>
      </c>
      <c r="D114" s="492" t="s">
        <v>291</v>
      </c>
      <c r="E114" s="492" t="s">
        <v>699</v>
      </c>
      <c r="F114" s="492">
        <v>2</v>
      </c>
      <c r="G114" s="534">
        <v>5</v>
      </c>
      <c r="H114" s="534">
        <v>4</v>
      </c>
      <c r="I114" s="534">
        <v>6</v>
      </c>
      <c r="J114" s="534">
        <v>8</v>
      </c>
      <c r="K114" s="534">
        <v>8</v>
      </c>
      <c r="L114" s="534">
        <v>10</v>
      </c>
    </row>
    <row r="115" spans="1:12" x14ac:dyDescent="0.45">
      <c r="A115" s="492" t="s">
        <v>701</v>
      </c>
      <c r="B115" s="492" t="s">
        <v>559</v>
      </c>
      <c r="C115" s="492" t="s">
        <v>278</v>
      </c>
      <c r="D115" s="492" t="s">
        <v>291</v>
      </c>
      <c r="E115" s="492" t="s">
        <v>699</v>
      </c>
      <c r="F115" s="492">
        <v>2</v>
      </c>
      <c r="G115" s="534">
        <v>12</v>
      </c>
      <c r="H115" s="534">
        <v>11</v>
      </c>
      <c r="I115" s="534">
        <v>12</v>
      </c>
      <c r="J115" s="534">
        <v>11</v>
      </c>
      <c r="K115" s="534">
        <v>14</v>
      </c>
      <c r="L115" s="534">
        <v>12</v>
      </c>
    </row>
    <row r="116" spans="1:12" x14ac:dyDescent="0.45">
      <c r="A116" s="492" t="s">
        <v>701</v>
      </c>
      <c r="B116" s="492" t="s">
        <v>559</v>
      </c>
      <c r="C116" s="492" t="s">
        <v>279</v>
      </c>
      <c r="D116" s="492" t="s">
        <v>291</v>
      </c>
      <c r="E116" s="492" t="s">
        <v>699</v>
      </c>
      <c r="F116" s="492">
        <v>2</v>
      </c>
      <c r="G116" s="534">
        <v>0</v>
      </c>
      <c r="H116" s="534">
        <v>0</v>
      </c>
      <c r="I116" s="534">
        <v>0</v>
      </c>
      <c r="J116" s="534">
        <v>0</v>
      </c>
      <c r="K116" s="534">
        <v>0</v>
      </c>
      <c r="L116" s="534">
        <v>0</v>
      </c>
    </row>
    <row r="117" spans="1:12" x14ac:dyDescent="0.45">
      <c r="A117" s="492" t="s">
        <v>701</v>
      </c>
      <c r="B117" s="492" t="s">
        <v>559</v>
      </c>
      <c r="C117" s="492" t="s">
        <v>280</v>
      </c>
      <c r="D117" s="492" t="s">
        <v>291</v>
      </c>
      <c r="E117" s="492" t="s">
        <v>699</v>
      </c>
      <c r="F117" s="492">
        <v>2</v>
      </c>
      <c r="G117" s="534">
        <v>0</v>
      </c>
      <c r="H117" s="534"/>
      <c r="I117" s="534">
        <v>0</v>
      </c>
      <c r="J117" s="534"/>
      <c r="K117" s="534">
        <v>0</v>
      </c>
      <c r="L117" s="534">
        <v>0</v>
      </c>
    </row>
    <row r="118" spans="1:12" x14ac:dyDescent="0.45">
      <c r="A118" s="492" t="s">
        <v>701</v>
      </c>
      <c r="B118" s="492" t="s">
        <v>559</v>
      </c>
      <c r="C118" s="492" t="s">
        <v>281</v>
      </c>
      <c r="D118" s="492" t="s">
        <v>291</v>
      </c>
      <c r="E118" s="492" t="s">
        <v>699</v>
      </c>
      <c r="F118" s="492">
        <v>2</v>
      </c>
      <c r="G118" s="534">
        <v>0</v>
      </c>
      <c r="H118" s="534">
        <v>0</v>
      </c>
      <c r="I118" s="534">
        <v>0</v>
      </c>
      <c r="J118" s="534">
        <v>0</v>
      </c>
      <c r="K118" s="534">
        <v>0</v>
      </c>
      <c r="L118" s="534">
        <v>0</v>
      </c>
    </row>
    <row r="119" spans="1:12" x14ac:dyDescent="0.45">
      <c r="A119" s="492" t="s">
        <v>701</v>
      </c>
      <c r="B119" s="492" t="s">
        <v>559</v>
      </c>
      <c r="C119" s="492" t="s">
        <v>283</v>
      </c>
      <c r="D119" s="492" t="s">
        <v>291</v>
      </c>
      <c r="E119" s="492" t="s">
        <v>699</v>
      </c>
      <c r="F119" s="492">
        <v>2</v>
      </c>
      <c r="G119" s="534">
        <v>0</v>
      </c>
      <c r="H119" s="534">
        <v>0</v>
      </c>
      <c r="I119" s="534">
        <v>0</v>
      </c>
      <c r="J119" s="534">
        <v>0</v>
      </c>
      <c r="K119" s="534">
        <v>0</v>
      </c>
      <c r="L119" s="534">
        <v>0</v>
      </c>
    </row>
    <row r="120" spans="1:12" x14ac:dyDescent="0.45">
      <c r="A120" s="492" t="s">
        <v>701</v>
      </c>
      <c r="B120" s="492" t="s">
        <v>559</v>
      </c>
      <c r="C120" s="492" t="s">
        <v>284</v>
      </c>
      <c r="D120" s="492" t="s">
        <v>291</v>
      </c>
      <c r="E120" s="492" t="s">
        <v>699</v>
      </c>
      <c r="F120" s="492">
        <v>2</v>
      </c>
      <c r="G120" s="534"/>
      <c r="H120" s="534"/>
      <c r="I120" s="534"/>
      <c r="J120" s="534"/>
      <c r="K120" s="534"/>
      <c r="L120" s="534">
        <v>1</v>
      </c>
    </row>
    <row r="121" spans="1:12" x14ac:dyDescent="0.45">
      <c r="A121" s="492" t="s">
        <v>701</v>
      </c>
      <c r="B121" s="492" t="s">
        <v>559</v>
      </c>
      <c r="C121" s="492" t="s">
        <v>286</v>
      </c>
      <c r="D121" s="492" t="s">
        <v>291</v>
      </c>
      <c r="E121" s="492" t="s">
        <v>699</v>
      </c>
      <c r="F121" s="492">
        <v>2</v>
      </c>
      <c r="G121" s="534"/>
      <c r="H121" s="534">
        <v>0</v>
      </c>
      <c r="I121" s="534">
        <v>0</v>
      </c>
      <c r="J121" s="534"/>
      <c r="K121" s="534">
        <v>0</v>
      </c>
      <c r="L121" s="534"/>
    </row>
    <row r="122" spans="1:12" x14ac:dyDescent="0.45">
      <c r="A122" s="492" t="s">
        <v>701</v>
      </c>
      <c r="B122" s="492" t="s">
        <v>559</v>
      </c>
      <c r="C122" s="492" t="s">
        <v>71</v>
      </c>
      <c r="D122" s="492" t="s">
        <v>291</v>
      </c>
      <c r="E122" s="492" t="s">
        <v>699</v>
      </c>
      <c r="F122" s="492">
        <v>2</v>
      </c>
      <c r="G122" s="534">
        <v>18</v>
      </c>
      <c r="H122" s="534">
        <v>11</v>
      </c>
      <c r="I122" s="534">
        <v>12</v>
      </c>
      <c r="J122" s="534">
        <v>13</v>
      </c>
      <c r="K122" s="534">
        <v>13</v>
      </c>
      <c r="L122" s="534">
        <v>11</v>
      </c>
    </row>
    <row r="123" spans="1:12" x14ac:dyDescent="0.45">
      <c r="A123" s="492" t="s">
        <v>701</v>
      </c>
      <c r="B123" s="492" t="s">
        <v>559</v>
      </c>
      <c r="C123" s="492" t="s">
        <v>289</v>
      </c>
      <c r="D123" s="492" t="s">
        <v>291</v>
      </c>
      <c r="E123" s="492" t="s">
        <v>699</v>
      </c>
      <c r="F123" s="492">
        <v>2</v>
      </c>
      <c r="G123" s="534"/>
      <c r="H123" s="534">
        <v>3</v>
      </c>
      <c r="I123" s="534">
        <v>1</v>
      </c>
      <c r="J123" s="534">
        <v>5</v>
      </c>
      <c r="K123" s="534">
        <v>6</v>
      </c>
      <c r="L123" s="534">
        <v>5</v>
      </c>
    </row>
    <row r="124" spans="1:12" x14ac:dyDescent="0.45">
      <c r="A124" s="492" t="s">
        <v>701</v>
      </c>
      <c r="B124" s="492" t="s">
        <v>559</v>
      </c>
      <c r="C124" s="492" t="s">
        <v>290</v>
      </c>
      <c r="D124" s="492" t="s">
        <v>291</v>
      </c>
      <c r="E124" s="492" t="s">
        <v>699</v>
      </c>
      <c r="F124" s="492">
        <v>2</v>
      </c>
      <c r="G124" s="534">
        <v>52</v>
      </c>
      <c r="H124" s="534">
        <v>38</v>
      </c>
      <c r="I124" s="534">
        <v>38</v>
      </c>
      <c r="J124" s="534">
        <v>46</v>
      </c>
      <c r="K124" s="534">
        <v>52</v>
      </c>
      <c r="L124" s="534">
        <v>50</v>
      </c>
    </row>
    <row r="125" spans="1:12" x14ac:dyDescent="0.45">
      <c r="A125" s="492" t="s">
        <v>701</v>
      </c>
      <c r="B125" s="492" t="s">
        <v>568</v>
      </c>
      <c r="C125" s="492" t="s">
        <v>275</v>
      </c>
      <c r="D125" s="492" t="s">
        <v>291</v>
      </c>
      <c r="E125" s="492" t="s">
        <v>699</v>
      </c>
      <c r="F125" s="492">
        <v>2</v>
      </c>
      <c r="G125" s="534">
        <v>28</v>
      </c>
      <c r="H125" s="534">
        <v>15</v>
      </c>
      <c r="I125" s="534">
        <v>21</v>
      </c>
      <c r="J125" s="534">
        <v>19</v>
      </c>
      <c r="K125" s="534">
        <v>18</v>
      </c>
      <c r="L125" s="534">
        <v>20</v>
      </c>
    </row>
    <row r="126" spans="1:12" x14ac:dyDescent="0.45">
      <c r="A126" s="492" t="s">
        <v>701</v>
      </c>
      <c r="B126" s="492" t="s">
        <v>568</v>
      </c>
      <c r="C126" s="492" t="s">
        <v>277</v>
      </c>
      <c r="D126" s="492" t="s">
        <v>291</v>
      </c>
      <c r="E126" s="492" t="s">
        <v>699</v>
      </c>
      <c r="F126" s="492">
        <v>2</v>
      </c>
      <c r="G126" s="534">
        <v>5</v>
      </c>
      <c r="H126" s="534">
        <v>3</v>
      </c>
      <c r="I126" s="534">
        <v>5</v>
      </c>
      <c r="J126" s="534">
        <v>6</v>
      </c>
      <c r="K126" s="534">
        <v>7</v>
      </c>
      <c r="L126" s="534">
        <v>11</v>
      </c>
    </row>
    <row r="127" spans="1:12" x14ac:dyDescent="0.45">
      <c r="A127" s="492" t="s">
        <v>701</v>
      </c>
      <c r="B127" s="492" t="s">
        <v>568</v>
      </c>
      <c r="C127" s="492" t="s">
        <v>278</v>
      </c>
      <c r="D127" s="492" t="s">
        <v>291</v>
      </c>
      <c r="E127" s="492" t="s">
        <v>699</v>
      </c>
      <c r="F127" s="492">
        <v>2</v>
      </c>
      <c r="G127" s="534">
        <v>10</v>
      </c>
      <c r="H127" s="534">
        <v>13</v>
      </c>
      <c r="I127" s="534">
        <v>8</v>
      </c>
      <c r="J127" s="534">
        <v>6</v>
      </c>
      <c r="K127" s="534">
        <v>6</v>
      </c>
      <c r="L127" s="534">
        <v>5</v>
      </c>
    </row>
    <row r="128" spans="1:12" x14ac:dyDescent="0.45">
      <c r="A128" s="492" t="s">
        <v>701</v>
      </c>
      <c r="B128" s="492" t="s">
        <v>568</v>
      </c>
      <c r="C128" s="492" t="s">
        <v>279</v>
      </c>
      <c r="D128" s="492" t="s">
        <v>291</v>
      </c>
      <c r="E128" s="492" t="s">
        <v>699</v>
      </c>
      <c r="F128" s="492">
        <v>2</v>
      </c>
      <c r="G128" s="534">
        <v>3</v>
      </c>
      <c r="H128" s="534">
        <v>3</v>
      </c>
      <c r="I128" s="534">
        <v>3</v>
      </c>
      <c r="J128" s="534">
        <v>3</v>
      </c>
      <c r="K128" s="534">
        <v>3</v>
      </c>
      <c r="L128" s="534">
        <v>4</v>
      </c>
    </row>
    <row r="129" spans="1:12" x14ac:dyDescent="0.45">
      <c r="A129" s="492" t="s">
        <v>701</v>
      </c>
      <c r="B129" s="492" t="s">
        <v>568</v>
      </c>
      <c r="C129" s="492" t="s">
        <v>280</v>
      </c>
      <c r="D129" s="492" t="s">
        <v>291</v>
      </c>
      <c r="E129" s="492" t="s">
        <v>699</v>
      </c>
      <c r="F129" s="492">
        <v>2</v>
      </c>
      <c r="G129" s="534"/>
      <c r="H129" s="534"/>
      <c r="I129" s="534"/>
      <c r="J129" s="534"/>
      <c r="K129" s="534">
        <v>0</v>
      </c>
      <c r="L129" s="534">
        <v>0</v>
      </c>
    </row>
    <row r="130" spans="1:12" x14ac:dyDescent="0.45">
      <c r="A130" s="492" t="s">
        <v>701</v>
      </c>
      <c r="B130" s="492" t="s">
        <v>568</v>
      </c>
      <c r="C130" s="492" t="s">
        <v>281</v>
      </c>
      <c r="D130" s="492" t="s">
        <v>291</v>
      </c>
      <c r="E130" s="492" t="s">
        <v>699</v>
      </c>
      <c r="F130" s="492">
        <v>2</v>
      </c>
      <c r="G130" s="534">
        <v>1</v>
      </c>
      <c r="H130" s="534">
        <v>1</v>
      </c>
      <c r="I130" s="534">
        <v>1</v>
      </c>
      <c r="J130" s="534">
        <v>1</v>
      </c>
      <c r="K130" s="534">
        <v>1</v>
      </c>
      <c r="L130" s="534">
        <v>2</v>
      </c>
    </row>
    <row r="131" spans="1:12" x14ac:dyDescent="0.45">
      <c r="A131" s="492" t="s">
        <v>701</v>
      </c>
      <c r="B131" s="492" t="s">
        <v>568</v>
      </c>
      <c r="C131" s="492" t="s">
        <v>282</v>
      </c>
      <c r="D131" s="492" t="s">
        <v>291</v>
      </c>
      <c r="E131" s="492" t="s">
        <v>699</v>
      </c>
      <c r="F131" s="492">
        <v>2</v>
      </c>
      <c r="G131" s="534">
        <v>0</v>
      </c>
      <c r="H131" s="534">
        <v>0</v>
      </c>
      <c r="I131" s="534">
        <v>0</v>
      </c>
      <c r="J131" s="534">
        <v>0</v>
      </c>
      <c r="K131" s="534">
        <v>0</v>
      </c>
      <c r="L131" s="534">
        <v>0</v>
      </c>
    </row>
    <row r="132" spans="1:12" x14ac:dyDescent="0.45">
      <c r="A132" s="492" t="s">
        <v>701</v>
      </c>
      <c r="B132" s="492" t="s">
        <v>568</v>
      </c>
      <c r="C132" s="492" t="s">
        <v>283</v>
      </c>
      <c r="D132" s="492" t="s">
        <v>291</v>
      </c>
      <c r="E132" s="492" t="s">
        <v>699</v>
      </c>
      <c r="F132" s="492">
        <v>2</v>
      </c>
      <c r="G132" s="534">
        <v>0</v>
      </c>
      <c r="H132" s="534">
        <v>1</v>
      </c>
      <c r="I132" s="534">
        <v>1</v>
      </c>
      <c r="J132" s="534">
        <v>1</v>
      </c>
      <c r="K132" s="534">
        <v>1</v>
      </c>
      <c r="L132" s="534">
        <v>1</v>
      </c>
    </row>
    <row r="133" spans="1:12" x14ac:dyDescent="0.45">
      <c r="A133" s="492" t="s">
        <v>701</v>
      </c>
      <c r="B133" s="492" t="s">
        <v>568</v>
      </c>
      <c r="C133" s="492" t="s">
        <v>286</v>
      </c>
      <c r="D133" s="492" t="s">
        <v>291</v>
      </c>
      <c r="E133" s="492" t="s">
        <v>699</v>
      </c>
      <c r="F133" s="492">
        <v>2</v>
      </c>
      <c r="G133" s="534">
        <v>0</v>
      </c>
      <c r="H133" s="534">
        <v>0</v>
      </c>
      <c r="I133" s="534"/>
      <c r="J133" s="534"/>
      <c r="K133" s="534"/>
      <c r="L133" s="534"/>
    </row>
    <row r="134" spans="1:12" x14ac:dyDescent="0.45">
      <c r="A134" s="492" t="s">
        <v>701</v>
      </c>
      <c r="B134" s="492" t="s">
        <v>568</v>
      </c>
      <c r="C134" s="492" t="s">
        <v>287</v>
      </c>
      <c r="D134" s="492" t="s">
        <v>291</v>
      </c>
      <c r="E134" s="492" t="s">
        <v>699</v>
      </c>
      <c r="F134" s="492">
        <v>2</v>
      </c>
      <c r="G134" s="534"/>
      <c r="H134" s="534">
        <v>0</v>
      </c>
      <c r="I134" s="534"/>
      <c r="J134" s="534"/>
      <c r="K134" s="534"/>
      <c r="L134" s="534"/>
    </row>
    <row r="135" spans="1:12" x14ac:dyDescent="0.45">
      <c r="A135" s="492" t="s">
        <v>701</v>
      </c>
      <c r="B135" s="492" t="s">
        <v>568</v>
      </c>
      <c r="C135" s="492" t="s">
        <v>71</v>
      </c>
      <c r="D135" s="492" t="s">
        <v>291</v>
      </c>
      <c r="E135" s="492" t="s">
        <v>699</v>
      </c>
      <c r="F135" s="492">
        <v>2</v>
      </c>
      <c r="G135" s="534">
        <v>13</v>
      </c>
      <c r="H135" s="534">
        <v>2</v>
      </c>
      <c r="I135" s="534">
        <v>2</v>
      </c>
      <c r="J135" s="534">
        <v>2</v>
      </c>
      <c r="K135" s="534">
        <v>2</v>
      </c>
      <c r="L135" s="534">
        <v>2</v>
      </c>
    </row>
    <row r="136" spans="1:12" x14ac:dyDescent="0.45">
      <c r="A136" s="492" t="s">
        <v>701</v>
      </c>
      <c r="B136" s="492" t="s">
        <v>568</v>
      </c>
      <c r="C136" s="492" t="s">
        <v>289</v>
      </c>
      <c r="D136" s="492" t="s">
        <v>291</v>
      </c>
      <c r="E136" s="492" t="s">
        <v>699</v>
      </c>
      <c r="F136" s="492">
        <v>2</v>
      </c>
      <c r="G136" s="534"/>
      <c r="H136" s="534">
        <v>2</v>
      </c>
      <c r="I136" s="534">
        <v>1</v>
      </c>
      <c r="J136" s="534">
        <v>1</v>
      </c>
      <c r="K136" s="534">
        <v>2</v>
      </c>
      <c r="L136" s="534">
        <v>20</v>
      </c>
    </row>
    <row r="137" spans="1:12" x14ac:dyDescent="0.45">
      <c r="A137" s="492" t="s">
        <v>701</v>
      </c>
      <c r="B137" s="492" t="s">
        <v>568</v>
      </c>
      <c r="C137" s="492" t="s">
        <v>290</v>
      </c>
      <c r="D137" s="492" t="s">
        <v>291</v>
      </c>
      <c r="E137" s="492" t="s">
        <v>699</v>
      </c>
      <c r="F137" s="492">
        <v>2</v>
      </c>
      <c r="G137" s="534">
        <v>61</v>
      </c>
      <c r="H137" s="534">
        <v>40</v>
      </c>
      <c r="I137" s="534">
        <v>42</v>
      </c>
      <c r="J137" s="534">
        <v>40</v>
      </c>
      <c r="K137" s="534">
        <v>42</v>
      </c>
      <c r="L137" s="534">
        <v>65</v>
      </c>
    </row>
    <row r="138" spans="1:12" x14ac:dyDescent="0.45">
      <c r="A138" s="492" t="s">
        <v>701</v>
      </c>
      <c r="B138" s="492" t="s">
        <v>561</v>
      </c>
      <c r="C138" s="492" t="s">
        <v>275</v>
      </c>
      <c r="D138" s="492" t="s">
        <v>291</v>
      </c>
      <c r="E138" s="492" t="s">
        <v>699</v>
      </c>
      <c r="F138" s="492">
        <v>2</v>
      </c>
      <c r="G138" s="534">
        <v>43</v>
      </c>
      <c r="H138" s="534">
        <v>20</v>
      </c>
      <c r="I138" s="534">
        <v>20</v>
      </c>
      <c r="J138" s="534">
        <v>19</v>
      </c>
      <c r="K138" s="534">
        <v>14</v>
      </c>
      <c r="L138" s="534">
        <v>15</v>
      </c>
    </row>
    <row r="139" spans="1:12" x14ac:dyDescent="0.45">
      <c r="A139" s="492" t="s">
        <v>701</v>
      </c>
      <c r="B139" s="492" t="s">
        <v>561</v>
      </c>
      <c r="C139" s="492" t="s">
        <v>277</v>
      </c>
      <c r="D139" s="492" t="s">
        <v>291</v>
      </c>
      <c r="E139" s="492" t="s">
        <v>699</v>
      </c>
      <c r="F139" s="492">
        <v>2</v>
      </c>
      <c r="G139" s="534">
        <v>53</v>
      </c>
      <c r="H139" s="534">
        <v>42</v>
      </c>
      <c r="I139" s="534">
        <v>42</v>
      </c>
      <c r="J139" s="534">
        <v>40</v>
      </c>
      <c r="K139" s="534">
        <v>41</v>
      </c>
      <c r="L139" s="534">
        <v>50</v>
      </c>
    </row>
    <row r="140" spans="1:12" x14ac:dyDescent="0.45">
      <c r="A140" s="492" t="s">
        <v>701</v>
      </c>
      <c r="B140" s="492" t="s">
        <v>561</v>
      </c>
      <c r="C140" s="492" t="s">
        <v>278</v>
      </c>
      <c r="D140" s="492" t="s">
        <v>291</v>
      </c>
      <c r="E140" s="492" t="s">
        <v>699</v>
      </c>
      <c r="F140" s="492">
        <v>2</v>
      </c>
      <c r="G140" s="534">
        <v>17</v>
      </c>
      <c r="H140" s="534">
        <v>19</v>
      </c>
      <c r="I140" s="534">
        <v>12</v>
      </c>
      <c r="J140" s="534">
        <v>9</v>
      </c>
      <c r="K140" s="534">
        <v>8</v>
      </c>
      <c r="L140" s="534">
        <v>5</v>
      </c>
    </row>
    <row r="141" spans="1:12" x14ac:dyDescent="0.45">
      <c r="A141" s="492" t="s">
        <v>701</v>
      </c>
      <c r="B141" s="492" t="s">
        <v>561</v>
      </c>
      <c r="C141" s="492" t="s">
        <v>279</v>
      </c>
      <c r="D141" s="492" t="s">
        <v>291</v>
      </c>
      <c r="E141" s="492" t="s">
        <v>699</v>
      </c>
      <c r="F141" s="492">
        <v>2</v>
      </c>
      <c r="G141" s="534">
        <v>2</v>
      </c>
      <c r="H141" s="534">
        <v>1</v>
      </c>
      <c r="I141" s="534">
        <v>1</v>
      </c>
      <c r="J141" s="534">
        <v>1</v>
      </c>
      <c r="K141" s="534">
        <v>1</v>
      </c>
      <c r="L141" s="534">
        <v>2</v>
      </c>
    </row>
    <row r="142" spans="1:12" x14ac:dyDescent="0.45">
      <c r="A142" s="492" t="s">
        <v>701</v>
      </c>
      <c r="B142" s="492" t="s">
        <v>561</v>
      </c>
      <c r="C142" s="492" t="s">
        <v>280</v>
      </c>
      <c r="D142" s="492" t="s">
        <v>291</v>
      </c>
      <c r="E142" s="492" t="s">
        <v>699</v>
      </c>
      <c r="F142" s="492">
        <v>2</v>
      </c>
      <c r="G142" s="534">
        <v>0</v>
      </c>
      <c r="H142" s="534">
        <v>0</v>
      </c>
      <c r="I142" s="534">
        <v>0</v>
      </c>
      <c r="J142" s="534">
        <v>0</v>
      </c>
      <c r="K142" s="534">
        <v>0</v>
      </c>
      <c r="L142" s="534">
        <v>0</v>
      </c>
    </row>
    <row r="143" spans="1:12" x14ac:dyDescent="0.45">
      <c r="A143" s="492" t="s">
        <v>701</v>
      </c>
      <c r="B143" s="492" t="s">
        <v>561</v>
      </c>
      <c r="C143" s="492" t="s">
        <v>281</v>
      </c>
      <c r="D143" s="492" t="s">
        <v>291</v>
      </c>
      <c r="E143" s="492" t="s">
        <v>699</v>
      </c>
      <c r="F143" s="492">
        <v>2</v>
      </c>
      <c r="G143" s="534">
        <v>0</v>
      </c>
      <c r="H143" s="534">
        <v>0</v>
      </c>
      <c r="I143" s="534">
        <v>0</v>
      </c>
      <c r="J143" s="534">
        <v>0</v>
      </c>
      <c r="K143" s="534">
        <v>0</v>
      </c>
      <c r="L143" s="534">
        <v>0</v>
      </c>
    </row>
    <row r="144" spans="1:12" x14ac:dyDescent="0.45">
      <c r="A144" s="492" t="s">
        <v>701</v>
      </c>
      <c r="B144" s="492" t="s">
        <v>561</v>
      </c>
      <c r="C144" s="492" t="s">
        <v>282</v>
      </c>
      <c r="D144" s="492" t="s">
        <v>291</v>
      </c>
      <c r="E144" s="492" t="s">
        <v>699</v>
      </c>
      <c r="F144" s="492">
        <v>2</v>
      </c>
      <c r="G144" s="534"/>
      <c r="H144" s="534">
        <v>0</v>
      </c>
      <c r="I144" s="534">
        <v>0</v>
      </c>
      <c r="J144" s="534">
        <v>0</v>
      </c>
      <c r="K144" s="534">
        <v>0</v>
      </c>
      <c r="L144" s="534">
        <v>0</v>
      </c>
    </row>
    <row r="145" spans="1:12" x14ac:dyDescent="0.45">
      <c r="A145" s="492" t="s">
        <v>701</v>
      </c>
      <c r="B145" s="492" t="s">
        <v>561</v>
      </c>
      <c r="C145" s="492" t="s">
        <v>283</v>
      </c>
      <c r="D145" s="492" t="s">
        <v>291</v>
      </c>
      <c r="E145" s="492" t="s">
        <v>699</v>
      </c>
      <c r="F145" s="492">
        <v>2</v>
      </c>
      <c r="G145" s="534">
        <v>0</v>
      </c>
      <c r="H145" s="534">
        <v>0</v>
      </c>
      <c r="I145" s="534"/>
      <c r="J145" s="534"/>
      <c r="K145" s="534">
        <v>0</v>
      </c>
      <c r="L145" s="534">
        <v>0</v>
      </c>
    </row>
    <row r="146" spans="1:12" x14ac:dyDescent="0.45">
      <c r="A146" s="492" t="s">
        <v>701</v>
      </c>
      <c r="B146" s="492" t="s">
        <v>561</v>
      </c>
      <c r="C146" s="492" t="s">
        <v>284</v>
      </c>
      <c r="D146" s="492" t="s">
        <v>291</v>
      </c>
      <c r="E146" s="492" t="s">
        <v>699</v>
      </c>
      <c r="F146" s="492">
        <v>2</v>
      </c>
      <c r="G146" s="534"/>
      <c r="H146" s="534">
        <v>0</v>
      </c>
      <c r="I146" s="534"/>
      <c r="J146" s="534">
        <v>2</v>
      </c>
      <c r="K146" s="534">
        <v>2</v>
      </c>
      <c r="L146" s="534">
        <v>1</v>
      </c>
    </row>
    <row r="147" spans="1:12" x14ac:dyDescent="0.45">
      <c r="A147" s="492" t="s">
        <v>701</v>
      </c>
      <c r="B147" s="492" t="s">
        <v>561</v>
      </c>
      <c r="C147" s="492" t="s">
        <v>285</v>
      </c>
      <c r="D147" s="492" t="s">
        <v>291</v>
      </c>
      <c r="E147" s="492" t="s">
        <v>699</v>
      </c>
      <c r="F147" s="492">
        <v>2</v>
      </c>
      <c r="G147" s="534"/>
      <c r="H147" s="534"/>
      <c r="I147" s="534"/>
      <c r="J147" s="534">
        <v>2</v>
      </c>
      <c r="K147" s="534">
        <v>1</v>
      </c>
      <c r="L147" s="534">
        <v>1</v>
      </c>
    </row>
    <row r="148" spans="1:12" x14ac:dyDescent="0.45">
      <c r="A148" s="492" t="s">
        <v>701</v>
      </c>
      <c r="B148" s="492" t="s">
        <v>561</v>
      </c>
      <c r="C148" s="492" t="s">
        <v>286</v>
      </c>
      <c r="D148" s="492" t="s">
        <v>291</v>
      </c>
      <c r="E148" s="492" t="s">
        <v>699</v>
      </c>
      <c r="F148" s="492">
        <v>2</v>
      </c>
      <c r="G148" s="534"/>
      <c r="H148" s="534">
        <v>0</v>
      </c>
      <c r="I148" s="534">
        <v>0</v>
      </c>
      <c r="J148" s="534"/>
      <c r="K148" s="534"/>
      <c r="L148" s="534"/>
    </row>
    <row r="149" spans="1:12" x14ac:dyDescent="0.45">
      <c r="A149" s="492" t="s">
        <v>701</v>
      </c>
      <c r="B149" s="492" t="s">
        <v>561</v>
      </c>
      <c r="C149" s="492" t="s">
        <v>287</v>
      </c>
      <c r="D149" s="492" t="s">
        <v>291</v>
      </c>
      <c r="E149" s="492" t="s">
        <v>699</v>
      </c>
      <c r="F149" s="492">
        <v>2</v>
      </c>
      <c r="G149" s="534">
        <v>0</v>
      </c>
      <c r="H149" s="534"/>
      <c r="I149" s="534">
        <v>1</v>
      </c>
      <c r="J149" s="534"/>
      <c r="K149" s="534">
        <v>0</v>
      </c>
      <c r="L149" s="534"/>
    </row>
    <row r="150" spans="1:12" x14ac:dyDescent="0.45">
      <c r="A150" s="492" t="s">
        <v>701</v>
      </c>
      <c r="B150" s="492" t="s">
        <v>561</v>
      </c>
      <c r="C150" s="492" t="s">
        <v>288</v>
      </c>
      <c r="D150" s="492" t="s">
        <v>291</v>
      </c>
      <c r="E150" s="492" t="s">
        <v>699</v>
      </c>
      <c r="F150" s="492">
        <v>2</v>
      </c>
      <c r="G150" s="534">
        <v>0</v>
      </c>
      <c r="H150" s="534"/>
      <c r="I150" s="534"/>
      <c r="J150" s="534">
        <v>0</v>
      </c>
      <c r="K150" s="534">
        <v>0</v>
      </c>
      <c r="L150" s="534">
        <v>0</v>
      </c>
    </row>
    <row r="151" spans="1:12" x14ac:dyDescent="0.45">
      <c r="A151" s="492" t="s">
        <v>701</v>
      </c>
      <c r="B151" s="492" t="s">
        <v>561</v>
      </c>
      <c r="C151" s="492" t="s">
        <v>71</v>
      </c>
      <c r="D151" s="492" t="s">
        <v>291</v>
      </c>
      <c r="E151" s="492" t="s">
        <v>699</v>
      </c>
      <c r="F151" s="492">
        <v>2</v>
      </c>
      <c r="G151" s="534">
        <v>33</v>
      </c>
      <c r="H151" s="534">
        <v>11</v>
      </c>
      <c r="I151" s="534">
        <v>10</v>
      </c>
      <c r="J151" s="534">
        <v>8</v>
      </c>
      <c r="K151" s="534">
        <v>11</v>
      </c>
      <c r="L151" s="534">
        <v>5</v>
      </c>
    </row>
    <row r="152" spans="1:12" x14ac:dyDescent="0.45">
      <c r="A152" s="492" t="s">
        <v>701</v>
      </c>
      <c r="B152" s="492" t="s">
        <v>561</v>
      </c>
      <c r="C152" s="492" t="s">
        <v>289</v>
      </c>
      <c r="D152" s="492" t="s">
        <v>291</v>
      </c>
      <c r="E152" s="492" t="s">
        <v>699</v>
      </c>
      <c r="F152" s="492">
        <v>2</v>
      </c>
      <c r="G152" s="534"/>
      <c r="H152" s="534">
        <v>35</v>
      </c>
      <c r="I152" s="534">
        <v>38</v>
      </c>
      <c r="J152" s="534">
        <v>44</v>
      </c>
      <c r="K152" s="534">
        <v>44</v>
      </c>
      <c r="L152" s="534">
        <v>42</v>
      </c>
    </row>
    <row r="153" spans="1:12" x14ac:dyDescent="0.45">
      <c r="A153" s="492" t="s">
        <v>701</v>
      </c>
      <c r="B153" s="492" t="s">
        <v>561</v>
      </c>
      <c r="C153" s="492" t="s">
        <v>290</v>
      </c>
      <c r="D153" s="492" t="s">
        <v>291</v>
      </c>
      <c r="E153" s="492" t="s">
        <v>699</v>
      </c>
      <c r="F153" s="492">
        <v>2</v>
      </c>
      <c r="G153" s="534">
        <v>148</v>
      </c>
      <c r="H153" s="534">
        <v>129</v>
      </c>
      <c r="I153" s="534">
        <v>125</v>
      </c>
      <c r="J153" s="534">
        <v>126</v>
      </c>
      <c r="K153" s="534">
        <v>123</v>
      </c>
      <c r="L153" s="534">
        <v>121</v>
      </c>
    </row>
    <row r="154" spans="1:12" x14ac:dyDescent="0.45">
      <c r="A154" s="492" t="s">
        <v>701</v>
      </c>
      <c r="B154" s="492" t="s">
        <v>558</v>
      </c>
      <c r="C154" s="492" t="s">
        <v>275</v>
      </c>
      <c r="D154" s="492" t="s">
        <v>292</v>
      </c>
      <c r="E154" s="492" t="s">
        <v>700</v>
      </c>
      <c r="F154" s="492">
        <v>3</v>
      </c>
      <c r="G154" s="534">
        <v>16623</v>
      </c>
      <c r="H154" s="534">
        <v>17607</v>
      </c>
      <c r="I154" s="534">
        <v>14094</v>
      </c>
      <c r="J154" s="534">
        <v>17900</v>
      </c>
      <c r="K154" s="534">
        <v>16803</v>
      </c>
      <c r="L154" s="534">
        <v>18609</v>
      </c>
    </row>
    <row r="155" spans="1:12" x14ac:dyDescent="0.45">
      <c r="A155" s="492" t="s">
        <v>701</v>
      </c>
      <c r="B155" s="492" t="s">
        <v>558</v>
      </c>
      <c r="C155" s="492" t="s">
        <v>277</v>
      </c>
      <c r="D155" s="492" t="s">
        <v>292</v>
      </c>
      <c r="E155" s="492" t="s">
        <v>700</v>
      </c>
      <c r="F155" s="492">
        <v>3</v>
      </c>
      <c r="G155" s="534">
        <v>13436</v>
      </c>
      <c r="H155" s="534">
        <v>13727</v>
      </c>
      <c r="I155" s="534">
        <v>11968</v>
      </c>
      <c r="J155" s="534">
        <v>18500</v>
      </c>
      <c r="K155" s="534">
        <v>15496</v>
      </c>
      <c r="L155" s="534">
        <v>16419</v>
      </c>
    </row>
    <row r="156" spans="1:12" x14ac:dyDescent="0.45">
      <c r="A156" s="492" t="s">
        <v>701</v>
      </c>
      <c r="B156" s="492" t="s">
        <v>558</v>
      </c>
      <c r="C156" s="492" t="s">
        <v>278</v>
      </c>
      <c r="D156" s="492" t="s">
        <v>292</v>
      </c>
      <c r="E156" s="492" t="s">
        <v>700</v>
      </c>
      <c r="F156" s="492">
        <v>3</v>
      </c>
      <c r="G156" s="534">
        <v>9969</v>
      </c>
      <c r="H156" s="534">
        <v>15141</v>
      </c>
      <c r="I156" s="534">
        <v>19892</v>
      </c>
      <c r="J156" s="534">
        <v>20398</v>
      </c>
      <c r="K156" s="534">
        <v>20837</v>
      </c>
      <c r="L156" s="534">
        <v>20076</v>
      </c>
    </row>
    <row r="157" spans="1:12" x14ac:dyDescent="0.45">
      <c r="A157" s="492" t="s">
        <v>701</v>
      </c>
      <c r="B157" s="492" t="s">
        <v>558</v>
      </c>
      <c r="C157" s="492" t="s">
        <v>279</v>
      </c>
      <c r="D157" s="492" t="s">
        <v>292</v>
      </c>
      <c r="E157" s="492" t="s">
        <v>700</v>
      </c>
      <c r="F157" s="492">
        <v>3</v>
      </c>
      <c r="G157" s="534">
        <v>15892</v>
      </c>
      <c r="H157" s="534">
        <v>15306</v>
      </c>
      <c r="I157" s="534">
        <v>17143</v>
      </c>
      <c r="J157" s="534">
        <v>18114</v>
      </c>
      <c r="K157" s="534">
        <v>23400</v>
      </c>
      <c r="L157" s="534">
        <v>17692</v>
      </c>
    </row>
    <row r="158" spans="1:12" x14ac:dyDescent="0.45">
      <c r="A158" s="492" t="s">
        <v>701</v>
      </c>
      <c r="B158" s="492" t="s">
        <v>558</v>
      </c>
      <c r="C158" s="492" t="s">
        <v>280</v>
      </c>
      <c r="D158" s="492" t="s">
        <v>292</v>
      </c>
      <c r="E158" s="492" t="s">
        <v>700</v>
      </c>
      <c r="F158" s="492">
        <v>3</v>
      </c>
      <c r="G158" s="534"/>
      <c r="H158" s="534"/>
      <c r="I158" s="534"/>
      <c r="J158" s="534"/>
      <c r="K158" s="534">
        <v>6000</v>
      </c>
      <c r="L158" s="534">
        <v>4000</v>
      </c>
    </row>
    <row r="159" spans="1:12" x14ac:dyDescent="0.45">
      <c r="A159" s="492" t="s">
        <v>701</v>
      </c>
      <c r="B159" s="492" t="s">
        <v>558</v>
      </c>
      <c r="C159" s="492" t="s">
        <v>281</v>
      </c>
      <c r="D159" s="492" t="s">
        <v>292</v>
      </c>
      <c r="E159" s="492" t="s">
        <v>700</v>
      </c>
      <c r="F159" s="492">
        <v>3</v>
      </c>
      <c r="G159" s="534">
        <v>12743</v>
      </c>
      <c r="H159" s="534">
        <v>17000</v>
      </c>
      <c r="I159" s="534"/>
      <c r="J159" s="534">
        <v>22333</v>
      </c>
      <c r="K159" s="534">
        <v>51000</v>
      </c>
      <c r="L159" s="534">
        <v>9000</v>
      </c>
    </row>
    <row r="160" spans="1:12" x14ac:dyDescent="0.45">
      <c r="A160" s="492" t="s">
        <v>701</v>
      </c>
      <c r="B160" s="492" t="s">
        <v>558</v>
      </c>
      <c r="C160" s="492" t="s">
        <v>282</v>
      </c>
      <c r="D160" s="492" t="s">
        <v>292</v>
      </c>
      <c r="E160" s="492" t="s">
        <v>700</v>
      </c>
      <c r="F160" s="492">
        <v>3</v>
      </c>
      <c r="G160" s="534">
        <v>1110</v>
      </c>
      <c r="H160" s="534"/>
      <c r="I160" s="534"/>
      <c r="J160" s="534"/>
      <c r="K160" s="534"/>
      <c r="L160" s="534"/>
    </row>
    <row r="161" spans="1:12" x14ac:dyDescent="0.45">
      <c r="A161" s="492" t="s">
        <v>701</v>
      </c>
      <c r="B161" s="492" t="s">
        <v>558</v>
      </c>
      <c r="C161" s="492" t="s">
        <v>287</v>
      </c>
      <c r="D161" s="492" t="s">
        <v>292</v>
      </c>
      <c r="E161" s="492" t="s">
        <v>700</v>
      </c>
      <c r="F161" s="492">
        <v>3</v>
      </c>
      <c r="G161" s="534"/>
      <c r="H161" s="534">
        <v>4000</v>
      </c>
      <c r="I161" s="534"/>
      <c r="J161" s="534"/>
      <c r="K161" s="534"/>
      <c r="L161" s="534"/>
    </row>
    <row r="162" spans="1:12" x14ac:dyDescent="0.45">
      <c r="A162" s="492" t="s">
        <v>701</v>
      </c>
      <c r="B162" s="492" t="s">
        <v>558</v>
      </c>
      <c r="C162" s="492" t="s">
        <v>71</v>
      </c>
      <c r="D162" s="492" t="s">
        <v>292</v>
      </c>
      <c r="E162" s="492" t="s">
        <v>700</v>
      </c>
      <c r="F162" s="492">
        <v>3</v>
      </c>
      <c r="G162" s="534">
        <v>6143</v>
      </c>
      <c r="H162" s="534">
        <v>21779</v>
      </c>
      <c r="I162" s="534">
        <v>23195</v>
      </c>
      <c r="J162" s="534">
        <v>19533</v>
      </c>
      <c r="K162" s="534">
        <v>19658</v>
      </c>
      <c r="L162" s="534">
        <v>20367</v>
      </c>
    </row>
    <row r="163" spans="1:12" x14ac:dyDescent="0.45">
      <c r="A163" s="492" t="s">
        <v>701</v>
      </c>
      <c r="B163" s="492" t="s">
        <v>558</v>
      </c>
      <c r="C163" s="492" t="s">
        <v>289</v>
      </c>
      <c r="D163" s="492" t="s">
        <v>292</v>
      </c>
      <c r="E163" s="492" t="s">
        <v>700</v>
      </c>
      <c r="F163" s="492">
        <v>3</v>
      </c>
      <c r="G163" s="534"/>
      <c r="H163" s="534">
        <v>91168</v>
      </c>
      <c r="I163" s="534">
        <v>112397</v>
      </c>
      <c r="J163" s="534">
        <v>49694</v>
      </c>
      <c r="K163" s="534">
        <v>81256</v>
      </c>
      <c r="L163" s="534">
        <v>51963</v>
      </c>
    </row>
    <row r="164" spans="1:12" x14ac:dyDescent="0.45">
      <c r="A164" s="492" t="s">
        <v>701</v>
      </c>
      <c r="B164" s="492" t="s">
        <v>558</v>
      </c>
      <c r="C164" s="492" t="s">
        <v>290</v>
      </c>
      <c r="D164" s="492" t="s">
        <v>292</v>
      </c>
      <c r="E164" s="492" t="s">
        <v>700</v>
      </c>
      <c r="F164" s="492">
        <v>3</v>
      </c>
      <c r="G164" s="534">
        <v>9619</v>
      </c>
      <c r="H164" s="534">
        <v>18764</v>
      </c>
      <c r="I164" s="534">
        <v>19756</v>
      </c>
      <c r="J164" s="534">
        <v>19807</v>
      </c>
      <c r="K164" s="534">
        <v>19732</v>
      </c>
      <c r="L164" s="534">
        <v>19519</v>
      </c>
    </row>
    <row r="165" spans="1:12" x14ac:dyDescent="0.45">
      <c r="A165" s="492" t="s">
        <v>701</v>
      </c>
      <c r="B165" s="492" t="s">
        <v>559</v>
      </c>
      <c r="C165" s="492" t="s">
        <v>275</v>
      </c>
      <c r="D165" s="492" t="s">
        <v>292</v>
      </c>
      <c r="E165" s="492" t="s">
        <v>700</v>
      </c>
      <c r="F165" s="492">
        <v>3</v>
      </c>
      <c r="G165" s="534">
        <v>22780</v>
      </c>
      <c r="H165" s="534">
        <v>24904</v>
      </c>
      <c r="I165" s="534">
        <v>34866</v>
      </c>
      <c r="J165" s="534">
        <v>24453</v>
      </c>
      <c r="K165" s="534">
        <v>25404</v>
      </c>
      <c r="L165" s="534">
        <v>24672</v>
      </c>
    </row>
    <row r="166" spans="1:12" x14ac:dyDescent="0.45">
      <c r="A166" s="492" t="s">
        <v>701</v>
      </c>
      <c r="B166" s="492" t="s">
        <v>559</v>
      </c>
      <c r="C166" s="492" t="s">
        <v>277</v>
      </c>
      <c r="D166" s="492" t="s">
        <v>292</v>
      </c>
      <c r="E166" s="492" t="s">
        <v>700</v>
      </c>
      <c r="F166" s="492">
        <v>3</v>
      </c>
      <c r="G166" s="534">
        <v>24810</v>
      </c>
      <c r="H166" s="534">
        <v>20206</v>
      </c>
      <c r="I166" s="534">
        <v>23485</v>
      </c>
      <c r="J166" s="534">
        <v>18789</v>
      </c>
      <c r="K166" s="534">
        <v>21686</v>
      </c>
      <c r="L166" s="534">
        <v>23211</v>
      </c>
    </row>
    <row r="167" spans="1:12" x14ac:dyDescent="0.45">
      <c r="A167" s="492" t="s">
        <v>701</v>
      </c>
      <c r="B167" s="492" t="s">
        <v>559</v>
      </c>
      <c r="C167" s="492" t="s">
        <v>278</v>
      </c>
      <c r="D167" s="492" t="s">
        <v>292</v>
      </c>
      <c r="E167" s="492" t="s">
        <v>700</v>
      </c>
      <c r="F167" s="492">
        <v>3</v>
      </c>
      <c r="G167" s="534">
        <v>27676</v>
      </c>
      <c r="H167" s="534">
        <v>27377</v>
      </c>
      <c r="I167" s="534">
        <v>28788</v>
      </c>
      <c r="J167" s="534">
        <v>27133</v>
      </c>
      <c r="K167" s="534">
        <v>26698</v>
      </c>
      <c r="L167" s="534">
        <v>27737</v>
      </c>
    </row>
    <row r="168" spans="1:12" x14ac:dyDescent="0.45">
      <c r="A168" s="492" t="s">
        <v>701</v>
      </c>
      <c r="B168" s="492" t="s">
        <v>559</v>
      </c>
      <c r="C168" s="492" t="s">
        <v>279</v>
      </c>
      <c r="D168" s="492" t="s">
        <v>292</v>
      </c>
      <c r="E168" s="492" t="s">
        <v>700</v>
      </c>
      <c r="F168" s="492">
        <v>3</v>
      </c>
      <c r="G168" s="534"/>
      <c r="H168" s="534"/>
      <c r="I168" s="534">
        <v>168554</v>
      </c>
      <c r="J168" s="534">
        <v>342653</v>
      </c>
      <c r="K168" s="534">
        <v>119825</v>
      </c>
      <c r="L168" s="534">
        <v>82337</v>
      </c>
    </row>
    <row r="169" spans="1:12" x14ac:dyDescent="0.45">
      <c r="A169" s="492" t="s">
        <v>701</v>
      </c>
      <c r="B169" s="492" t="s">
        <v>559</v>
      </c>
      <c r="C169" s="492" t="s">
        <v>280</v>
      </c>
      <c r="D169" s="492" t="s">
        <v>292</v>
      </c>
      <c r="E169" s="492" t="s">
        <v>700</v>
      </c>
      <c r="F169" s="492">
        <v>3</v>
      </c>
      <c r="G169" s="534"/>
      <c r="H169" s="534"/>
      <c r="I169" s="534">
        <v>11000</v>
      </c>
      <c r="J169" s="534"/>
      <c r="K169" s="534">
        <v>0</v>
      </c>
      <c r="L169" s="534">
        <v>76000</v>
      </c>
    </row>
    <row r="170" spans="1:12" x14ac:dyDescent="0.45">
      <c r="A170" s="492" t="s">
        <v>701</v>
      </c>
      <c r="B170" s="492" t="s">
        <v>559</v>
      </c>
      <c r="C170" s="492" t="s">
        <v>281</v>
      </c>
      <c r="D170" s="492" t="s">
        <v>292</v>
      </c>
      <c r="E170" s="492" t="s">
        <v>700</v>
      </c>
      <c r="F170" s="492">
        <v>3</v>
      </c>
      <c r="G170" s="534"/>
      <c r="H170" s="534"/>
      <c r="I170" s="534">
        <v>548533</v>
      </c>
      <c r="J170" s="534">
        <v>16926</v>
      </c>
      <c r="K170" s="534">
        <v>15592</v>
      </c>
      <c r="L170" s="534">
        <v>18027</v>
      </c>
    </row>
    <row r="171" spans="1:12" x14ac:dyDescent="0.45">
      <c r="A171" s="492" t="s">
        <v>701</v>
      </c>
      <c r="B171" s="492" t="s">
        <v>559</v>
      </c>
      <c r="C171" s="492" t="s">
        <v>283</v>
      </c>
      <c r="D171" s="492" t="s">
        <v>292</v>
      </c>
      <c r="E171" s="492" t="s">
        <v>700</v>
      </c>
      <c r="F171" s="492">
        <v>3</v>
      </c>
      <c r="G171" s="534"/>
      <c r="H171" s="534"/>
      <c r="I171" s="534">
        <v>362098</v>
      </c>
      <c r="J171" s="534">
        <v>46500</v>
      </c>
      <c r="K171" s="534">
        <v>18688</v>
      </c>
      <c r="L171" s="534">
        <v>25262</v>
      </c>
    </row>
    <row r="172" spans="1:12" x14ac:dyDescent="0.45">
      <c r="A172" s="492" t="s">
        <v>701</v>
      </c>
      <c r="B172" s="492" t="s">
        <v>559</v>
      </c>
      <c r="C172" s="492" t="s">
        <v>284</v>
      </c>
      <c r="D172" s="492" t="s">
        <v>292</v>
      </c>
      <c r="E172" s="492" t="s">
        <v>700</v>
      </c>
      <c r="F172" s="492">
        <v>3</v>
      </c>
      <c r="G172" s="534"/>
      <c r="H172" s="534"/>
      <c r="I172" s="534"/>
      <c r="J172" s="534"/>
      <c r="K172" s="534"/>
      <c r="L172" s="534">
        <v>12376</v>
      </c>
    </row>
    <row r="173" spans="1:12" x14ac:dyDescent="0.45">
      <c r="A173" s="492" t="s">
        <v>701</v>
      </c>
      <c r="B173" s="492" t="s">
        <v>559</v>
      </c>
      <c r="C173" s="492" t="s">
        <v>286</v>
      </c>
      <c r="D173" s="492" t="s">
        <v>292</v>
      </c>
      <c r="E173" s="492" t="s">
        <v>700</v>
      </c>
      <c r="F173" s="492">
        <v>3</v>
      </c>
      <c r="G173" s="534"/>
      <c r="H173" s="534">
        <v>6500</v>
      </c>
      <c r="I173" s="534">
        <v>12000</v>
      </c>
      <c r="J173" s="534"/>
      <c r="K173" s="534">
        <v>4000</v>
      </c>
      <c r="L173" s="534"/>
    </row>
    <row r="174" spans="1:12" x14ac:dyDescent="0.45">
      <c r="A174" s="492" t="s">
        <v>701</v>
      </c>
      <c r="B174" s="492" t="s">
        <v>559</v>
      </c>
      <c r="C174" s="492" t="s">
        <v>71</v>
      </c>
      <c r="D174" s="492" t="s">
        <v>292</v>
      </c>
      <c r="E174" s="492" t="s">
        <v>700</v>
      </c>
      <c r="F174" s="492">
        <v>3</v>
      </c>
      <c r="G174" s="534">
        <v>5191</v>
      </c>
      <c r="H174" s="534">
        <v>14174</v>
      </c>
      <c r="I174" s="534">
        <v>16975</v>
      </c>
      <c r="J174" s="534">
        <v>14897</v>
      </c>
      <c r="K174" s="534">
        <v>16362</v>
      </c>
      <c r="L174" s="534">
        <v>17797</v>
      </c>
    </row>
    <row r="175" spans="1:12" x14ac:dyDescent="0.45">
      <c r="A175" s="492" t="s">
        <v>701</v>
      </c>
      <c r="B175" s="492" t="s">
        <v>559</v>
      </c>
      <c r="C175" s="492" t="s">
        <v>289</v>
      </c>
      <c r="D175" s="492" t="s">
        <v>292</v>
      </c>
      <c r="E175" s="492" t="s">
        <v>700</v>
      </c>
      <c r="F175" s="492">
        <v>3</v>
      </c>
      <c r="G175" s="534"/>
      <c r="H175" s="534">
        <v>30597</v>
      </c>
      <c r="I175" s="534">
        <v>100808</v>
      </c>
      <c r="J175" s="534">
        <v>19584</v>
      </c>
      <c r="K175" s="534">
        <v>19918</v>
      </c>
      <c r="L175" s="534">
        <v>19878</v>
      </c>
    </row>
    <row r="176" spans="1:12" x14ac:dyDescent="0.45">
      <c r="A176" s="492" t="s">
        <v>701</v>
      </c>
      <c r="B176" s="492" t="s">
        <v>559</v>
      </c>
      <c r="C176" s="492" t="s">
        <v>290</v>
      </c>
      <c r="D176" s="492" t="s">
        <v>292</v>
      </c>
      <c r="E176" s="492" t="s">
        <v>700</v>
      </c>
      <c r="F176" s="492">
        <v>3</v>
      </c>
      <c r="G176" s="534">
        <v>18203</v>
      </c>
      <c r="H176" s="534">
        <v>22561</v>
      </c>
      <c r="I176" s="534">
        <v>27721</v>
      </c>
      <c r="J176" s="534">
        <v>21466</v>
      </c>
      <c r="K176" s="534">
        <v>22387</v>
      </c>
      <c r="L176" s="534">
        <v>23387</v>
      </c>
    </row>
    <row r="177" spans="1:12" x14ac:dyDescent="0.45">
      <c r="A177" s="492" t="s">
        <v>701</v>
      </c>
      <c r="B177" s="492" t="s">
        <v>568</v>
      </c>
      <c r="C177" s="492" t="s">
        <v>275</v>
      </c>
      <c r="D177" s="492" t="s">
        <v>292</v>
      </c>
      <c r="E177" s="492" t="s">
        <v>700</v>
      </c>
      <c r="F177" s="492">
        <v>3</v>
      </c>
      <c r="G177" s="534">
        <v>20614</v>
      </c>
      <c r="H177" s="534">
        <v>24739</v>
      </c>
      <c r="I177" s="534">
        <v>25457</v>
      </c>
      <c r="J177" s="534">
        <v>27185</v>
      </c>
      <c r="K177" s="534">
        <v>31640</v>
      </c>
      <c r="L177" s="534">
        <v>63649</v>
      </c>
    </row>
    <row r="178" spans="1:12" x14ac:dyDescent="0.45">
      <c r="A178" s="492" t="s">
        <v>701</v>
      </c>
      <c r="B178" s="492" t="s">
        <v>568</v>
      </c>
      <c r="C178" s="492" t="s">
        <v>277</v>
      </c>
      <c r="D178" s="492" t="s">
        <v>292</v>
      </c>
      <c r="E178" s="492" t="s">
        <v>700</v>
      </c>
      <c r="F178" s="492">
        <v>3</v>
      </c>
      <c r="G178" s="534">
        <v>6242</v>
      </c>
      <c r="H178" s="534">
        <v>12823</v>
      </c>
      <c r="I178" s="534">
        <v>14763</v>
      </c>
      <c r="J178" s="534">
        <v>16239</v>
      </c>
      <c r="K178" s="534">
        <v>16911</v>
      </c>
      <c r="L178" s="534">
        <v>92632</v>
      </c>
    </row>
    <row r="179" spans="1:12" x14ac:dyDescent="0.45">
      <c r="A179" s="492" t="s">
        <v>701</v>
      </c>
      <c r="B179" s="492" t="s">
        <v>568</v>
      </c>
      <c r="C179" s="492" t="s">
        <v>278</v>
      </c>
      <c r="D179" s="492" t="s">
        <v>292</v>
      </c>
      <c r="E179" s="492" t="s">
        <v>700</v>
      </c>
      <c r="F179" s="492">
        <v>3</v>
      </c>
      <c r="G179" s="534">
        <v>13675</v>
      </c>
      <c r="H179" s="534">
        <v>19674</v>
      </c>
      <c r="I179" s="534">
        <v>16528</v>
      </c>
      <c r="J179" s="534">
        <v>16525</v>
      </c>
      <c r="K179" s="534">
        <v>19424</v>
      </c>
      <c r="L179" s="534">
        <v>22737</v>
      </c>
    </row>
    <row r="180" spans="1:12" x14ac:dyDescent="0.45">
      <c r="A180" s="492" t="s">
        <v>701</v>
      </c>
      <c r="B180" s="492" t="s">
        <v>568</v>
      </c>
      <c r="C180" s="492" t="s">
        <v>279</v>
      </c>
      <c r="D180" s="492" t="s">
        <v>292</v>
      </c>
      <c r="E180" s="492" t="s">
        <v>700</v>
      </c>
      <c r="F180" s="492">
        <v>3</v>
      </c>
      <c r="G180" s="534">
        <v>15727</v>
      </c>
      <c r="H180" s="534">
        <v>16846</v>
      </c>
      <c r="I180" s="534">
        <v>16856</v>
      </c>
      <c r="J180" s="534">
        <v>18537</v>
      </c>
      <c r="K180" s="534">
        <v>14844</v>
      </c>
      <c r="L180" s="534">
        <v>24224</v>
      </c>
    </row>
    <row r="181" spans="1:12" x14ac:dyDescent="0.45">
      <c r="A181" s="492" t="s">
        <v>701</v>
      </c>
      <c r="B181" s="492" t="s">
        <v>568</v>
      </c>
      <c r="C181" s="492" t="s">
        <v>280</v>
      </c>
      <c r="D181" s="492" t="s">
        <v>292</v>
      </c>
      <c r="E181" s="492" t="s">
        <v>700</v>
      </c>
      <c r="F181" s="492">
        <v>3</v>
      </c>
      <c r="G181" s="534"/>
      <c r="H181" s="534"/>
      <c r="I181" s="534"/>
      <c r="J181" s="534"/>
      <c r="K181" s="534">
        <v>24200</v>
      </c>
      <c r="L181" s="534">
        <v>7000</v>
      </c>
    </row>
    <row r="182" spans="1:12" x14ac:dyDescent="0.45">
      <c r="A182" s="492" t="s">
        <v>701</v>
      </c>
      <c r="B182" s="492" t="s">
        <v>568</v>
      </c>
      <c r="C182" s="492" t="s">
        <v>281</v>
      </c>
      <c r="D182" s="492" t="s">
        <v>292</v>
      </c>
      <c r="E182" s="492" t="s">
        <v>700</v>
      </c>
      <c r="F182" s="492">
        <v>3</v>
      </c>
      <c r="G182" s="534">
        <v>27874</v>
      </c>
      <c r="H182" s="534">
        <v>41692</v>
      </c>
      <c r="I182" s="534">
        <v>28473</v>
      </c>
      <c r="J182" s="534">
        <v>30913</v>
      </c>
      <c r="K182" s="534">
        <v>31453</v>
      </c>
      <c r="L182" s="534">
        <v>88193</v>
      </c>
    </row>
    <row r="183" spans="1:12" x14ac:dyDescent="0.45">
      <c r="A183" s="492" t="s">
        <v>701</v>
      </c>
      <c r="B183" s="492" t="s">
        <v>568</v>
      </c>
      <c r="C183" s="492" t="s">
        <v>282</v>
      </c>
      <c r="D183" s="492" t="s">
        <v>292</v>
      </c>
      <c r="E183" s="492" t="s">
        <v>700</v>
      </c>
      <c r="F183" s="492">
        <v>3</v>
      </c>
      <c r="G183" s="534">
        <v>45067</v>
      </c>
      <c r="H183" s="534">
        <v>21358</v>
      </c>
      <c r="I183" s="534">
        <v>50261</v>
      </c>
      <c r="J183" s="534">
        <v>55578</v>
      </c>
      <c r="K183" s="534">
        <v>23457</v>
      </c>
      <c r="L183" s="534">
        <v>25300</v>
      </c>
    </row>
    <row r="184" spans="1:12" x14ac:dyDescent="0.45">
      <c r="A184" s="492" t="s">
        <v>701</v>
      </c>
      <c r="B184" s="492" t="s">
        <v>568</v>
      </c>
      <c r="C184" s="492" t="s">
        <v>283</v>
      </c>
      <c r="D184" s="492" t="s">
        <v>292</v>
      </c>
      <c r="E184" s="492" t="s">
        <v>700</v>
      </c>
      <c r="F184" s="492">
        <v>3</v>
      </c>
      <c r="G184" s="534">
        <v>10770</v>
      </c>
      <c r="H184" s="534">
        <v>17080</v>
      </c>
      <c r="I184" s="534">
        <v>21351</v>
      </c>
      <c r="J184" s="534">
        <v>22610</v>
      </c>
      <c r="K184" s="534">
        <v>21449</v>
      </c>
      <c r="L184" s="534">
        <v>36092</v>
      </c>
    </row>
    <row r="185" spans="1:12" x14ac:dyDescent="0.45">
      <c r="A185" s="492" t="s">
        <v>701</v>
      </c>
      <c r="B185" s="492" t="s">
        <v>568</v>
      </c>
      <c r="C185" s="492" t="s">
        <v>286</v>
      </c>
      <c r="D185" s="492" t="s">
        <v>292</v>
      </c>
      <c r="E185" s="492" t="s">
        <v>700</v>
      </c>
      <c r="F185" s="492">
        <v>3</v>
      </c>
      <c r="G185" s="534">
        <v>6000</v>
      </c>
      <c r="H185" s="534">
        <v>3667</v>
      </c>
      <c r="I185" s="534"/>
      <c r="J185" s="534"/>
      <c r="K185" s="534"/>
      <c r="L185" s="534"/>
    </row>
    <row r="186" spans="1:12" x14ac:dyDescent="0.45">
      <c r="A186" s="492" t="s">
        <v>701</v>
      </c>
      <c r="B186" s="492" t="s">
        <v>568</v>
      </c>
      <c r="C186" s="492" t="s">
        <v>287</v>
      </c>
      <c r="D186" s="492" t="s">
        <v>292</v>
      </c>
      <c r="E186" s="492" t="s">
        <v>700</v>
      </c>
      <c r="F186" s="492">
        <v>3</v>
      </c>
      <c r="G186" s="534"/>
      <c r="H186" s="534">
        <v>8413</v>
      </c>
      <c r="I186" s="534"/>
      <c r="J186" s="534"/>
      <c r="K186" s="534"/>
      <c r="L186" s="534"/>
    </row>
    <row r="187" spans="1:12" x14ac:dyDescent="0.45">
      <c r="A187" s="492" t="s">
        <v>701</v>
      </c>
      <c r="B187" s="492" t="s">
        <v>568</v>
      </c>
      <c r="C187" s="492" t="s">
        <v>71</v>
      </c>
      <c r="D187" s="492" t="s">
        <v>292</v>
      </c>
      <c r="E187" s="492" t="s">
        <v>700</v>
      </c>
      <c r="F187" s="492">
        <v>3</v>
      </c>
      <c r="G187" s="534">
        <v>3889</v>
      </c>
      <c r="H187" s="534">
        <v>20700</v>
      </c>
      <c r="I187" s="534">
        <v>19664</v>
      </c>
      <c r="J187" s="534">
        <v>22756</v>
      </c>
      <c r="K187" s="534">
        <v>29875</v>
      </c>
      <c r="L187" s="534">
        <v>29662</v>
      </c>
    </row>
    <row r="188" spans="1:12" x14ac:dyDescent="0.45">
      <c r="A188" s="492" t="s">
        <v>701</v>
      </c>
      <c r="B188" s="492" t="s">
        <v>568</v>
      </c>
      <c r="C188" s="492" t="s">
        <v>289</v>
      </c>
      <c r="D188" s="492" t="s">
        <v>292</v>
      </c>
      <c r="E188" s="492" t="s">
        <v>700</v>
      </c>
      <c r="F188" s="492">
        <v>3</v>
      </c>
      <c r="G188" s="534"/>
      <c r="H188" s="534">
        <v>72891</v>
      </c>
      <c r="I188" s="534">
        <v>95732</v>
      </c>
      <c r="J188" s="534">
        <v>82669</v>
      </c>
      <c r="K188" s="534">
        <v>36829</v>
      </c>
      <c r="L188" s="534">
        <v>30839</v>
      </c>
    </row>
    <row r="189" spans="1:12" x14ac:dyDescent="0.45">
      <c r="A189" s="492" t="s">
        <v>701</v>
      </c>
      <c r="B189" s="492" t="s">
        <v>568</v>
      </c>
      <c r="C189" s="492" t="s">
        <v>290</v>
      </c>
      <c r="D189" s="492" t="s">
        <v>292</v>
      </c>
      <c r="E189" s="492" t="s">
        <v>700</v>
      </c>
      <c r="F189" s="492">
        <v>3</v>
      </c>
      <c r="G189" s="534">
        <v>14634</v>
      </c>
      <c r="H189" s="534">
        <v>23869</v>
      </c>
      <c r="I189" s="534">
        <v>23260</v>
      </c>
      <c r="J189" s="534">
        <v>25021</v>
      </c>
      <c r="K189" s="534">
        <v>26125</v>
      </c>
      <c r="L189" s="534">
        <v>52373</v>
      </c>
    </row>
    <row r="190" spans="1:12" x14ac:dyDescent="0.45">
      <c r="A190" s="492" t="s">
        <v>701</v>
      </c>
      <c r="B190" s="492" t="s">
        <v>561</v>
      </c>
      <c r="C190" s="492" t="s">
        <v>275</v>
      </c>
      <c r="D190" s="492" t="s">
        <v>292</v>
      </c>
      <c r="E190" s="492" t="s">
        <v>700</v>
      </c>
      <c r="F190" s="492">
        <v>3</v>
      </c>
      <c r="G190" s="534">
        <v>15467</v>
      </c>
      <c r="H190" s="534">
        <v>12549</v>
      </c>
      <c r="I190" s="534">
        <v>16124</v>
      </c>
      <c r="J190" s="534">
        <v>15886</v>
      </c>
      <c r="K190" s="534">
        <v>17408</v>
      </c>
      <c r="L190" s="534">
        <v>17632</v>
      </c>
    </row>
    <row r="191" spans="1:12" x14ac:dyDescent="0.45">
      <c r="A191" s="492" t="s">
        <v>701</v>
      </c>
      <c r="B191" s="492" t="s">
        <v>561</v>
      </c>
      <c r="C191" s="492" t="s">
        <v>277</v>
      </c>
      <c r="D191" s="492" t="s">
        <v>292</v>
      </c>
      <c r="E191" s="492" t="s">
        <v>700</v>
      </c>
      <c r="F191" s="492">
        <v>3</v>
      </c>
      <c r="G191" s="534">
        <v>10671</v>
      </c>
      <c r="H191" s="534">
        <v>12057</v>
      </c>
      <c r="I191" s="534">
        <v>11283</v>
      </c>
      <c r="J191" s="534">
        <v>10532</v>
      </c>
      <c r="K191" s="534">
        <v>12543</v>
      </c>
      <c r="L191" s="534">
        <v>12926</v>
      </c>
    </row>
    <row r="192" spans="1:12" x14ac:dyDescent="0.45">
      <c r="A192" s="492" t="s">
        <v>701</v>
      </c>
      <c r="B192" s="492" t="s">
        <v>561</v>
      </c>
      <c r="C192" s="492" t="s">
        <v>278</v>
      </c>
      <c r="D192" s="492" t="s">
        <v>292</v>
      </c>
      <c r="E192" s="492" t="s">
        <v>700</v>
      </c>
      <c r="F192" s="492">
        <v>3</v>
      </c>
      <c r="G192" s="534">
        <v>11621</v>
      </c>
      <c r="H192" s="534">
        <v>11137</v>
      </c>
      <c r="I192" s="534">
        <v>12956</v>
      </c>
      <c r="J192" s="534">
        <v>13276</v>
      </c>
      <c r="K192" s="534">
        <v>16067</v>
      </c>
      <c r="L192" s="534">
        <v>17152</v>
      </c>
    </row>
    <row r="193" spans="1:12" x14ac:dyDescent="0.45">
      <c r="A193" s="492" t="s">
        <v>701</v>
      </c>
      <c r="B193" s="492" t="s">
        <v>561</v>
      </c>
      <c r="C193" s="492" t="s">
        <v>279</v>
      </c>
      <c r="D193" s="492" t="s">
        <v>292</v>
      </c>
      <c r="E193" s="492" t="s">
        <v>700</v>
      </c>
      <c r="F193" s="492">
        <v>3</v>
      </c>
      <c r="G193" s="534">
        <v>40581</v>
      </c>
      <c r="H193" s="534">
        <v>8143</v>
      </c>
      <c r="I193" s="534">
        <v>8133</v>
      </c>
      <c r="J193" s="534">
        <v>7905</v>
      </c>
      <c r="K193" s="534">
        <v>8396</v>
      </c>
      <c r="L193" s="534">
        <v>8390</v>
      </c>
    </row>
    <row r="194" spans="1:12" x14ac:dyDescent="0.45">
      <c r="A194" s="492" t="s">
        <v>701</v>
      </c>
      <c r="B194" s="492" t="s">
        <v>561</v>
      </c>
      <c r="C194" s="492" t="s">
        <v>280</v>
      </c>
      <c r="D194" s="492" t="s">
        <v>292</v>
      </c>
      <c r="E194" s="492" t="s">
        <v>700</v>
      </c>
      <c r="F194" s="492">
        <v>3</v>
      </c>
      <c r="G194" s="534">
        <v>29000</v>
      </c>
      <c r="H194" s="534">
        <v>2500</v>
      </c>
      <c r="I194" s="534">
        <v>21667</v>
      </c>
      <c r="J194" s="534">
        <v>11600</v>
      </c>
      <c r="K194" s="534">
        <v>9750</v>
      </c>
      <c r="L194" s="534">
        <v>10600</v>
      </c>
    </row>
    <row r="195" spans="1:12" x14ac:dyDescent="0.45">
      <c r="A195" s="492" t="s">
        <v>701</v>
      </c>
      <c r="B195" s="492" t="s">
        <v>561</v>
      </c>
      <c r="C195" s="492" t="s">
        <v>281</v>
      </c>
      <c r="D195" s="492" t="s">
        <v>292</v>
      </c>
      <c r="E195" s="492" t="s">
        <v>700</v>
      </c>
      <c r="F195" s="492">
        <v>3</v>
      </c>
      <c r="G195" s="534">
        <v>52196</v>
      </c>
      <c r="H195" s="534">
        <v>41684</v>
      </c>
      <c r="I195" s="534">
        <v>38646</v>
      </c>
      <c r="J195" s="534">
        <v>38178</v>
      </c>
      <c r="K195" s="534">
        <v>62828</v>
      </c>
      <c r="L195" s="534">
        <v>52766</v>
      </c>
    </row>
    <row r="196" spans="1:12" x14ac:dyDescent="0.45">
      <c r="A196" s="492" t="s">
        <v>701</v>
      </c>
      <c r="B196" s="492" t="s">
        <v>561</v>
      </c>
      <c r="C196" s="492" t="s">
        <v>282</v>
      </c>
      <c r="D196" s="492" t="s">
        <v>292</v>
      </c>
      <c r="E196" s="492" t="s">
        <v>700</v>
      </c>
      <c r="F196" s="492">
        <v>3</v>
      </c>
      <c r="G196" s="534"/>
      <c r="H196" s="534">
        <v>17037</v>
      </c>
      <c r="I196" s="534">
        <v>17740</v>
      </c>
      <c r="J196" s="534">
        <v>18710</v>
      </c>
      <c r="K196" s="534">
        <v>19368</v>
      </c>
      <c r="L196" s="534">
        <v>16333</v>
      </c>
    </row>
    <row r="197" spans="1:12" x14ac:dyDescent="0.45">
      <c r="A197" s="492" t="s">
        <v>701</v>
      </c>
      <c r="B197" s="492" t="s">
        <v>561</v>
      </c>
      <c r="C197" s="492" t="s">
        <v>283</v>
      </c>
      <c r="D197" s="492" t="s">
        <v>292</v>
      </c>
      <c r="E197" s="492" t="s">
        <v>700</v>
      </c>
      <c r="F197" s="492">
        <v>3</v>
      </c>
      <c r="G197" s="534">
        <v>241667</v>
      </c>
      <c r="H197" s="534">
        <v>10796</v>
      </c>
      <c r="I197" s="534"/>
      <c r="J197" s="534"/>
      <c r="K197" s="534">
        <v>30000</v>
      </c>
      <c r="L197" s="534">
        <v>18500</v>
      </c>
    </row>
    <row r="198" spans="1:12" x14ac:dyDescent="0.45">
      <c r="A198" s="492" t="s">
        <v>701</v>
      </c>
      <c r="B198" s="492" t="s">
        <v>561</v>
      </c>
      <c r="C198" s="492" t="s">
        <v>284</v>
      </c>
      <c r="D198" s="492" t="s">
        <v>292</v>
      </c>
      <c r="E198" s="492" t="s">
        <v>700</v>
      </c>
      <c r="F198" s="492">
        <v>3</v>
      </c>
      <c r="G198" s="534"/>
      <c r="H198" s="534">
        <v>18000</v>
      </c>
      <c r="I198" s="534"/>
      <c r="J198" s="534">
        <v>10871</v>
      </c>
      <c r="K198" s="534">
        <v>7499</v>
      </c>
      <c r="L198" s="534">
        <v>11088</v>
      </c>
    </row>
    <row r="199" spans="1:12" x14ac:dyDescent="0.45">
      <c r="A199" s="492" t="s">
        <v>701</v>
      </c>
      <c r="B199" s="492" t="s">
        <v>561</v>
      </c>
      <c r="C199" s="492" t="s">
        <v>285</v>
      </c>
      <c r="D199" s="492" t="s">
        <v>292</v>
      </c>
      <c r="E199" s="492" t="s">
        <v>700</v>
      </c>
      <c r="F199" s="492">
        <v>3</v>
      </c>
      <c r="G199" s="534"/>
      <c r="H199" s="534"/>
      <c r="I199" s="534"/>
      <c r="J199" s="534">
        <v>9325</v>
      </c>
      <c r="K199" s="534">
        <v>11221</v>
      </c>
      <c r="L199" s="534">
        <v>15056</v>
      </c>
    </row>
    <row r="200" spans="1:12" x14ac:dyDescent="0.45">
      <c r="A200" s="492" t="s">
        <v>701</v>
      </c>
      <c r="B200" s="492" t="s">
        <v>561</v>
      </c>
      <c r="C200" s="492" t="s">
        <v>286</v>
      </c>
      <c r="D200" s="492" t="s">
        <v>292</v>
      </c>
      <c r="E200" s="492" t="s">
        <v>700</v>
      </c>
      <c r="F200" s="492">
        <v>3</v>
      </c>
      <c r="G200" s="534"/>
      <c r="H200" s="534">
        <v>6500</v>
      </c>
      <c r="I200" s="534">
        <v>3533</v>
      </c>
      <c r="J200" s="534"/>
      <c r="K200" s="534"/>
      <c r="L200" s="534"/>
    </row>
    <row r="201" spans="1:12" x14ac:dyDescent="0.45">
      <c r="A201" s="492" t="s">
        <v>701</v>
      </c>
      <c r="B201" s="492" t="s">
        <v>561</v>
      </c>
      <c r="C201" s="492" t="s">
        <v>287</v>
      </c>
      <c r="D201" s="492" t="s">
        <v>292</v>
      </c>
      <c r="E201" s="492" t="s">
        <v>700</v>
      </c>
      <c r="F201" s="492">
        <v>3</v>
      </c>
      <c r="G201" s="534">
        <v>1000</v>
      </c>
      <c r="H201" s="534"/>
      <c r="I201" s="534">
        <v>1452</v>
      </c>
      <c r="J201" s="534"/>
      <c r="K201" s="534">
        <v>17000</v>
      </c>
      <c r="L201" s="534"/>
    </row>
    <row r="202" spans="1:12" x14ac:dyDescent="0.45">
      <c r="A202" s="492" t="s">
        <v>701</v>
      </c>
      <c r="B202" s="492" t="s">
        <v>561</v>
      </c>
      <c r="C202" s="492" t="s">
        <v>288</v>
      </c>
      <c r="D202" s="492" t="s">
        <v>292</v>
      </c>
      <c r="E202" s="492" t="s">
        <v>700</v>
      </c>
      <c r="F202" s="492">
        <v>3</v>
      </c>
      <c r="G202" s="534">
        <v>36667</v>
      </c>
      <c r="H202" s="534"/>
      <c r="I202" s="534"/>
      <c r="J202" s="534">
        <v>76000</v>
      </c>
      <c r="K202" s="534">
        <v>60000</v>
      </c>
      <c r="L202" s="534">
        <v>9000</v>
      </c>
    </row>
    <row r="203" spans="1:12" x14ac:dyDescent="0.45">
      <c r="A203" s="492" t="s">
        <v>701</v>
      </c>
      <c r="B203" s="492" t="s">
        <v>561</v>
      </c>
      <c r="C203" s="492" t="s">
        <v>71</v>
      </c>
      <c r="D203" s="492" t="s">
        <v>292</v>
      </c>
      <c r="E203" s="492" t="s">
        <v>700</v>
      </c>
      <c r="F203" s="492">
        <v>3</v>
      </c>
      <c r="G203" s="534">
        <v>11750</v>
      </c>
      <c r="H203" s="534">
        <v>11362</v>
      </c>
      <c r="I203" s="534">
        <v>11855</v>
      </c>
      <c r="J203" s="534">
        <v>16775</v>
      </c>
      <c r="K203" s="534">
        <v>11411</v>
      </c>
      <c r="L203" s="534">
        <v>15666</v>
      </c>
    </row>
    <row r="204" spans="1:12" x14ac:dyDescent="0.45">
      <c r="A204" s="492" t="s">
        <v>701</v>
      </c>
      <c r="B204" s="492" t="s">
        <v>561</v>
      </c>
      <c r="C204" s="492" t="s">
        <v>289</v>
      </c>
      <c r="D204" s="492" t="s">
        <v>292</v>
      </c>
      <c r="E204" s="492" t="s">
        <v>700</v>
      </c>
      <c r="F204" s="492">
        <v>3</v>
      </c>
      <c r="G204" s="534"/>
      <c r="H204" s="534">
        <v>13970</v>
      </c>
      <c r="I204" s="534">
        <v>18751</v>
      </c>
      <c r="J204" s="534">
        <v>18918</v>
      </c>
      <c r="K204" s="534">
        <v>19994</v>
      </c>
      <c r="L204" s="534">
        <v>21400</v>
      </c>
    </row>
    <row r="205" spans="1:12" x14ac:dyDescent="0.45">
      <c r="A205" s="492" t="s">
        <v>701</v>
      </c>
      <c r="B205" s="492" t="s">
        <v>561</v>
      </c>
      <c r="C205" s="492" t="s">
        <v>290</v>
      </c>
      <c r="D205" s="492" t="s">
        <v>292</v>
      </c>
      <c r="E205" s="492" t="s">
        <v>700</v>
      </c>
      <c r="F205" s="492">
        <v>3</v>
      </c>
      <c r="G205" s="534">
        <v>12966</v>
      </c>
      <c r="H205" s="534">
        <v>12481</v>
      </c>
      <c r="I205" s="534">
        <v>14552</v>
      </c>
      <c r="J205" s="534">
        <v>14920</v>
      </c>
      <c r="K205" s="534">
        <v>15937</v>
      </c>
      <c r="L205" s="534">
        <v>16771</v>
      </c>
    </row>
    <row r="206" spans="1:12" x14ac:dyDescent="0.45">
      <c r="A206" s="492" t="s">
        <v>702</v>
      </c>
      <c r="B206" s="492" t="s">
        <v>48</v>
      </c>
      <c r="C206" s="492" t="s">
        <v>275</v>
      </c>
      <c r="D206" s="492" t="s">
        <v>293</v>
      </c>
      <c r="E206" s="492" t="s">
        <v>703</v>
      </c>
      <c r="F206" s="492">
        <v>1</v>
      </c>
      <c r="G206" s="534">
        <v>10952</v>
      </c>
      <c r="H206" s="534">
        <v>9846</v>
      </c>
      <c r="I206" s="534">
        <v>13161</v>
      </c>
      <c r="J206" s="534">
        <v>10635</v>
      </c>
      <c r="K206" s="534">
        <v>12124</v>
      </c>
      <c r="L206" s="534">
        <v>11305</v>
      </c>
    </row>
    <row r="207" spans="1:12" x14ac:dyDescent="0.45">
      <c r="A207" s="492" t="s">
        <v>702</v>
      </c>
      <c r="B207" s="492" t="s">
        <v>48</v>
      </c>
      <c r="C207" s="492" t="s">
        <v>277</v>
      </c>
      <c r="D207" s="492" t="s">
        <v>293</v>
      </c>
      <c r="E207" s="492" t="s">
        <v>703</v>
      </c>
      <c r="F207" s="492">
        <v>1</v>
      </c>
      <c r="G207" s="534">
        <v>4149</v>
      </c>
      <c r="H207" s="534">
        <v>3377</v>
      </c>
      <c r="I207" s="534">
        <v>3575</v>
      </c>
      <c r="J207" s="534">
        <v>3355</v>
      </c>
      <c r="K207" s="534">
        <v>3949</v>
      </c>
      <c r="L207" s="534">
        <v>4355</v>
      </c>
    </row>
    <row r="208" spans="1:12" x14ac:dyDescent="0.45">
      <c r="A208" s="492" t="s">
        <v>702</v>
      </c>
      <c r="B208" s="492" t="s">
        <v>48</v>
      </c>
      <c r="C208" s="492" t="s">
        <v>278</v>
      </c>
      <c r="D208" s="492" t="s">
        <v>293</v>
      </c>
      <c r="E208" s="492" t="s">
        <v>703</v>
      </c>
      <c r="F208" s="492">
        <v>1</v>
      </c>
      <c r="G208" s="534">
        <v>2137</v>
      </c>
      <c r="H208" s="534">
        <v>1669</v>
      </c>
      <c r="I208" s="534">
        <v>1882</v>
      </c>
      <c r="J208" s="534">
        <v>1047</v>
      </c>
      <c r="K208" s="534">
        <v>1176</v>
      </c>
      <c r="L208" s="534">
        <v>958</v>
      </c>
    </row>
    <row r="209" spans="1:12" x14ac:dyDescent="0.45">
      <c r="A209" s="492" t="s">
        <v>702</v>
      </c>
      <c r="B209" s="492" t="s">
        <v>48</v>
      </c>
      <c r="C209" s="492" t="s">
        <v>279</v>
      </c>
      <c r="D209" s="492" t="s">
        <v>293</v>
      </c>
      <c r="E209" s="492" t="s">
        <v>703</v>
      </c>
      <c r="F209" s="492">
        <v>1</v>
      </c>
      <c r="G209" s="534">
        <v>4427</v>
      </c>
      <c r="H209" s="534">
        <v>4391</v>
      </c>
      <c r="I209" s="534">
        <v>4953</v>
      </c>
      <c r="J209" s="534">
        <v>5127</v>
      </c>
      <c r="K209" s="534">
        <v>5073</v>
      </c>
      <c r="L209" s="534">
        <v>5185</v>
      </c>
    </row>
    <row r="210" spans="1:12" x14ac:dyDescent="0.45">
      <c r="A210" s="492" t="s">
        <v>702</v>
      </c>
      <c r="B210" s="492" t="s">
        <v>48</v>
      </c>
      <c r="C210" s="492" t="s">
        <v>280</v>
      </c>
      <c r="D210" s="492" t="s">
        <v>293</v>
      </c>
      <c r="E210" s="492" t="s">
        <v>703</v>
      </c>
      <c r="F210" s="492">
        <v>1</v>
      </c>
      <c r="G210" s="534">
        <v>318</v>
      </c>
      <c r="H210" s="534">
        <v>358</v>
      </c>
      <c r="I210" s="534">
        <v>510</v>
      </c>
      <c r="J210" s="534">
        <v>684</v>
      </c>
      <c r="K210" s="534">
        <v>664</v>
      </c>
      <c r="L210" s="534">
        <v>665</v>
      </c>
    </row>
    <row r="211" spans="1:12" x14ac:dyDescent="0.45">
      <c r="A211" s="492" t="s">
        <v>702</v>
      </c>
      <c r="B211" s="492" t="s">
        <v>48</v>
      </c>
      <c r="C211" s="492" t="s">
        <v>281</v>
      </c>
      <c r="D211" s="492" t="s">
        <v>293</v>
      </c>
      <c r="E211" s="492" t="s">
        <v>703</v>
      </c>
      <c r="F211" s="492">
        <v>1</v>
      </c>
      <c r="G211" s="534">
        <v>1650</v>
      </c>
      <c r="H211" s="534">
        <v>1680</v>
      </c>
      <c r="I211" s="534">
        <v>1975</v>
      </c>
      <c r="J211" s="534">
        <v>2086</v>
      </c>
      <c r="K211" s="534">
        <v>2212</v>
      </c>
      <c r="L211" s="534">
        <v>2294</v>
      </c>
    </row>
    <row r="212" spans="1:12" x14ac:dyDescent="0.45">
      <c r="A212" s="492" t="s">
        <v>702</v>
      </c>
      <c r="B212" s="492" t="s">
        <v>48</v>
      </c>
      <c r="C212" s="492" t="s">
        <v>282</v>
      </c>
      <c r="D212" s="492" t="s">
        <v>293</v>
      </c>
      <c r="E212" s="492" t="s">
        <v>703</v>
      </c>
      <c r="F212" s="492">
        <v>1</v>
      </c>
      <c r="G212" s="534">
        <v>105</v>
      </c>
      <c r="H212" s="534">
        <v>107</v>
      </c>
      <c r="I212" s="534">
        <v>238</v>
      </c>
      <c r="J212" s="534">
        <v>262</v>
      </c>
      <c r="K212" s="534">
        <v>265</v>
      </c>
      <c r="L212" s="534">
        <v>291</v>
      </c>
    </row>
    <row r="213" spans="1:12" x14ac:dyDescent="0.45">
      <c r="A213" s="492" t="s">
        <v>702</v>
      </c>
      <c r="B213" s="492" t="s">
        <v>48</v>
      </c>
      <c r="C213" s="492" t="s">
        <v>283</v>
      </c>
      <c r="D213" s="492" t="s">
        <v>293</v>
      </c>
      <c r="E213" s="492" t="s">
        <v>703</v>
      </c>
      <c r="F213" s="492">
        <v>1</v>
      </c>
      <c r="G213" s="534">
        <v>367</v>
      </c>
      <c r="H213" s="534">
        <v>417</v>
      </c>
      <c r="I213" s="534">
        <v>406</v>
      </c>
      <c r="J213" s="534">
        <v>273</v>
      </c>
      <c r="K213" s="534">
        <v>410</v>
      </c>
      <c r="L213" s="534">
        <v>726</v>
      </c>
    </row>
    <row r="214" spans="1:12" x14ac:dyDescent="0.45">
      <c r="A214" s="492" t="s">
        <v>702</v>
      </c>
      <c r="B214" s="492" t="s">
        <v>48</v>
      </c>
      <c r="C214" s="492" t="s">
        <v>294</v>
      </c>
      <c r="D214" s="492" t="s">
        <v>293</v>
      </c>
      <c r="E214" s="492" t="s">
        <v>703</v>
      </c>
      <c r="F214" s="492">
        <v>1</v>
      </c>
      <c r="G214" s="534">
        <v>6</v>
      </c>
      <c r="H214" s="534">
        <v>2</v>
      </c>
      <c r="I214" s="534">
        <v>9</v>
      </c>
      <c r="J214" s="534">
        <v>10</v>
      </c>
      <c r="K214" s="534">
        <v>12</v>
      </c>
      <c r="L214" s="534">
        <v>75</v>
      </c>
    </row>
    <row r="215" spans="1:12" x14ac:dyDescent="0.45">
      <c r="A215" s="492" t="s">
        <v>702</v>
      </c>
      <c r="B215" s="492" t="s">
        <v>48</v>
      </c>
      <c r="C215" s="492" t="s">
        <v>284</v>
      </c>
      <c r="D215" s="492" t="s">
        <v>293</v>
      </c>
      <c r="E215" s="492" t="s">
        <v>703</v>
      </c>
      <c r="F215" s="492">
        <v>1</v>
      </c>
      <c r="G215" s="534">
        <v>129</v>
      </c>
      <c r="H215" s="534">
        <v>346</v>
      </c>
      <c r="I215" s="534">
        <v>569</v>
      </c>
      <c r="J215" s="534">
        <v>396</v>
      </c>
      <c r="K215" s="534">
        <v>343</v>
      </c>
      <c r="L215" s="534">
        <v>2011</v>
      </c>
    </row>
    <row r="216" spans="1:12" x14ac:dyDescent="0.45">
      <c r="A216" s="492" t="s">
        <v>702</v>
      </c>
      <c r="B216" s="492" t="s">
        <v>48</v>
      </c>
      <c r="C216" s="492" t="s">
        <v>285</v>
      </c>
      <c r="D216" s="492" t="s">
        <v>293</v>
      </c>
      <c r="E216" s="492" t="s">
        <v>703</v>
      </c>
      <c r="F216" s="492">
        <v>1</v>
      </c>
      <c r="G216" s="534">
        <v>80</v>
      </c>
      <c r="H216" s="534">
        <v>216</v>
      </c>
      <c r="I216" s="534">
        <v>83</v>
      </c>
      <c r="J216" s="534">
        <v>19</v>
      </c>
      <c r="K216" s="534">
        <v>2</v>
      </c>
      <c r="L216" s="534">
        <v>39</v>
      </c>
    </row>
    <row r="217" spans="1:12" x14ac:dyDescent="0.45">
      <c r="A217" s="492" t="s">
        <v>702</v>
      </c>
      <c r="B217" s="492" t="s">
        <v>48</v>
      </c>
      <c r="C217" s="492" t="s">
        <v>286</v>
      </c>
      <c r="D217" s="492" t="s">
        <v>293</v>
      </c>
      <c r="E217" s="492" t="s">
        <v>703</v>
      </c>
      <c r="F217" s="492">
        <v>1</v>
      </c>
      <c r="G217" s="534">
        <v>145</v>
      </c>
      <c r="H217" s="534">
        <v>183</v>
      </c>
      <c r="I217" s="534">
        <v>298</v>
      </c>
      <c r="J217" s="534">
        <v>332</v>
      </c>
      <c r="K217" s="534">
        <v>480</v>
      </c>
      <c r="L217" s="534">
        <v>17130</v>
      </c>
    </row>
    <row r="218" spans="1:12" x14ac:dyDescent="0.45">
      <c r="A218" s="492" t="s">
        <v>702</v>
      </c>
      <c r="B218" s="492" t="s">
        <v>48</v>
      </c>
      <c r="C218" s="492" t="s">
        <v>287</v>
      </c>
      <c r="D218" s="492" t="s">
        <v>293</v>
      </c>
      <c r="E218" s="492" t="s">
        <v>703</v>
      </c>
      <c r="F218" s="492">
        <v>1</v>
      </c>
      <c r="G218" s="534">
        <v>496</v>
      </c>
      <c r="H218" s="534">
        <v>550</v>
      </c>
      <c r="I218" s="534">
        <v>600</v>
      </c>
      <c r="J218" s="534">
        <v>595</v>
      </c>
      <c r="K218" s="534">
        <v>665</v>
      </c>
      <c r="L218" s="534">
        <v>826</v>
      </c>
    </row>
    <row r="219" spans="1:12" x14ac:dyDescent="0.45">
      <c r="A219" s="492" t="s">
        <v>702</v>
      </c>
      <c r="B219" s="492" t="s">
        <v>48</v>
      </c>
      <c r="C219" s="492" t="s">
        <v>288</v>
      </c>
      <c r="D219" s="492" t="s">
        <v>293</v>
      </c>
      <c r="E219" s="492" t="s">
        <v>703</v>
      </c>
      <c r="F219" s="492">
        <v>1</v>
      </c>
      <c r="G219" s="534">
        <v>100</v>
      </c>
      <c r="H219" s="534">
        <v>189</v>
      </c>
      <c r="I219" s="534">
        <v>166</v>
      </c>
      <c r="J219" s="534">
        <v>159</v>
      </c>
      <c r="K219" s="534">
        <v>214</v>
      </c>
      <c r="L219" s="534">
        <v>247</v>
      </c>
    </row>
    <row r="220" spans="1:12" x14ac:dyDescent="0.45">
      <c r="A220" s="492" t="s">
        <v>702</v>
      </c>
      <c r="B220" s="492" t="s">
        <v>48</v>
      </c>
      <c r="C220" s="492" t="s">
        <v>71</v>
      </c>
      <c r="D220" s="492" t="s">
        <v>293</v>
      </c>
      <c r="E220" s="492" t="s">
        <v>703</v>
      </c>
      <c r="F220" s="492">
        <v>1</v>
      </c>
      <c r="G220" s="534">
        <v>5712</v>
      </c>
      <c r="H220" s="534">
        <v>3119</v>
      </c>
      <c r="I220" s="534">
        <v>4233</v>
      </c>
      <c r="J220" s="534">
        <v>3429</v>
      </c>
      <c r="K220" s="534">
        <v>3797</v>
      </c>
      <c r="L220" s="534">
        <v>5633</v>
      </c>
    </row>
    <row r="221" spans="1:12" x14ac:dyDescent="0.45">
      <c r="A221" s="492" t="s">
        <v>702</v>
      </c>
      <c r="B221" s="492" t="s">
        <v>48</v>
      </c>
      <c r="C221" s="492" t="s">
        <v>289</v>
      </c>
      <c r="D221" s="492" t="s">
        <v>293</v>
      </c>
      <c r="E221" s="492" t="s">
        <v>703</v>
      </c>
      <c r="F221" s="492">
        <v>1</v>
      </c>
      <c r="G221" s="534"/>
      <c r="H221" s="534">
        <v>4422</v>
      </c>
      <c r="I221" s="534">
        <v>6114</v>
      </c>
      <c r="J221" s="534">
        <v>4379</v>
      </c>
      <c r="K221" s="534">
        <v>4646</v>
      </c>
      <c r="L221" s="534">
        <v>3679</v>
      </c>
    </row>
    <row r="222" spans="1:12" x14ac:dyDescent="0.45">
      <c r="A222" s="492" t="s">
        <v>702</v>
      </c>
      <c r="B222" s="492" t="s">
        <v>48</v>
      </c>
      <c r="C222" s="492" t="s">
        <v>290</v>
      </c>
      <c r="D222" s="492" t="s">
        <v>293</v>
      </c>
      <c r="E222" s="492" t="s">
        <v>703</v>
      </c>
      <c r="F222" s="492">
        <v>1</v>
      </c>
      <c r="G222" s="534">
        <v>30773</v>
      </c>
      <c r="H222" s="534">
        <v>30872</v>
      </c>
      <c r="I222" s="534">
        <v>38775</v>
      </c>
      <c r="J222" s="534">
        <v>32788</v>
      </c>
      <c r="K222" s="534">
        <v>36033</v>
      </c>
      <c r="L222" s="534">
        <v>55420</v>
      </c>
    </row>
    <row r="223" spans="1:12" x14ac:dyDescent="0.45">
      <c r="A223" s="492" t="s">
        <v>702</v>
      </c>
      <c r="B223" s="492" t="s">
        <v>48</v>
      </c>
      <c r="C223" s="492" t="s">
        <v>275</v>
      </c>
      <c r="D223" s="492" t="s">
        <v>295</v>
      </c>
      <c r="E223" s="492" t="s">
        <v>704</v>
      </c>
      <c r="F223" s="492">
        <v>2</v>
      </c>
      <c r="G223" s="534">
        <v>284</v>
      </c>
      <c r="H223" s="534">
        <v>267</v>
      </c>
      <c r="I223" s="534">
        <v>327</v>
      </c>
      <c r="J223" s="534">
        <v>291</v>
      </c>
      <c r="K223" s="534">
        <v>328</v>
      </c>
      <c r="L223" s="534">
        <v>299</v>
      </c>
    </row>
    <row r="224" spans="1:12" x14ac:dyDescent="0.45">
      <c r="A224" s="492" t="s">
        <v>702</v>
      </c>
      <c r="B224" s="492" t="s">
        <v>48</v>
      </c>
      <c r="C224" s="492" t="s">
        <v>277</v>
      </c>
      <c r="D224" s="492" t="s">
        <v>295</v>
      </c>
      <c r="E224" s="492" t="s">
        <v>704</v>
      </c>
      <c r="F224" s="492">
        <v>2</v>
      </c>
      <c r="G224" s="534">
        <v>154</v>
      </c>
      <c r="H224" s="534">
        <v>107</v>
      </c>
      <c r="I224" s="534">
        <v>112</v>
      </c>
      <c r="J224" s="534">
        <v>123</v>
      </c>
      <c r="K224" s="534">
        <v>134</v>
      </c>
      <c r="L224" s="534">
        <v>132</v>
      </c>
    </row>
    <row r="225" spans="1:12" x14ac:dyDescent="0.45">
      <c r="A225" s="492" t="s">
        <v>702</v>
      </c>
      <c r="B225" s="492" t="s">
        <v>48</v>
      </c>
      <c r="C225" s="492" t="s">
        <v>278</v>
      </c>
      <c r="D225" s="492" t="s">
        <v>295</v>
      </c>
      <c r="E225" s="492" t="s">
        <v>704</v>
      </c>
      <c r="F225" s="492">
        <v>2</v>
      </c>
      <c r="G225" s="534">
        <v>53</v>
      </c>
      <c r="H225" s="534">
        <v>51</v>
      </c>
      <c r="I225" s="534">
        <v>41</v>
      </c>
      <c r="J225" s="534">
        <v>33</v>
      </c>
      <c r="K225" s="534">
        <v>33</v>
      </c>
      <c r="L225" s="534">
        <v>28</v>
      </c>
    </row>
    <row r="226" spans="1:12" x14ac:dyDescent="0.45">
      <c r="A226" s="492" t="s">
        <v>702</v>
      </c>
      <c r="B226" s="492" t="s">
        <v>48</v>
      </c>
      <c r="C226" s="492" t="s">
        <v>279</v>
      </c>
      <c r="D226" s="492" t="s">
        <v>295</v>
      </c>
      <c r="E226" s="492" t="s">
        <v>704</v>
      </c>
      <c r="F226" s="492">
        <v>2</v>
      </c>
      <c r="G226" s="534">
        <v>46</v>
      </c>
      <c r="H226" s="534">
        <v>39</v>
      </c>
      <c r="I226" s="534">
        <v>40</v>
      </c>
      <c r="J226" s="534">
        <v>40</v>
      </c>
      <c r="K226" s="534">
        <v>39</v>
      </c>
      <c r="L226" s="534">
        <v>51</v>
      </c>
    </row>
    <row r="227" spans="1:12" x14ac:dyDescent="0.45">
      <c r="A227" s="492" t="s">
        <v>702</v>
      </c>
      <c r="B227" s="492" t="s">
        <v>48</v>
      </c>
      <c r="C227" s="492" t="s">
        <v>280</v>
      </c>
      <c r="D227" s="492" t="s">
        <v>295</v>
      </c>
      <c r="E227" s="492" t="s">
        <v>704</v>
      </c>
      <c r="F227" s="492">
        <v>2</v>
      </c>
      <c r="G227" s="534">
        <v>3</v>
      </c>
      <c r="H227" s="534">
        <v>4</v>
      </c>
      <c r="I227" s="534">
        <v>3</v>
      </c>
      <c r="J227" s="534">
        <v>8</v>
      </c>
      <c r="K227" s="534">
        <v>4</v>
      </c>
      <c r="L227" s="534">
        <v>4</v>
      </c>
    </row>
    <row r="228" spans="1:12" x14ac:dyDescent="0.45">
      <c r="A228" s="492" t="s">
        <v>702</v>
      </c>
      <c r="B228" s="492" t="s">
        <v>48</v>
      </c>
      <c r="C228" s="492" t="s">
        <v>281</v>
      </c>
      <c r="D228" s="492" t="s">
        <v>295</v>
      </c>
      <c r="E228" s="492" t="s">
        <v>704</v>
      </c>
      <c r="F228" s="492">
        <v>2</v>
      </c>
      <c r="G228" s="534">
        <v>17</v>
      </c>
      <c r="H228" s="534">
        <v>17</v>
      </c>
      <c r="I228" s="534">
        <v>19</v>
      </c>
      <c r="J228" s="534">
        <v>20</v>
      </c>
      <c r="K228" s="534">
        <v>21</v>
      </c>
      <c r="L228" s="534">
        <v>21</v>
      </c>
    </row>
    <row r="229" spans="1:12" x14ac:dyDescent="0.45">
      <c r="A229" s="492" t="s">
        <v>702</v>
      </c>
      <c r="B229" s="492" t="s">
        <v>48</v>
      </c>
      <c r="C229" s="492" t="s">
        <v>282</v>
      </c>
      <c r="D229" s="492" t="s">
        <v>295</v>
      </c>
      <c r="E229" s="492" t="s">
        <v>704</v>
      </c>
      <c r="F229" s="492">
        <v>2</v>
      </c>
      <c r="G229" s="534">
        <v>5</v>
      </c>
      <c r="H229" s="534">
        <v>3</v>
      </c>
      <c r="I229" s="534">
        <v>4</v>
      </c>
      <c r="J229" s="534">
        <v>5</v>
      </c>
      <c r="K229" s="534">
        <v>4</v>
      </c>
      <c r="L229" s="534">
        <v>3</v>
      </c>
    </row>
    <row r="230" spans="1:12" x14ac:dyDescent="0.45">
      <c r="A230" s="492" t="s">
        <v>702</v>
      </c>
      <c r="B230" s="492" t="s">
        <v>48</v>
      </c>
      <c r="C230" s="492" t="s">
        <v>283</v>
      </c>
      <c r="D230" s="492" t="s">
        <v>295</v>
      </c>
      <c r="E230" s="492" t="s">
        <v>704</v>
      </c>
      <c r="F230" s="492">
        <v>2</v>
      </c>
      <c r="G230" s="534">
        <v>18</v>
      </c>
      <c r="H230" s="534">
        <v>17</v>
      </c>
      <c r="I230" s="534">
        <v>12</v>
      </c>
      <c r="J230" s="534">
        <v>6</v>
      </c>
      <c r="K230" s="534">
        <v>13</v>
      </c>
      <c r="L230" s="534">
        <v>33</v>
      </c>
    </row>
    <row r="231" spans="1:12" x14ac:dyDescent="0.45">
      <c r="A231" s="492" t="s">
        <v>702</v>
      </c>
      <c r="B231" s="492" t="s">
        <v>48</v>
      </c>
      <c r="C231" s="492" t="s">
        <v>294</v>
      </c>
      <c r="D231" s="492" t="s">
        <v>295</v>
      </c>
      <c r="E231" s="492" t="s">
        <v>704</v>
      </c>
      <c r="F231" s="492">
        <v>2</v>
      </c>
      <c r="G231" s="534">
        <v>8</v>
      </c>
      <c r="H231" s="534">
        <v>6</v>
      </c>
      <c r="I231" s="534">
        <v>12</v>
      </c>
      <c r="J231" s="534">
        <v>5</v>
      </c>
      <c r="K231" s="534">
        <v>4</v>
      </c>
      <c r="L231" s="534">
        <v>16</v>
      </c>
    </row>
    <row r="232" spans="1:12" x14ac:dyDescent="0.45">
      <c r="A232" s="492" t="s">
        <v>702</v>
      </c>
      <c r="B232" s="492" t="s">
        <v>48</v>
      </c>
      <c r="C232" s="492" t="s">
        <v>284</v>
      </c>
      <c r="D232" s="492" t="s">
        <v>295</v>
      </c>
      <c r="E232" s="492" t="s">
        <v>704</v>
      </c>
      <c r="F232" s="492">
        <v>2</v>
      </c>
      <c r="G232" s="534">
        <v>84</v>
      </c>
      <c r="H232" s="534">
        <v>165</v>
      </c>
      <c r="I232" s="534">
        <v>289</v>
      </c>
      <c r="J232" s="534">
        <v>314</v>
      </c>
      <c r="K232" s="534">
        <v>110</v>
      </c>
      <c r="L232" s="534">
        <v>2005</v>
      </c>
    </row>
    <row r="233" spans="1:12" x14ac:dyDescent="0.45">
      <c r="A233" s="492" t="s">
        <v>702</v>
      </c>
      <c r="B233" s="492" t="s">
        <v>48</v>
      </c>
      <c r="C233" s="492" t="s">
        <v>285</v>
      </c>
      <c r="D233" s="492" t="s">
        <v>295</v>
      </c>
      <c r="E233" s="492" t="s">
        <v>704</v>
      </c>
      <c r="F233" s="492">
        <v>2</v>
      </c>
      <c r="G233" s="534">
        <v>115</v>
      </c>
      <c r="H233" s="534">
        <v>168</v>
      </c>
      <c r="I233" s="534">
        <v>36</v>
      </c>
      <c r="J233" s="534">
        <v>16</v>
      </c>
      <c r="K233" s="534">
        <v>5</v>
      </c>
      <c r="L233" s="534">
        <v>90</v>
      </c>
    </row>
    <row r="234" spans="1:12" x14ac:dyDescent="0.45">
      <c r="A234" s="492" t="s">
        <v>702</v>
      </c>
      <c r="B234" s="492" t="s">
        <v>48</v>
      </c>
      <c r="C234" s="492" t="s">
        <v>286</v>
      </c>
      <c r="D234" s="492" t="s">
        <v>295</v>
      </c>
      <c r="E234" s="492" t="s">
        <v>704</v>
      </c>
      <c r="F234" s="492">
        <v>2</v>
      </c>
      <c r="G234" s="534">
        <v>10</v>
      </c>
      <c r="H234" s="534">
        <v>12</v>
      </c>
      <c r="I234" s="534">
        <v>18</v>
      </c>
      <c r="J234" s="534">
        <v>19</v>
      </c>
      <c r="K234" s="534">
        <v>25</v>
      </c>
      <c r="L234" s="534">
        <v>2237</v>
      </c>
    </row>
    <row r="235" spans="1:12" x14ac:dyDescent="0.45">
      <c r="A235" s="492" t="s">
        <v>702</v>
      </c>
      <c r="B235" s="492" t="s">
        <v>48</v>
      </c>
      <c r="C235" s="492" t="s">
        <v>287</v>
      </c>
      <c r="D235" s="492" t="s">
        <v>295</v>
      </c>
      <c r="E235" s="492" t="s">
        <v>704</v>
      </c>
      <c r="F235" s="492">
        <v>2</v>
      </c>
      <c r="G235" s="534">
        <v>65</v>
      </c>
      <c r="H235" s="534">
        <v>68</v>
      </c>
      <c r="I235" s="534">
        <v>75</v>
      </c>
      <c r="J235" s="534">
        <v>72</v>
      </c>
      <c r="K235" s="534">
        <v>81</v>
      </c>
      <c r="L235" s="534">
        <v>99</v>
      </c>
    </row>
    <row r="236" spans="1:12" x14ac:dyDescent="0.45">
      <c r="A236" s="492" t="s">
        <v>702</v>
      </c>
      <c r="B236" s="492" t="s">
        <v>48</v>
      </c>
      <c r="C236" s="492" t="s">
        <v>288</v>
      </c>
      <c r="D236" s="492" t="s">
        <v>295</v>
      </c>
      <c r="E236" s="492" t="s">
        <v>704</v>
      </c>
      <c r="F236" s="492">
        <v>2</v>
      </c>
      <c r="G236" s="534">
        <v>25</v>
      </c>
      <c r="H236" s="534">
        <v>30</v>
      </c>
      <c r="I236" s="534">
        <v>26</v>
      </c>
      <c r="J236" s="534">
        <v>21</v>
      </c>
      <c r="K236" s="534">
        <v>34</v>
      </c>
      <c r="L236" s="534">
        <v>31</v>
      </c>
    </row>
    <row r="237" spans="1:12" x14ac:dyDescent="0.45">
      <c r="A237" s="492" t="s">
        <v>702</v>
      </c>
      <c r="B237" s="492" t="s">
        <v>48</v>
      </c>
      <c r="C237" s="492" t="s">
        <v>71</v>
      </c>
      <c r="D237" s="492" t="s">
        <v>295</v>
      </c>
      <c r="E237" s="492" t="s">
        <v>704</v>
      </c>
      <c r="F237" s="492">
        <v>2</v>
      </c>
      <c r="G237" s="534">
        <v>275</v>
      </c>
      <c r="H237" s="534">
        <v>219</v>
      </c>
      <c r="I237" s="534">
        <v>241</v>
      </c>
      <c r="J237" s="534">
        <v>221</v>
      </c>
      <c r="K237" s="534">
        <v>258</v>
      </c>
      <c r="L237" s="534">
        <v>475</v>
      </c>
    </row>
    <row r="238" spans="1:12" x14ac:dyDescent="0.45">
      <c r="A238" s="492" t="s">
        <v>702</v>
      </c>
      <c r="B238" s="492" t="s">
        <v>48</v>
      </c>
      <c r="C238" s="492" t="s">
        <v>289</v>
      </c>
      <c r="D238" s="492" t="s">
        <v>295</v>
      </c>
      <c r="E238" s="492" t="s">
        <v>704</v>
      </c>
      <c r="F238" s="492">
        <v>2</v>
      </c>
      <c r="G238" s="534"/>
      <c r="H238" s="534">
        <v>130</v>
      </c>
      <c r="I238" s="534">
        <v>152</v>
      </c>
      <c r="J238" s="534">
        <v>125</v>
      </c>
      <c r="K238" s="534">
        <v>138</v>
      </c>
      <c r="L238" s="534">
        <v>125</v>
      </c>
    </row>
    <row r="239" spans="1:12" x14ac:dyDescent="0.45">
      <c r="A239" s="492" t="s">
        <v>702</v>
      </c>
      <c r="B239" s="492" t="s">
        <v>48</v>
      </c>
      <c r="C239" s="492" t="s">
        <v>290</v>
      </c>
      <c r="D239" s="492" t="s">
        <v>295</v>
      </c>
      <c r="E239" s="492" t="s">
        <v>704</v>
      </c>
      <c r="F239" s="492">
        <v>2</v>
      </c>
      <c r="G239" s="534">
        <v>1163</v>
      </c>
      <c r="H239" s="534">
        <v>1305</v>
      </c>
      <c r="I239" s="534">
        <v>1408</v>
      </c>
      <c r="J239" s="534">
        <v>1319</v>
      </c>
      <c r="K239" s="534">
        <v>1230</v>
      </c>
      <c r="L239" s="534">
        <v>5649</v>
      </c>
    </row>
    <row r="240" spans="1:12" x14ac:dyDescent="0.45">
      <c r="A240" s="492" t="s">
        <v>702</v>
      </c>
      <c r="B240" s="492" t="s">
        <v>48</v>
      </c>
      <c r="C240" s="492" t="s">
        <v>275</v>
      </c>
      <c r="D240" s="492" t="s">
        <v>296</v>
      </c>
      <c r="E240" s="492" t="s">
        <v>705</v>
      </c>
      <c r="F240" s="492">
        <v>3</v>
      </c>
      <c r="G240" s="534">
        <v>38581</v>
      </c>
      <c r="H240" s="534">
        <v>36856</v>
      </c>
      <c r="I240" s="534">
        <v>40230</v>
      </c>
      <c r="J240" s="534">
        <v>36554</v>
      </c>
      <c r="K240" s="534">
        <v>37004</v>
      </c>
      <c r="L240" s="534">
        <v>37792</v>
      </c>
    </row>
    <row r="241" spans="1:12" x14ac:dyDescent="0.45">
      <c r="A241" s="492" t="s">
        <v>702</v>
      </c>
      <c r="B241" s="492" t="s">
        <v>48</v>
      </c>
      <c r="C241" s="492" t="s">
        <v>277</v>
      </c>
      <c r="D241" s="492" t="s">
        <v>296</v>
      </c>
      <c r="E241" s="492" t="s">
        <v>705</v>
      </c>
      <c r="F241" s="492">
        <v>3</v>
      </c>
      <c r="G241" s="534">
        <v>26938</v>
      </c>
      <c r="H241" s="534">
        <v>31582</v>
      </c>
      <c r="I241" s="534">
        <v>31909</v>
      </c>
      <c r="J241" s="534">
        <v>27170</v>
      </c>
      <c r="K241" s="534">
        <v>29431</v>
      </c>
      <c r="L241" s="534">
        <v>32948</v>
      </c>
    </row>
    <row r="242" spans="1:12" x14ac:dyDescent="0.45">
      <c r="A242" s="492" t="s">
        <v>702</v>
      </c>
      <c r="B242" s="492" t="s">
        <v>48</v>
      </c>
      <c r="C242" s="492" t="s">
        <v>278</v>
      </c>
      <c r="D242" s="492" t="s">
        <v>296</v>
      </c>
      <c r="E242" s="492" t="s">
        <v>705</v>
      </c>
      <c r="F242" s="492">
        <v>3</v>
      </c>
      <c r="G242" s="534">
        <v>40555</v>
      </c>
      <c r="H242" s="534">
        <v>32408</v>
      </c>
      <c r="I242" s="534">
        <v>46112</v>
      </c>
      <c r="J242" s="534">
        <v>31775</v>
      </c>
      <c r="K242" s="534">
        <v>35144</v>
      </c>
      <c r="L242" s="534">
        <v>34376</v>
      </c>
    </row>
    <row r="243" spans="1:12" x14ac:dyDescent="0.45">
      <c r="A243" s="492" t="s">
        <v>702</v>
      </c>
      <c r="B243" s="492" t="s">
        <v>48</v>
      </c>
      <c r="C243" s="492" t="s">
        <v>279</v>
      </c>
      <c r="D243" s="492" t="s">
        <v>296</v>
      </c>
      <c r="E243" s="492" t="s">
        <v>705</v>
      </c>
      <c r="F243" s="492">
        <v>3</v>
      </c>
      <c r="G243" s="534">
        <v>95802</v>
      </c>
      <c r="H243" s="534">
        <v>111401</v>
      </c>
      <c r="I243" s="534">
        <v>124530</v>
      </c>
      <c r="J243" s="534">
        <v>127976</v>
      </c>
      <c r="K243" s="534">
        <v>130816</v>
      </c>
      <c r="L243" s="534">
        <v>102660</v>
      </c>
    </row>
    <row r="244" spans="1:12" x14ac:dyDescent="0.45">
      <c r="A244" s="492" t="s">
        <v>702</v>
      </c>
      <c r="B244" s="492" t="s">
        <v>48</v>
      </c>
      <c r="C244" s="492" t="s">
        <v>280</v>
      </c>
      <c r="D244" s="492" t="s">
        <v>296</v>
      </c>
      <c r="E244" s="492" t="s">
        <v>705</v>
      </c>
      <c r="F244" s="492">
        <v>3</v>
      </c>
      <c r="G244" s="534">
        <v>114231</v>
      </c>
      <c r="H244" s="534">
        <v>97166</v>
      </c>
      <c r="I244" s="534">
        <v>154370</v>
      </c>
      <c r="J244" s="534">
        <v>89237</v>
      </c>
      <c r="K244" s="534">
        <v>173412</v>
      </c>
      <c r="L244" s="534">
        <v>172040</v>
      </c>
    </row>
    <row r="245" spans="1:12" x14ac:dyDescent="0.45">
      <c r="A245" s="492" t="s">
        <v>702</v>
      </c>
      <c r="B245" s="492" t="s">
        <v>48</v>
      </c>
      <c r="C245" s="492" t="s">
        <v>281</v>
      </c>
      <c r="D245" s="492" t="s">
        <v>296</v>
      </c>
      <c r="E245" s="492" t="s">
        <v>705</v>
      </c>
      <c r="F245" s="492">
        <v>3</v>
      </c>
      <c r="G245" s="534">
        <v>95257</v>
      </c>
      <c r="H245" s="534">
        <v>97297</v>
      </c>
      <c r="I245" s="534">
        <v>101430</v>
      </c>
      <c r="J245" s="534">
        <v>105513</v>
      </c>
      <c r="K245" s="534">
        <v>107165</v>
      </c>
      <c r="L245" s="534">
        <v>107410</v>
      </c>
    </row>
    <row r="246" spans="1:12" x14ac:dyDescent="0.45">
      <c r="A246" s="492" t="s">
        <v>702</v>
      </c>
      <c r="B246" s="492" t="s">
        <v>48</v>
      </c>
      <c r="C246" s="492" t="s">
        <v>282</v>
      </c>
      <c r="D246" s="492" t="s">
        <v>296</v>
      </c>
      <c r="E246" s="492" t="s">
        <v>705</v>
      </c>
      <c r="F246" s="492">
        <v>3</v>
      </c>
      <c r="G246" s="534">
        <v>22711</v>
      </c>
      <c r="H246" s="534">
        <v>34399</v>
      </c>
      <c r="I246" s="534">
        <v>61761</v>
      </c>
      <c r="J246" s="534">
        <v>56083</v>
      </c>
      <c r="K246" s="534">
        <v>60314</v>
      </c>
      <c r="L246" s="534">
        <v>97657</v>
      </c>
    </row>
    <row r="247" spans="1:12" x14ac:dyDescent="0.45">
      <c r="A247" s="492" t="s">
        <v>702</v>
      </c>
      <c r="B247" s="492" t="s">
        <v>48</v>
      </c>
      <c r="C247" s="492" t="s">
        <v>283</v>
      </c>
      <c r="D247" s="492" t="s">
        <v>296</v>
      </c>
      <c r="E247" s="492" t="s">
        <v>705</v>
      </c>
      <c r="F247" s="492">
        <v>3</v>
      </c>
      <c r="G247" s="534">
        <v>20128</v>
      </c>
      <c r="H247" s="534">
        <v>23840</v>
      </c>
      <c r="I247" s="534">
        <v>35013</v>
      </c>
      <c r="J247" s="534">
        <v>47212</v>
      </c>
      <c r="K247" s="534">
        <v>32151</v>
      </c>
      <c r="L247" s="534">
        <v>21825</v>
      </c>
    </row>
    <row r="248" spans="1:12" x14ac:dyDescent="0.45">
      <c r="A248" s="492" t="s">
        <v>702</v>
      </c>
      <c r="B248" s="492" t="s">
        <v>48</v>
      </c>
      <c r="C248" s="492" t="s">
        <v>294</v>
      </c>
      <c r="D248" s="492" t="s">
        <v>296</v>
      </c>
      <c r="E248" s="492" t="s">
        <v>705</v>
      </c>
      <c r="F248" s="492">
        <v>3</v>
      </c>
      <c r="G248" s="534">
        <v>751</v>
      </c>
      <c r="H248" s="534">
        <v>295</v>
      </c>
      <c r="I248" s="534">
        <v>755</v>
      </c>
      <c r="J248" s="534">
        <v>2158</v>
      </c>
      <c r="K248" s="534">
        <v>2836</v>
      </c>
      <c r="L248" s="534">
        <v>4803</v>
      </c>
    </row>
    <row r="249" spans="1:12" x14ac:dyDescent="0.45">
      <c r="A249" s="492" t="s">
        <v>702</v>
      </c>
      <c r="B249" s="492" t="s">
        <v>48</v>
      </c>
      <c r="C249" s="492" t="s">
        <v>284</v>
      </c>
      <c r="D249" s="492" t="s">
        <v>296</v>
      </c>
      <c r="E249" s="492" t="s">
        <v>705</v>
      </c>
      <c r="F249" s="492">
        <v>3</v>
      </c>
      <c r="G249" s="534">
        <v>1535</v>
      </c>
      <c r="H249" s="534">
        <v>2098</v>
      </c>
      <c r="I249" s="534">
        <v>1970</v>
      </c>
      <c r="J249" s="534">
        <v>1258</v>
      </c>
      <c r="K249" s="534">
        <v>3129</v>
      </c>
      <c r="L249" s="534">
        <v>1003</v>
      </c>
    </row>
    <row r="250" spans="1:12" x14ac:dyDescent="0.45">
      <c r="A250" s="492" t="s">
        <v>702</v>
      </c>
      <c r="B250" s="492" t="s">
        <v>48</v>
      </c>
      <c r="C250" s="492" t="s">
        <v>285</v>
      </c>
      <c r="D250" s="492" t="s">
        <v>296</v>
      </c>
      <c r="E250" s="492" t="s">
        <v>705</v>
      </c>
      <c r="F250" s="492">
        <v>3</v>
      </c>
      <c r="G250" s="534">
        <v>693</v>
      </c>
      <c r="H250" s="534">
        <v>1289</v>
      </c>
      <c r="I250" s="534">
        <v>2271</v>
      </c>
      <c r="J250" s="534">
        <v>1188</v>
      </c>
      <c r="K250" s="534">
        <v>360</v>
      </c>
      <c r="L250" s="534">
        <v>429</v>
      </c>
    </row>
    <row r="251" spans="1:12" x14ac:dyDescent="0.45">
      <c r="A251" s="492" t="s">
        <v>702</v>
      </c>
      <c r="B251" s="492" t="s">
        <v>48</v>
      </c>
      <c r="C251" s="492" t="s">
        <v>286</v>
      </c>
      <c r="D251" s="492" t="s">
        <v>296</v>
      </c>
      <c r="E251" s="492" t="s">
        <v>705</v>
      </c>
      <c r="F251" s="492">
        <v>3</v>
      </c>
      <c r="G251" s="534">
        <v>14829</v>
      </c>
      <c r="H251" s="534">
        <v>15496</v>
      </c>
      <c r="I251" s="534">
        <v>16468</v>
      </c>
      <c r="J251" s="534">
        <v>17720</v>
      </c>
      <c r="K251" s="534">
        <v>18826</v>
      </c>
      <c r="L251" s="534">
        <v>7657</v>
      </c>
    </row>
    <row r="252" spans="1:12" x14ac:dyDescent="0.45">
      <c r="A252" s="492" t="s">
        <v>702</v>
      </c>
      <c r="B252" s="492" t="s">
        <v>48</v>
      </c>
      <c r="C252" s="492" t="s">
        <v>287</v>
      </c>
      <c r="D252" s="492" t="s">
        <v>296</v>
      </c>
      <c r="E252" s="492" t="s">
        <v>705</v>
      </c>
      <c r="F252" s="492">
        <v>3</v>
      </c>
      <c r="G252" s="534">
        <v>7629</v>
      </c>
      <c r="H252" s="534">
        <v>8046</v>
      </c>
      <c r="I252" s="534">
        <v>7951</v>
      </c>
      <c r="J252" s="534">
        <v>8210</v>
      </c>
      <c r="K252" s="534">
        <v>8238</v>
      </c>
      <c r="L252" s="534">
        <v>8370</v>
      </c>
    </row>
    <row r="253" spans="1:12" x14ac:dyDescent="0.45">
      <c r="A253" s="492" t="s">
        <v>702</v>
      </c>
      <c r="B253" s="492" t="s">
        <v>48</v>
      </c>
      <c r="C253" s="492" t="s">
        <v>288</v>
      </c>
      <c r="D253" s="492" t="s">
        <v>296</v>
      </c>
      <c r="E253" s="492" t="s">
        <v>705</v>
      </c>
      <c r="F253" s="492">
        <v>3</v>
      </c>
      <c r="G253" s="534">
        <v>3913</v>
      </c>
      <c r="H253" s="534">
        <v>6267</v>
      </c>
      <c r="I253" s="534">
        <v>6335</v>
      </c>
      <c r="J253" s="534">
        <v>7620</v>
      </c>
      <c r="K253" s="534">
        <v>6390</v>
      </c>
      <c r="L253" s="534">
        <v>8018</v>
      </c>
    </row>
    <row r="254" spans="1:12" x14ac:dyDescent="0.45">
      <c r="A254" s="492" t="s">
        <v>702</v>
      </c>
      <c r="B254" s="492" t="s">
        <v>48</v>
      </c>
      <c r="C254" s="492" t="s">
        <v>71</v>
      </c>
      <c r="D254" s="492" t="s">
        <v>296</v>
      </c>
      <c r="E254" s="492" t="s">
        <v>705</v>
      </c>
      <c r="F254" s="492">
        <v>3</v>
      </c>
      <c r="G254" s="534">
        <v>20743</v>
      </c>
      <c r="H254" s="534">
        <v>14253</v>
      </c>
      <c r="I254" s="534">
        <v>17549</v>
      </c>
      <c r="J254" s="534">
        <v>15527</v>
      </c>
      <c r="K254" s="534">
        <v>14713</v>
      </c>
      <c r="L254" s="534">
        <v>11852</v>
      </c>
    </row>
    <row r="255" spans="1:12" x14ac:dyDescent="0.45">
      <c r="A255" s="492" t="s">
        <v>702</v>
      </c>
      <c r="B255" s="492" t="s">
        <v>48</v>
      </c>
      <c r="C255" s="492" t="s">
        <v>289</v>
      </c>
      <c r="D255" s="492" t="s">
        <v>296</v>
      </c>
      <c r="E255" s="492" t="s">
        <v>705</v>
      </c>
      <c r="F255" s="492">
        <v>3</v>
      </c>
      <c r="G255" s="534"/>
      <c r="H255" s="534">
        <v>34022</v>
      </c>
      <c r="I255" s="534">
        <v>40264</v>
      </c>
      <c r="J255" s="534">
        <v>34963</v>
      </c>
      <c r="K255" s="534">
        <v>33746</v>
      </c>
      <c r="L255" s="534">
        <v>29488</v>
      </c>
    </row>
    <row r="256" spans="1:12" x14ac:dyDescent="0.45">
      <c r="A256" s="492" t="s">
        <v>702</v>
      </c>
      <c r="B256" s="492" t="s">
        <v>48</v>
      </c>
      <c r="C256" s="492" t="s">
        <v>290</v>
      </c>
      <c r="D256" s="492" t="s">
        <v>296</v>
      </c>
      <c r="E256" s="492" t="s">
        <v>705</v>
      </c>
      <c r="F256" s="492">
        <v>3</v>
      </c>
      <c r="G256" s="534">
        <v>26457</v>
      </c>
      <c r="H256" s="534">
        <v>23660</v>
      </c>
      <c r="I256" s="534">
        <v>27533</v>
      </c>
      <c r="J256" s="534">
        <v>24866</v>
      </c>
      <c r="K256" s="534">
        <v>29297</v>
      </c>
      <c r="L256" s="534">
        <v>9811</v>
      </c>
    </row>
    <row r="257" spans="1:12" x14ac:dyDescent="0.45">
      <c r="A257" s="492" t="s">
        <v>706</v>
      </c>
      <c r="B257" s="492" t="s">
        <v>558</v>
      </c>
      <c r="C257" s="492" t="s">
        <v>275</v>
      </c>
      <c r="D257" s="492" t="s">
        <v>293</v>
      </c>
      <c r="E257" s="492" t="s">
        <v>703</v>
      </c>
      <c r="F257" s="492">
        <v>1</v>
      </c>
      <c r="G257" s="534">
        <v>134</v>
      </c>
      <c r="H257" s="534">
        <v>112</v>
      </c>
      <c r="I257" s="534">
        <v>121</v>
      </c>
      <c r="J257" s="534">
        <v>79</v>
      </c>
      <c r="K257" s="534">
        <v>80</v>
      </c>
      <c r="L257" s="534">
        <v>72</v>
      </c>
    </row>
    <row r="258" spans="1:12" x14ac:dyDescent="0.45">
      <c r="A258" s="492" t="s">
        <v>706</v>
      </c>
      <c r="B258" s="492" t="s">
        <v>558</v>
      </c>
      <c r="C258" s="492" t="s">
        <v>277</v>
      </c>
      <c r="D258" s="492" t="s">
        <v>293</v>
      </c>
      <c r="E258" s="492" t="s">
        <v>703</v>
      </c>
      <c r="F258" s="492">
        <v>1</v>
      </c>
      <c r="G258" s="534">
        <v>47</v>
      </c>
      <c r="H258" s="534">
        <v>53</v>
      </c>
      <c r="I258" s="534">
        <v>85</v>
      </c>
      <c r="J258" s="534">
        <v>65</v>
      </c>
      <c r="K258" s="534">
        <v>71</v>
      </c>
      <c r="L258" s="534">
        <v>121</v>
      </c>
    </row>
    <row r="259" spans="1:12" x14ac:dyDescent="0.45">
      <c r="A259" s="492" t="s">
        <v>706</v>
      </c>
      <c r="B259" s="492" t="s">
        <v>558</v>
      </c>
      <c r="C259" s="492" t="s">
        <v>278</v>
      </c>
      <c r="D259" s="492" t="s">
        <v>293</v>
      </c>
      <c r="E259" s="492" t="s">
        <v>703</v>
      </c>
      <c r="F259" s="492">
        <v>1</v>
      </c>
      <c r="G259" s="534">
        <v>4</v>
      </c>
      <c r="H259" s="534">
        <v>12</v>
      </c>
      <c r="I259" s="534">
        <v>13</v>
      </c>
      <c r="J259" s="534">
        <v>12</v>
      </c>
      <c r="K259" s="534">
        <v>13</v>
      </c>
      <c r="L259" s="534">
        <v>18</v>
      </c>
    </row>
    <row r="260" spans="1:12" x14ac:dyDescent="0.45">
      <c r="A260" s="492" t="s">
        <v>706</v>
      </c>
      <c r="B260" s="492" t="s">
        <v>558</v>
      </c>
      <c r="C260" s="492" t="s">
        <v>279</v>
      </c>
      <c r="D260" s="492" t="s">
        <v>293</v>
      </c>
      <c r="E260" s="492" t="s">
        <v>703</v>
      </c>
      <c r="F260" s="492">
        <v>1</v>
      </c>
      <c r="G260" s="534">
        <v>107</v>
      </c>
      <c r="H260" s="534">
        <v>122</v>
      </c>
      <c r="I260" s="534">
        <v>125</v>
      </c>
      <c r="J260" s="534">
        <v>127</v>
      </c>
      <c r="K260" s="534">
        <v>120</v>
      </c>
      <c r="L260" s="534">
        <v>118</v>
      </c>
    </row>
    <row r="261" spans="1:12" x14ac:dyDescent="0.45">
      <c r="A261" s="492" t="s">
        <v>706</v>
      </c>
      <c r="B261" s="492" t="s">
        <v>558</v>
      </c>
      <c r="C261" s="492" t="s">
        <v>280</v>
      </c>
      <c r="D261" s="492" t="s">
        <v>293</v>
      </c>
      <c r="E261" s="492" t="s">
        <v>703</v>
      </c>
      <c r="F261" s="492">
        <v>1</v>
      </c>
      <c r="G261" s="534">
        <v>9</v>
      </c>
      <c r="H261" s="534">
        <v>17</v>
      </c>
      <c r="I261" s="534">
        <v>11</v>
      </c>
      <c r="J261" s="534">
        <v>14</v>
      </c>
      <c r="K261" s="534">
        <v>13</v>
      </c>
      <c r="L261" s="534">
        <v>15</v>
      </c>
    </row>
    <row r="262" spans="1:12" x14ac:dyDescent="0.45">
      <c r="A262" s="492" t="s">
        <v>706</v>
      </c>
      <c r="B262" s="492" t="s">
        <v>558</v>
      </c>
      <c r="C262" s="492" t="s">
        <v>281</v>
      </c>
      <c r="D262" s="492" t="s">
        <v>293</v>
      </c>
      <c r="E262" s="492" t="s">
        <v>703</v>
      </c>
      <c r="F262" s="492">
        <v>1</v>
      </c>
      <c r="G262" s="534">
        <v>37</v>
      </c>
      <c r="H262" s="534">
        <v>50</v>
      </c>
      <c r="I262" s="534">
        <v>51</v>
      </c>
      <c r="J262" s="534">
        <v>40</v>
      </c>
      <c r="K262" s="534">
        <v>42</v>
      </c>
      <c r="L262" s="534">
        <v>39</v>
      </c>
    </row>
    <row r="263" spans="1:12" x14ac:dyDescent="0.45">
      <c r="A263" s="492" t="s">
        <v>706</v>
      </c>
      <c r="B263" s="492" t="s">
        <v>558</v>
      </c>
      <c r="C263" s="492" t="s">
        <v>282</v>
      </c>
      <c r="D263" s="492" t="s">
        <v>293</v>
      </c>
      <c r="E263" s="492" t="s">
        <v>703</v>
      </c>
      <c r="F263" s="492">
        <v>1</v>
      </c>
      <c r="G263" s="534"/>
      <c r="H263" s="534"/>
      <c r="I263" s="534">
        <v>0</v>
      </c>
      <c r="J263" s="534">
        <v>0</v>
      </c>
      <c r="K263" s="534">
        <v>0</v>
      </c>
      <c r="L263" s="534"/>
    </row>
    <row r="264" spans="1:12" x14ac:dyDescent="0.45">
      <c r="A264" s="492" t="s">
        <v>706</v>
      </c>
      <c r="B264" s="492" t="s">
        <v>558</v>
      </c>
      <c r="C264" s="492" t="s">
        <v>283</v>
      </c>
      <c r="D264" s="492" t="s">
        <v>293</v>
      </c>
      <c r="E264" s="492" t="s">
        <v>703</v>
      </c>
      <c r="F264" s="492">
        <v>1</v>
      </c>
      <c r="G264" s="534">
        <v>16</v>
      </c>
      <c r="H264" s="534">
        <v>9</v>
      </c>
      <c r="I264" s="534">
        <v>12</v>
      </c>
      <c r="J264" s="534">
        <v>8</v>
      </c>
      <c r="K264" s="534">
        <v>3</v>
      </c>
      <c r="L264" s="534">
        <v>0</v>
      </c>
    </row>
    <row r="265" spans="1:12" x14ac:dyDescent="0.45">
      <c r="A265" s="492" t="s">
        <v>706</v>
      </c>
      <c r="B265" s="492" t="s">
        <v>558</v>
      </c>
      <c r="C265" s="492" t="s">
        <v>294</v>
      </c>
      <c r="D265" s="492" t="s">
        <v>293</v>
      </c>
      <c r="E265" s="492" t="s">
        <v>703</v>
      </c>
      <c r="F265" s="492">
        <v>1</v>
      </c>
      <c r="G265" s="534"/>
      <c r="H265" s="534"/>
      <c r="I265" s="534"/>
      <c r="J265" s="534">
        <v>0</v>
      </c>
      <c r="K265" s="534">
        <v>0</v>
      </c>
      <c r="L265" s="534">
        <v>0</v>
      </c>
    </row>
    <row r="266" spans="1:12" x14ac:dyDescent="0.45">
      <c r="A266" s="492" t="s">
        <v>706</v>
      </c>
      <c r="B266" s="492" t="s">
        <v>558</v>
      </c>
      <c r="C266" s="492" t="s">
        <v>284</v>
      </c>
      <c r="D266" s="492" t="s">
        <v>293</v>
      </c>
      <c r="E266" s="492" t="s">
        <v>703</v>
      </c>
      <c r="F266" s="492">
        <v>1</v>
      </c>
      <c r="G266" s="534">
        <v>0</v>
      </c>
      <c r="H266" s="534">
        <v>4</v>
      </c>
      <c r="I266" s="534">
        <v>8</v>
      </c>
      <c r="J266" s="534">
        <v>1</v>
      </c>
      <c r="K266" s="534">
        <v>1</v>
      </c>
      <c r="L266" s="534">
        <v>2</v>
      </c>
    </row>
    <row r="267" spans="1:12" x14ac:dyDescent="0.45">
      <c r="A267" s="492" t="s">
        <v>706</v>
      </c>
      <c r="B267" s="492" t="s">
        <v>558</v>
      </c>
      <c r="C267" s="492" t="s">
        <v>285</v>
      </c>
      <c r="D267" s="492" t="s">
        <v>293</v>
      </c>
      <c r="E267" s="492" t="s">
        <v>703</v>
      </c>
      <c r="F267" s="492">
        <v>1</v>
      </c>
      <c r="G267" s="534">
        <v>0</v>
      </c>
      <c r="H267" s="534">
        <v>0</v>
      </c>
      <c r="I267" s="534">
        <v>0</v>
      </c>
      <c r="J267" s="534">
        <v>0</v>
      </c>
      <c r="K267" s="534">
        <v>0</v>
      </c>
      <c r="L267" s="534">
        <v>0</v>
      </c>
    </row>
    <row r="268" spans="1:12" x14ac:dyDescent="0.45">
      <c r="A268" s="492" t="s">
        <v>706</v>
      </c>
      <c r="B268" s="492" t="s">
        <v>558</v>
      </c>
      <c r="C268" s="492" t="s">
        <v>286</v>
      </c>
      <c r="D268" s="492" t="s">
        <v>293</v>
      </c>
      <c r="E268" s="492" t="s">
        <v>703</v>
      </c>
      <c r="F268" s="492">
        <v>1</v>
      </c>
      <c r="G268" s="534">
        <v>5</v>
      </c>
      <c r="H268" s="534">
        <v>7</v>
      </c>
      <c r="I268" s="534">
        <v>8</v>
      </c>
      <c r="J268" s="534">
        <v>7</v>
      </c>
      <c r="K268" s="534">
        <v>10</v>
      </c>
      <c r="L268" s="534">
        <v>175</v>
      </c>
    </row>
    <row r="269" spans="1:12" x14ac:dyDescent="0.45">
      <c r="A269" s="492" t="s">
        <v>706</v>
      </c>
      <c r="B269" s="492" t="s">
        <v>558</v>
      </c>
      <c r="C269" s="492" t="s">
        <v>287</v>
      </c>
      <c r="D269" s="492" t="s">
        <v>293</v>
      </c>
      <c r="E269" s="492" t="s">
        <v>703</v>
      </c>
      <c r="F269" s="492">
        <v>1</v>
      </c>
      <c r="G269" s="534">
        <v>9</v>
      </c>
      <c r="H269" s="534">
        <v>8</v>
      </c>
      <c r="I269" s="534">
        <v>10</v>
      </c>
      <c r="J269" s="534">
        <v>10</v>
      </c>
      <c r="K269" s="534">
        <v>10</v>
      </c>
      <c r="L269" s="534">
        <v>9</v>
      </c>
    </row>
    <row r="270" spans="1:12" x14ac:dyDescent="0.45">
      <c r="A270" s="492" t="s">
        <v>706</v>
      </c>
      <c r="B270" s="492" t="s">
        <v>558</v>
      </c>
      <c r="C270" s="492" t="s">
        <v>288</v>
      </c>
      <c r="D270" s="492" t="s">
        <v>293</v>
      </c>
      <c r="E270" s="492" t="s">
        <v>703</v>
      </c>
      <c r="F270" s="492">
        <v>1</v>
      </c>
      <c r="G270" s="534">
        <v>5</v>
      </c>
      <c r="H270" s="534">
        <v>5</v>
      </c>
      <c r="I270" s="534">
        <v>3</v>
      </c>
      <c r="J270" s="534">
        <v>2</v>
      </c>
      <c r="K270" s="534">
        <v>2</v>
      </c>
      <c r="L270" s="534">
        <v>3</v>
      </c>
    </row>
    <row r="271" spans="1:12" x14ac:dyDescent="0.45">
      <c r="A271" s="492" t="s">
        <v>706</v>
      </c>
      <c r="B271" s="492" t="s">
        <v>558</v>
      </c>
      <c r="C271" s="492" t="s">
        <v>71</v>
      </c>
      <c r="D271" s="492" t="s">
        <v>293</v>
      </c>
      <c r="E271" s="492" t="s">
        <v>703</v>
      </c>
      <c r="F271" s="492">
        <v>1</v>
      </c>
      <c r="G271" s="534">
        <v>286</v>
      </c>
      <c r="H271" s="534">
        <v>238</v>
      </c>
      <c r="I271" s="534">
        <v>581</v>
      </c>
      <c r="J271" s="534">
        <v>378</v>
      </c>
      <c r="K271" s="534">
        <v>470</v>
      </c>
      <c r="L271" s="534">
        <v>494</v>
      </c>
    </row>
    <row r="272" spans="1:12" x14ac:dyDescent="0.45">
      <c r="A272" s="492" t="s">
        <v>706</v>
      </c>
      <c r="B272" s="492" t="s">
        <v>558</v>
      </c>
      <c r="C272" s="492" t="s">
        <v>289</v>
      </c>
      <c r="D272" s="492" t="s">
        <v>293</v>
      </c>
      <c r="E272" s="492" t="s">
        <v>703</v>
      </c>
      <c r="F272" s="492">
        <v>1</v>
      </c>
      <c r="G272" s="534"/>
      <c r="H272" s="534">
        <v>106</v>
      </c>
      <c r="I272" s="534">
        <v>127</v>
      </c>
      <c r="J272" s="534">
        <v>86</v>
      </c>
      <c r="K272" s="534">
        <v>90</v>
      </c>
      <c r="L272" s="534">
        <v>81</v>
      </c>
    </row>
    <row r="273" spans="1:12" x14ac:dyDescent="0.45">
      <c r="A273" s="492" t="s">
        <v>706</v>
      </c>
      <c r="B273" s="492" t="s">
        <v>558</v>
      </c>
      <c r="C273" s="492" t="s">
        <v>290</v>
      </c>
      <c r="D273" s="492" t="s">
        <v>293</v>
      </c>
      <c r="E273" s="492" t="s">
        <v>703</v>
      </c>
      <c r="F273" s="492">
        <v>1</v>
      </c>
      <c r="G273" s="534">
        <v>658</v>
      </c>
      <c r="H273" s="534">
        <v>745</v>
      </c>
      <c r="I273" s="534">
        <v>1154</v>
      </c>
      <c r="J273" s="534">
        <v>830</v>
      </c>
      <c r="K273" s="534">
        <v>923</v>
      </c>
      <c r="L273" s="534">
        <v>1146</v>
      </c>
    </row>
    <row r="274" spans="1:12" x14ac:dyDescent="0.45">
      <c r="A274" s="492" t="s">
        <v>706</v>
      </c>
      <c r="B274" s="492" t="s">
        <v>559</v>
      </c>
      <c r="C274" s="492" t="s">
        <v>275</v>
      </c>
      <c r="D274" s="492" t="s">
        <v>293</v>
      </c>
      <c r="E274" s="492" t="s">
        <v>703</v>
      </c>
      <c r="F274" s="492">
        <v>1</v>
      </c>
      <c r="G274" s="534">
        <v>2208</v>
      </c>
      <c r="H274" s="534">
        <v>2950</v>
      </c>
      <c r="I274" s="534">
        <v>4770</v>
      </c>
      <c r="J274" s="534">
        <v>4168</v>
      </c>
      <c r="K274" s="534">
        <v>5146</v>
      </c>
      <c r="L274" s="534">
        <v>5594</v>
      </c>
    </row>
    <row r="275" spans="1:12" x14ac:dyDescent="0.45">
      <c r="A275" s="492" t="s">
        <v>706</v>
      </c>
      <c r="B275" s="492" t="s">
        <v>559</v>
      </c>
      <c r="C275" s="492" t="s">
        <v>277</v>
      </c>
      <c r="D275" s="492" t="s">
        <v>293</v>
      </c>
      <c r="E275" s="492" t="s">
        <v>703</v>
      </c>
      <c r="F275" s="492">
        <v>1</v>
      </c>
      <c r="G275" s="534">
        <v>1608</v>
      </c>
      <c r="H275" s="534">
        <v>1152</v>
      </c>
      <c r="I275" s="534">
        <v>666</v>
      </c>
      <c r="J275" s="534">
        <v>668</v>
      </c>
      <c r="K275" s="534">
        <v>692</v>
      </c>
      <c r="L275" s="534">
        <v>762</v>
      </c>
    </row>
    <row r="276" spans="1:12" x14ac:dyDescent="0.45">
      <c r="A276" s="492" t="s">
        <v>706</v>
      </c>
      <c r="B276" s="492" t="s">
        <v>559</v>
      </c>
      <c r="C276" s="492" t="s">
        <v>278</v>
      </c>
      <c r="D276" s="492" t="s">
        <v>293</v>
      </c>
      <c r="E276" s="492" t="s">
        <v>703</v>
      </c>
      <c r="F276" s="492">
        <v>1</v>
      </c>
      <c r="G276" s="534">
        <v>936</v>
      </c>
      <c r="H276" s="534">
        <v>745</v>
      </c>
      <c r="I276" s="534">
        <v>753</v>
      </c>
      <c r="J276" s="534">
        <v>596</v>
      </c>
      <c r="K276" s="534">
        <v>662</v>
      </c>
      <c r="L276" s="534">
        <v>562</v>
      </c>
    </row>
    <row r="277" spans="1:12" x14ac:dyDescent="0.45">
      <c r="A277" s="492" t="s">
        <v>706</v>
      </c>
      <c r="B277" s="492" t="s">
        <v>559</v>
      </c>
      <c r="C277" s="492" t="s">
        <v>279</v>
      </c>
      <c r="D277" s="492" t="s">
        <v>293</v>
      </c>
      <c r="E277" s="492" t="s">
        <v>703</v>
      </c>
      <c r="F277" s="492">
        <v>1</v>
      </c>
      <c r="G277" s="534">
        <v>1563</v>
      </c>
      <c r="H277" s="534">
        <v>1567</v>
      </c>
      <c r="I277" s="534">
        <v>1686</v>
      </c>
      <c r="J277" s="534">
        <v>1866</v>
      </c>
      <c r="K277" s="534">
        <v>1793</v>
      </c>
      <c r="L277" s="534">
        <v>1995</v>
      </c>
    </row>
    <row r="278" spans="1:12" x14ac:dyDescent="0.45">
      <c r="A278" s="492" t="s">
        <v>706</v>
      </c>
      <c r="B278" s="492" t="s">
        <v>559</v>
      </c>
      <c r="C278" s="492" t="s">
        <v>280</v>
      </c>
      <c r="D278" s="492" t="s">
        <v>293</v>
      </c>
      <c r="E278" s="492" t="s">
        <v>703</v>
      </c>
      <c r="F278" s="492">
        <v>1</v>
      </c>
      <c r="G278" s="534">
        <v>137</v>
      </c>
      <c r="H278" s="534">
        <v>147</v>
      </c>
      <c r="I278" s="534">
        <v>231</v>
      </c>
      <c r="J278" s="534">
        <v>283</v>
      </c>
      <c r="K278" s="534">
        <v>345</v>
      </c>
      <c r="L278" s="534">
        <v>348</v>
      </c>
    </row>
    <row r="279" spans="1:12" x14ac:dyDescent="0.45">
      <c r="A279" s="492" t="s">
        <v>706</v>
      </c>
      <c r="B279" s="492" t="s">
        <v>559</v>
      </c>
      <c r="C279" s="492" t="s">
        <v>281</v>
      </c>
      <c r="D279" s="492" t="s">
        <v>293</v>
      </c>
      <c r="E279" s="492" t="s">
        <v>703</v>
      </c>
      <c r="F279" s="492">
        <v>1</v>
      </c>
      <c r="G279" s="534">
        <v>715</v>
      </c>
      <c r="H279" s="534">
        <v>666</v>
      </c>
      <c r="I279" s="534">
        <v>965</v>
      </c>
      <c r="J279" s="534">
        <v>1023</v>
      </c>
      <c r="K279" s="534">
        <v>1006</v>
      </c>
      <c r="L279" s="534">
        <v>1187</v>
      </c>
    </row>
    <row r="280" spans="1:12" x14ac:dyDescent="0.45">
      <c r="A280" s="492" t="s">
        <v>706</v>
      </c>
      <c r="B280" s="492" t="s">
        <v>559</v>
      </c>
      <c r="C280" s="492" t="s">
        <v>282</v>
      </c>
      <c r="D280" s="492" t="s">
        <v>293</v>
      </c>
      <c r="E280" s="492" t="s">
        <v>703</v>
      </c>
      <c r="F280" s="492">
        <v>1</v>
      </c>
      <c r="G280" s="534">
        <v>0</v>
      </c>
      <c r="H280" s="534">
        <v>5</v>
      </c>
      <c r="I280" s="534">
        <v>5</v>
      </c>
      <c r="J280" s="534">
        <v>7</v>
      </c>
      <c r="K280" s="534"/>
      <c r="L280" s="534"/>
    </row>
    <row r="281" spans="1:12" x14ac:dyDescent="0.45">
      <c r="A281" s="492" t="s">
        <v>706</v>
      </c>
      <c r="B281" s="492" t="s">
        <v>559</v>
      </c>
      <c r="C281" s="492" t="s">
        <v>283</v>
      </c>
      <c r="D281" s="492" t="s">
        <v>293</v>
      </c>
      <c r="E281" s="492" t="s">
        <v>703</v>
      </c>
      <c r="F281" s="492">
        <v>1</v>
      </c>
      <c r="G281" s="534">
        <v>47</v>
      </c>
      <c r="H281" s="534">
        <v>33</v>
      </c>
      <c r="I281" s="534">
        <v>44</v>
      </c>
      <c r="J281" s="534">
        <v>15</v>
      </c>
      <c r="K281" s="534">
        <v>67</v>
      </c>
      <c r="L281" s="534">
        <v>344</v>
      </c>
    </row>
    <row r="282" spans="1:12" x14ac:dyDescent="0.45">
      <c r="A282" s="492" t="s">
        <v>706</v>
      </c>
      <c r="B282" s="492" t="s">
        <v>559</v>
      </c>
      <c r="C282" s="492" t="s">
        <v>294</v>
      </c>
      <c r="D282" s="492" t="s">
        <v>293</v>
      </c>
      <c r="E282" s="492" t="s">
        <v>703</v>
      </c>
      <c r="F282" s="492">
        <v>1</v>
      </c>
      <c r="G282" s="534">
        <v>4</v>
      </c>
      <c r="H282" s="534">
        <v>0</v>
      </c>
      <c r="I282" s="534">
        <v>8</v>
      </c>
      <c r="J282" s="534">
        <v>10</v>
      </c>
      <c r="K282" s="534">
        <v>12</v>
      </c>
      <c r="L282" s="534">
        <v>8</v>
      </c>
    </row>
    <row r="283" spans="1:12" x14ac:dyDescent="0.45">
      <c r="A283" s="492" t="s">
        <v>706</v>
      </c>
      <c r="B283" s="492" t="s">
        <v>559</v>
      </c>
      <c r="C283" s="492" t="s">
        <v>284</v>
      </c>
      <c r="D283" s="492" t="s">
        <v>293</v>
      </c>
      <c r="E283" s="492" t="s">
        <v>703</v>
      </c>
      <c r="F283" s="492">
        <v>1</v>
      </c>
      <c r="G283" s="534">
        <v>45</v>
      </c>
      <c r="H283" s="534">
        <v>173</v>
      </c>
      <c r="I283" s="534">
        <v>216</v>
      </c>
      <c r="J283" s="534">
        <v>77</v>
      </c>
      <c r="K283" s="534">
        <v>98</v>
      </c>
      <c r="L283" s="534">
        <v>597</v>
      </c>
    </row>
    <row r="284" spans="1:12" x14ac:dyDescent="0.45">
      <c r="A284" s="492" t="s">
        <v>706</v>
      </c>
      <c r="B284" s="492" t="s">
        <v>559</v>
      </c>
      <c r="C284" s="492" t="s">
        <v>285</v>
      </c>
      <c r="D284" s="492" t="s">
        <v>293</v>
      </c>
      <c r="E284" s="492" t="s">
        <v>703</v>
      </c>
      <c r="F284" s="492">
        <v>1</v>
      </c>
      <c r="G284" s="534">
        <v>56</v>
      </c>
      <c r="H284" s="534">
        <v>105</v>
      </c>
      <c r="I284" s="534">
        <v>48</v>
      </c>
      <c r="J284" s="534">
        <v>14</v>
      </c>
      <c r="K284" s="534">
        <v>0</v>
      </c>
      <c r="L284" s="534">
        <v>28</v>
      </c>
    </row>
    <row r="285" spans="1:12" x14ac:dyDescent="0.45">
      <c r="A285" s="492" t="s">
        <v>706</v>
      </c>
      <c r="B285" s="492" t="s">
        <v>559</v>
      </c>
      <c r="C285" s="492" t="s">
        <v>286</v>
      </c>
      <c r="D285" s="492" t="s">
        <v>293</v>
      </c>
      <c r="E285" s="492" t="s">
        <v>703</v>
      </c>
      <c r="F285" s="492">
        <v>1</v>
      </c>
      <c r="G285" s="534">
        <v>54</v>
      </c>
      <c r="H285" s="534">
        <v>80</v>
      </c>
      <c r="I285" s="534">
        <v>156</v>
      </c>
      <c r="J285" s="534">
        <v>201</v>
      </c>
      <c r="K285" s="534">
        <v>289</v>
      </c>
      <c r="L285" s="534">
        <v>11969</v>
      </c>
    </row>
    <row r="286" spans="1:12" x14ac:dyDescent="0.45">
      <c r="A286" s="492" t="s">
        <v>706</v>
      </c>
      <c r="B286" s="492" t="s">
        <v>559</v>
      </c>
      <c r="C286" s="492" t="s">
        <v>287</v>
      </c>
      <c r="D286" s="492" t="s">
        <v>293</v>
      </c>
      <c r="E286" s="492" t="s">
        <v>703</v>
      </c>
      <c r="F286" s="492">
        <v>1</v>
      </c>
      <c r="G286" s="534">
        <v>282</v>
      </c>
      <c r="H286" s="534">
        <v>316</v>
      </c>
      <c r="I286" s="534">
        <v>336</v>
      </c>
      <c r="J286" s="534">
        <v>352</v>
      </c>
      <c r="K286" s="534">
        <v>380</v>
      </c>
      <c r="L286" s="534">
        <v>391</v>
      </c>
    </row>
    <row r="287" spans="1:12" x14ac:dyDescent="0.45">
      <c r="A287" s="492" t="s">
        <v>706</v>
      </c>
      <c r="B287" s="492" t="s">
        <v>559</v>
      </c>
      <c r="C287" s="492" t="s">
        <v>288</v>
      </c>
      <c r="D287" s="492" t="s">
        <v>293</v>
      </c>
      <c r="E287" s="492" t="s">
        <v>703</v>
      </c>
      <c r="F287" s="492">
        <v>1</v>
      </c>
      <c r="G287" s="534">
        <v>32</v>
      </c>
      <c r="H287" s="534">
        <v>54</v>
      </c>
      <c r="I287" s="534">
        <v>50</v>
      </c>
      <c r="J287" s="534">
        <v>49</v>
      </c>
      <c r="K287" s="534">
        <v>86</v>
      </c>
      <c r="L287" s="534">
        <v>115</v>
      </c>
    </row>
    <row r="288" spans="1:12" x14ac:dyDescent="0.45">
      <c r="A288" s="492" t="s">
        <v>706</v>
      </c>
      <c r="B288" s="492" t="s">
        <v>559</v>
      </c>
      <c r="C288" s="492" t="s">
        <v>71</v>
      </c>
      <c r="D288" s="492" t="s">
        <v>293</v>
      </c>
      <c r="E288" s="492" t="s">
        <v>703</v>
      </c>
      <c r="F288" s="492">
        <v>1</v>
      </c>
      <c r="G288" s="534">
        <v>1040</v>
      </c>
      <c r="H288" s="534">
        <v>895</v>
      </c>
      <c r="I288" s="534">
        <v>967</v>
      </c>
      <c r="J288" s="534">
        <v>818</v>
      </c>
      <c r="K288" s="534">
        <v>934</v>
      </c>
      <c r="L288" s="534">
        <v>1486</v>
      </c>
    </row>
    <row r="289" spans="1:12" x14ac:dyDescent="0.45">
      <c r="A289" s="492" t="s">
        <v>706</v>
      </c>
      <c r="B289" s="492" t="s">
        <v>559</v>
      </c>
      <c r="C289" s="492" t="s">
        <v>289</v>
      </c>
      <c r="D289" s="492" t="s">
        <v>293</v>
      </c>
      <c r="E289" s="492" t="s">
        <v>703</v>
      </c>
      <c r="F289" s="492">
        <v>1</v>
      </c>
      <c r="G289" s="534"/>
      <c r="H289" s="534">
        <v>242</v>
      </c>
      <c r="I289" s="534">
        <v>345</v>
      </c>
      <c r="J289" s="534">
        <v>358</v>
      </c>
      <c r="K289" s="534">
        <v>423</v>
      </c>
      <c r="L289" s="534">
        <v>593</v>
      </c>
    </row>
    <row r="290" spans="1:12" x14ac:dyDescent="0.45">
      <c r="A290" s="492" t="s">
        <v>706</v>
      </c>
      <c r="B290" s="492" t="s">
        <v>559</v>
      </c>
      <c r="C290" s="492" t="s">
        <v>290</v>
      </c>
      <c r="D290" s="492" t="s">
        <v>293</v>
      </c>
      <c r="E290" s="492" t="s">
        <v>703</v>
      </c>
      <c r="F290" s="492">
        <v>1</v>
      </c>
      <c r="G290" s="534">
        <v>8729</v>
      </c>
      <c r="H290" s="534">
        <v>9129</v>
      </c>
      <c r="I290" s="534">
        <v>11248</v>
      </c>
      <c r="J290" s="534">
        <v>10504</v>
      </c>
      <c r="K290" s="534">
        <v>11933</v>
      </c>
      <c r="L290" s="534">
        <v>25980</v>
      </c>
    </row>
    <row r="291" spans="1:12" x14ac:dyDescent="0.45">
      <c r="A291" s="492" t="s">
        <v>706</v>
      </c>
      <c r="B291" s="492" t="s">
        <v>568</v>
      </c>
      <c r="C291" s="492" t="s">
        <v>275</v>
      </c>
      <c r="D291" s="492" t="s">
        <v>293</v>
      </c>
      <c r="E291" s="492" t="s">
        <v>703</v>
      </c>
      <c r="F291" s="492">
        <v>1</v>
      </c>
      <c r="G291" s="534">
        <v>4223</v>
      </c>
      <c r="H291" s="534">
        <v>3660</v>
      </c>
      <c r="I291" s="534">
        <v>4424</v>
      </c>
      <c r="J291" s="534">
        <v>3599</v>
      </c>
      <c r="K291" s="534">
        <v>3918</v>
      </c>
      <c r="L291" s="534">
        <v>3392</v>
      </c>
    </row>
    <row r="292" spans="1:12" x14ac:dyDescent="0.45">
      <c r="A292" s="492" t="s">
        <v>706</v>
      </c>
      <c r="B292" s="492" t="s">
        <v>568</v>
      </c>
      <c r="C292" s="492" t="s">
        <v>277</v>
      </c>
      <c r="D292" s="492" t="s">
        <v>293</v>
      </c>
      <c r="E292" s="492" t="s">
        <v>703</v>
      </c>
      <c r="F292" s="492">
        <v>1</v>
      </c>
      <c r="G292" s="534">
        <v>717</v>
      </c>
      <c r="H292" s="534">
        <v>790</v>
      </c>
      <c r="I292" s="534">
        <v>1027</v>
      </c>
      <c r="J292" s="534">
        <v>954</v>
      </c>
      <c r="K292" s="534">
        <v>1246</v>
      </c>
      <c r="L292" s="534">
        <v>1552</v>
      </c>
    </row>
    <row r="293" spans="1:12" x14ac:dyDescent="0.45">
      <c r="A293" s="492" t="s">
        <v>706</v>
      </c>
      <c r="B293" s="492" t="s">
        <v>568</v>
      </c>
      <c r="C293" s="492" t="s">
        <v>278</v>
      </c>
      <c r="D293" s="492" t="s">
        <v>293</v>
      </c>
      <c r="E293" s="492" t="s">
        <v>703</v>
      </c>
      <c r="F293" s="492">
        <v>1</v>
      </c>
      <c r="G293" s="534">
        <v>465</v>
      </c>
      <c r="H293" s="534">
        <v>284</v>
      </c>
      <c r="I293" s="534">
        <v>543</v>
      </c>
      <c r="J293" s="534">
        <v>78</v>
      </c>
      <c r="K293" s="534">
        <v>67</v>
      </c>
      <c r="L293" s="534">
        <v>55</v>
      </c>
    </row>
    <row r="294" spans="1:12" x14ac:dyDescent="0.45">
      <c r="A294" s="492" t="s">
        <v>706</v>
      </c>
      <c r="B294" s="492" t="s">
        <v>568</v>
      </c>
      <c r="C294" s="492" t="s">
        <v>279</v>
      </c>
      <c r="D294" s="492" t="s">
        <v>293</v>
      </c>
      <c r="E294" s="492" t="s">
        <v>703</v>
      </c>
      <c r="F294" s="492">
        <v>1</v>
      </c>
      <c r="G294" s="534">
        <v>677</v>
      </c>
      <c r="H294" s="534">
        <v>697</v>
      </c>
      <c r="I294" s="534">
        <v>743</v>
      </c>
      <c r="J294" s="534">
        <v>733</v>
      </c>
      <c r="K294" s="534">
        <v>766</v>
      </c>
      <c r="L294" s="534">
        <v>760</v>
      </c>
    </row>
    <row r="295" spans="1:12" x14ac:dyDescent="0.45">
      <c r="A295" s="492" t="s">
        <v>706</v>
      </c>
      <c r="B295" s="492" t="s">
        <v>568</v>
      </c>
      <c r="C295" s="492" t="s">
        <v>280</v>
      </c>
      <c r="D295" s="492" t="s">
        <v>293</v>
      </c>
      <c r="E295" s="492" t="s">
        <v>703</v>
      </c>
      <c r="F295" s="492">
        <v>1</v>
      </c>
      <c r="G295" s="534">
        <v>71</v>
      </c>
      <c r="H295" s="534">
        <v>90</v>
      </c>
      <c r="I295" s="534">
        <v>106</v>
      </c>
      <c r="J295" s="534">
        <v>209</v>
      </c>
      <c r="K295" s="534">
        <v>112</v>
      </c>
      <c r="L295" s="534">
        <v>119</v>
      </c>
    </row>
    <row r="296" spans="1:12" x14ac:dyDescent="0.45">
      <c r="A296" s="492" t="s">
        <v>706</v>
      </c>
      <c r="B296" s="492" t="s">
        <v>568</v>
      </c>
      <c r="C296" s="492" t="s">
        <v>281</v>
      </c>
      <c r="D296" s="492" t="s">
        <v>293</v>
      </c>
      <c r="E296" s="492" t="s">
        <v>703</v>
      </c>
      <c r="F296" s="492">
        <v>1</v>
      </c>
      <c r="G296" s="534">
        <v>414</v>
      </c>
      <c r="H296" s="534">
        <v>425</v>
      </c>
      <c r="I296" s="534">
        <v>258</v>
      </c>
      <c r="J296" s="534">
        <v>284</v>
      </c>
      <c r="K296" s="534">
        <v>294</v>
      </c>
      <c r="L296" s="534">
        <v>261</v>
      </c>
    </row>
    <row r="297" spans="1:12" x14ac:dyDescent="0.45">
      <c r="A297" s="492" t="s">
        <v>706</v>
      </c>
      <c r="B297" s="492" t="s">
        <v>568</v>
      </c>
      <c r="C297" s="492" t="s">
        <v>282</v>
      </c>
      <c r="D297" s="492" t="s">
        <v>293</v>
      </c>
      <c r="E297" s="492" t="s">
        <v>703</v>
      </c>
      <c r="F297" s="492">
        <v>1</v>
      </c>
      <c r="G297" s="534">
        <v>31</v>
      </c>
      <c r="H297" s="534">
        <v>25</v>
      </c>
      <c r="I297" s="534">
        <v>157</v>
      </c>
      <c r="J297" s="534">
        <v>184</v>
      </c>
      <c r="K297" s="534">
        <v>190</v>
      </c>
      <c r="L297" s="534">
        <v>232</v>
      </c>
    </row>
    <row r="298" spans="1:12" x14ac:dyDescent="0.45">
      <c r="A298" s="492" t="s">
        <v>706</v>
      </c>
      <c r="B298" s="492" t="s">
        <v>568</v>
      </c>
      <c r="C298" s="492" t="s">
        <v>283</v>
      </c>
      <c r="D298" s="492" t="s">
        <v>293</v>
      </c>
      <c r="E298" s="492" t="s">
        <v>703</v>
      </c>
      <c r="F298" s="492">
        <v>1</v>
      </c>
      <c r="G298" s="534">
        <v>274</v>
      </c>
      <c r="H298" s="534">
        <v>340</v>
      </c>
      <c r="I298" s="534">
        <v>329</v>
      </c>
      <c r="J298" s="534">
        <v>237</v>
      </c>
      <c r="K298" s="534">
        <v>317</v>
      </c>
      <c r="L298" s="534">
        <v>346</v>
      </c>
    </row>
    <row r="299" spans="1:12" x14ac:dyDescent="0.45">
      <c r="A299" s="492" t="s">
        <v>706</v>
      </c>
      <c r="B299" s="492" t="s">
        <v>568</v>
      </c>
      <c r="C299" s="492" t="s">
        <v>294</v>
      </c>
      <c r="D299" s="492" t="s">
        <v>293</v>
      </c>
      <c r="E299" s="492" t="s">
        <v>703</v>
      </c>
      <c r="F299" s="492">
        <v>1</v>
      </c>
      <c r="G299" s="534">
        <v>2</v>
      </c>
      <c r="H299" s="534">
        <v>0</v>
      </c>
      <c r="I299" s="534">
        <v>0</v>
      </c>
      <c r="J299" s="534">
        <v>0</v>
      </c>
      <c r="K299" s="534">
        <v>0</v>
      </c>
      <c r="L299" s="534">
        <v>0</v>
      </c>
    </row>
    <row r="300" spans="1:12" x14ac:dyDescent="0.45">
      <c r="A300" s="492" t="s">
        <v>706</v>
      </c>
      <c r="B300" s="492" t="s">
        <v>568</v>
      </c>
      <c r="C300" s="492" t="s">
        <v>284</v>
      </c>
      <c r="D300" s="492" t="s">
        <v>293</v>
      </c>
      <c r="E300" s="492" t="s">
        <v>703</v>
      </c>
      <c r="F300" s="492">
        <v>1</v>
      </c>
      <c r="G300" s="534">
        <v>31</v>
      </c>
      <c r="H300" s="534">
        <v>38</v>
      </c>
      <c r="I300" s="534">
        <v>43</v>
      </c>
      <c r="J300" s="534">
        <v>30</v>
      </c>
      <c r="K300" s="534">
        <v>35</v>
      </c>
      <c r="L300" s="534">
        <v>65</v>
      </c>
    </row>
    <row r="301" spans="1:12" x14ac:dyDescent="0.45">
      <c r="A301" s="492" t="s">
        <v>706</v>
      </c>
      <c r="B301" s="492" t="s">
        <v>568</v>
      </c>
      <c r="C301" s="492" t="s">
        <v>285</v>
      </c>
      <c r="D301" s="492" t="s">
        <v>293</v>
      </c>
      <c r="E301" s="492" t="s">
        <v>703</v>
      </c>
      <c r="F301" s="492">
        <v>1</v>
      </c>
      <c r="G301" s="534">
        <v>2</v>
      </c>
      <c r="H301" s="534">
        <v>4</v>
      </c>
      <c r="I301" s="534">
        <v>9</v>
      </c>
      <c r="J301" s="534">
        <v>2</v>
      </c>
      <c r="K301" s="534">
        <v>0</v>
      </c>
      <c r="L301" s="534">
        <v>0</v>
      </c>
    </row>
    <row r="302" spans="1:12" x14ac:dyDescent="0.45">
      <c r="A302" s="492" t="s">
        <v>706</v>
      </c>
      <c r="B302" s="492" t="s">
        <v>568</v>
      </c>
      <c r="C302" s="492" t="s">
        <v>286</v>
      </c>
      <c r="D302" s="492" t="s">
        <v>293</v>
      </c>
      <c r="E302" s="492" t="s">
        <v>703</v>
      </c>
      <c r="F302" s="492">
        <v>1</v>
      </c>
      <c r="G302" s="534">
        <v>47</v>
      </c>
      <c r="H302" s="534">
        <v>48</v>
      </c>
      <c r="I302" s="534">
        <v>66</v>
      </c>
      <c r="J302" s="534">
        <v>48</v>
      </c>
      <c r="K302" s="534">
        <v>68</v>
      </c>
      <c r="L302" s="534">
        <v>377</v>
      </c>
    </row>
    <row r="303" spans="1:12" x14ac:dyDescent="0.45">
      <c r="A303" s="492" t="s">
        <v>706</v>
      </c>
      <c r="B303" s="492" t="s">
        <v>568</v>
      </c>
      <c r="C303" s="492" t="s">
        <v>287</v>
      </c>
      <c r="D303" s="492" t="s">
        <v>293</v>
      </c>
      <c r="E303" s="492" t="s">
        <v>703</v>
      </c>
      <c r="F303" s="492">
        <v>1</v>
      </c>
      <c r="G303" s="534">
        <v>54</v>
      </c>
      <c r="H303" s="534">
        <v>60</v>
      </c>
      <c r="I303" s="534">
        <v>62</v>
      </c>
      <c r="J303" s="534">
        <v>64</v>
      </c>
      <c r="K303" s="534">
        <v>67</v>
      </c>
      <c r="L303" s="534">
        <v>261</v>
      </c>
    </row>
    <row r="304" spans="1:12" x14ac:dyDescent="0.45">
      <c r="A304" s="492" t="s">
        <v>706</v>
      </c>
      <c r="B304" s="492" t="s">
        <v>568</v>
      </c>
      <c r="C304" s="492" t="s">
        <v>288</v>
      </c>
      <c r="D304" s="492" t="s">
        <v>293</v>
      </c>
      <c r="E304" s="492" t="s">
        <v>703</v>
      </c>
      <c r="F304" s="492">
        <v>1</v>
      </c>
      <c r="G304" s="534">
        <v>13</v>
      </c>
      <c r="H304" s="534">
        <v>21</v>
      </c>
      <c r="I304" s="534">
        <v>33</v>
      </c>
      <c r="J304" s="534">
        <v>38</v>
      </c>
      <c r="K304" s="534">
        <v>36</v>
      </c>
      <c r="L304" s="534">
        <v>46</v>
      </c>
    </row>
    <row r="305" spans="1:12" x14ac:dyDescent="0.45">
      <c r="A305" s="492" t="s">
        <v>706</v>
      </c>
      <c r="B305" s="492" t="s">
        <v>568</v>
      </c>
      <c r="C305" s="492" t="s">
        <v>71</v>
      </c>
      <c r="D305" s="492" t="s">
        <v>293</v>
      </c>
      <c r="E305" s="492" t="s">
        <v>703</v>
      </c>
      <c r="F305" s="492">
        <v>1</v>
      </c>
      <c r="G305" s="534">
        <v>727</v>
      </c>
      <c r="H305" s="534">
        <v>410</v>
      </c>
      <c r="I305" s="534">
        <v>663</v>
      </c>
      <c r="J305" s="534">
        <v>594</v>
      </c>
      <c r="K305" s="534">
        <v>608</v>
      </c>
      <c r="L305" s="534">
        <v>1403</v>
      </c>
    </row>
    <row r="306" spans="1:12" x14ac:dyDescent="0.45">
      <c r="A306" s="492" t="s">
        <v>706</v>
      </c>
      <c r="B306" s="492" t="s">
        <v>568</v>
      </c>
      <c r="C306" s="492" t="s">
        <v>289</v>
      </c>
      <c r="D306" s="492" t="s">
        <v>293</v>
      </c>
      <c r="E306" s="492" t="s">
        <v>703</v>
      </c>
      <c r="F306" s="492">
        <v>1</v>
      </c>
      <c r="G306" s="534"/>
      <c r="H306" s="534">
        <v>729</v>
      </c>
      <c r="I306" s="534">
        <v>1085</v>
      </c>
      <c r="J306" s="534">
        <v>780</v>
      </c>
      <c r="K306" s="534">
        <v>888</v>
      </c>
      <c r="L306" s="534">
        <v>769</v>
      </c>
    </row>
    <row r="307" spans="1:12" x14ac:dyDescent="0.45">
      <c r="A307" s="492" t="s">
        <v>706</v>
      </c>
      <c r="B307" s="492" t="s">
        <v>568</v>
      </c>
      <c r="C307" s="492" t="s">
        <v>290</v>
      </c>
      <c r="D307" s="492" t="s">
        <v>293</v>
      </c>
      <c r="E307" s="492" t="s">
        <v>703</v>
      </c>
      <c r="F307" s="492">
        <v>1</v>
      </c>
      <c r="G307" s="534">
        <v>7746</v>
      </c>
      <c r="H307" s="534">
        <v>7622</v>
      </c>
      <c r="I307" s="534">
        <v>9548</v>
      </c>
      <c r="J307" s="534">
        <v>7834</v>
      </c>
      <c r="K307" s="534">
        <v>8611</v>
      </c>
      <c r="L307" s="534">
        <v>9639</v>
      </c>
    </row>
    <row r="308" spans="1:12" x14ac:dyDescent="0.45">
      <c r="A308" s="492" t="s">
        <v>706</v>
      </c>
      <c r="B308" s="492" t="s">
        <v>561</v>
      </c>
      <c r="C308" s="492" t="s">
        <v>275</v>
      </c>
      <c r="D308" s="492" t="s">
        <v>293</v>
      </c>
      <c r="E308" s="492" t="s">
        <v>703</v>
      </c>
      <c r="F308" s="492">
        <v>1</v>
      </c>
      <c r="G308" s="534">
        <v>4387</v>
      </c>
      <c r="H308" s="534">
        <v>3125</v>
      </c>
      <c r="I308" s="534">
        <v>3846</v>
      </c>
      <c r="J308" s="534">
        <v>2789</v>
      </c>
      <c r="K308" s="534">
        <v>2981</v>
      </c>
      <c r="L308" s="534">
        <v>2247</v>
      </c>
    </row>
    <row r="309" spans="1:12" x14ac:dyDescent="0.45">
      <c r="A309" s="492" t="s">
        <v>706</v>
      </c>
      <c r="B309" s="492" t="s">
        <v>561</v>
      </c>
      <c r="C309" s="492" t="s">
        <v>277</v>
      </c>
      <c r="D309" s="492" t="s">
        <v>293</v>
      </c>
      <c r="E309" s="492" t="s">
        <v>703</v>
      </c>
      <c r="F309" s="492">
        <v>1</v>
      </c>
      <c r="G309" s="534">
        <v>1778</v>
      </c>
      <c r="H309" s="534">
        <v>1382</v>
      </c>
      <c r="I309" s="534">
        <v>1797</v>
      </c>
      <c r="J309" s="534">
        <v>1668</v>
      </c>
      <c r="K309" s="534">
        <v>1940</v>
      </c>
      <c r="L309" s="534">
        <v>1920</v>
      </c>
    </row>
    <row r="310" spans="1:12" x14ac:dyDescent="0.45">
      <c r="A310" s="492" t="s">
        <v>706</v>
      </c>
      <c r="B310" s="492" t="s">
        <v>561</v>
      </c>
      <c r="C310" s="492" t="s">
        <v>278</v>
      </c>
      <c r="D310" s="492" t="s">
        <v>293</v>
      </c>
      <c r="E310" s="492" t="s">
        <v>703</v>
      </c>
      <c r="F310" s="492">
        <v>1</v>
      </c>
      <c r="G310" s="534">
        <v>731</v>
      </c>
      <c r="H310" s="534">
        <v>628</v>
      </c>
      <c r="I310" s="534">
        <v>574</v>
      </c>
      <c r="J310" s="534">
        <v>360</v>
      </c>
      <c r="K310" s="534">
        <v>434</v>
      </c>
      <c r="L310" s="534">
        <v>323</v>
      </c>
    </row>
    <row r="311" spans="1:12" x14ac:dyDescent="0.45">
      <c r="A311" s="492" t="s">
        <v>706</v>
      </c>
      <c r="B311" s="492" t="s">
        <v>561</v>
      </c>
      <c r="C311" s="492" t="s">
        <v>279</v>
      </c>
      <c r="D311" s="492" t="s">
        <v>293</v>
      </c>
      <c r="E311" s="492" t="s">
        <v>703</v>
      </c>
      <c r="F311" s="492">
        <v>1</v>
      </c>
      <c r="G311" s="534">
        <v>2080</v>
      </c>
      <c r="H311" s="534">
        <v>2005</v>
      </c>
      <c r="I311" s="534">
        <v>2399</v>
      </c>
      <c r="J311" s="534">
        <v>2400</v>
      </c>
      <c r="K311" s="534">
        <v>2393</v>
      </c>
      <c r="L311" s="534">
        <v>2312</v>
      </c>
    </row>
    <row r="312" spans="1:12" x14ac:dyDescent="0.45">
      <c r="A312" s="492" t="s">
        <v>706</v>
      </c>
      <c r="B312" s="492" t="s">
        <v>561</v>
      </c>
      <c r="C312" s="492" t="s">
        <v>280</v>
      </c>
      <c r="D312" s="492" t="s">
        <v>293</v>
      </c>
      <c r="E312" s="492" t="s">
        <v>703</v>
      </c>
      <c r="F312" s="492">
        <v>1</v>
      </c>
      <c r="G312" s="534">
        <v>100</v>
      </c>
      <c r="H312" s="534">
        <v>104</v>
      </c>
      <c r="I312" s="534">
        <v>163</v>
      </c>
      <c r="J312" s="534">
        <v>178</v>
      </c>
      <c r="K312" s="534">
        <v>195</v>
      </c>
      <c r="L312" s="534">
        <v>183</v>
      </c>
    </row>
    <row r="313" spans="1:12" x14ac:dyDescent="0.45">
      <c r="A313" s="492" t="s">
        <v>706</v>
      </c>
      <c r="B313" s="492" t="s">
        <v>561</v>
      </c>
      <c r="C313" s="492" t="s">
        <v>281</v>
      </c>
      <c r="D313" s="492" t="s">
        <v>293</v>
      </c>
      <c r="E313" s="492" t="s">
        <v>703</v>
      </c>
      <c r="F313" s="492">
        <v>1</v>
      </c>
      <c r="G313" s="534">
        <v>484</v>
      </c>
      <c r="H313" s="534">
        <v>539</v>
      </c>
      <c r="I313" s="534">
        <v>701</v>
      </c>
      <c r="J313" s="534">
        <v>739</v>
      </c>
      <c r="K313" s="534">
        <v>870</v>
      </c>
      <c r="L313" s="534">
        <v>807</v>
      </c>
    </row>
    <row r="314" spans="1:12" x14ac:dyDescent="0.45">
      <c r="A314" s="492" t="s">
        <v>706</v>
      </c>
      <c r="B314" s="492" t="s">
        <v>561</v>
      </c>
      <c r="C314" s="492" t="s">
        <v>282</v>
      </c>
      <c r="D314" s="492" t="s">
        <v>293</v>
      </c>
      <c r="E314" s="492" t="s">
        <v>703</v>
      </c>
      <c r="F314" s="492">
        <v>1</v>
      </c>
      <c r="G314" s="534">
        <v>74</v>
      </c>
      <c r="H314" s="534">
        <v>77</v>
      </c>
      <c r="I314" s="534">
        <v>76</v>
      </c>
      <c r="J314" s="534">
        <v>71</v>
      </c>
      <c r="K314" s="534">
        <v>75</v>
      </c>
      <c r="L314" s="534">
        <v>59</v>
      </c>
    </row>
    <row r="315" spans="1:12" x14ac:dyDescent="0.45">
      <c r="A315" s="492" t="s">
        <v>706</v>
      </c>
      <c r="B315" s="492" t="s">
        <v>561</v>
      </c>
      <c r="C315" s="492" t="s">
        <v>283</v>
      </c>
      <c r="D315" s="492" t="s">
        <v>293</v>
      </c>
      <c r="E315" s="492" t="s">
        <v>703</v>
      </c>
      <c r="F315" s="492">
        <v>1</v>
      </c>
      <c r="G315" s="534">
        <v>31</v>
      </c>
      <c r="H315" s="534">
        <v>34</v>
      </c>
      <c r="I315" s="534">
        <v>21</v>
      </c>
      <c r="J315" s="534">
        <v>13</v>
      </c>
      <c r="K315" s="534">
        <v>24</v>
      </c>
      <c r="L315" s="534">
        <v>36</v>
      </c>
    </row>
    <row r="316" spans="1:12" x14ac:dyDescent="0.45">
      <c r="A316" s="492" t="s">
        <v>706</v>
      </c>
      <c r="B316" s="492" t="s">
        <v>561</v>
      </c>
      <c r="C316" s="492" t="s">
        <v>294</v>
      </c>
      <c r="D316" s="492" t="s">
        <v>293</v>
      </c>
      <c r="E316" s="492" t="s">
        <v>703</v>
      </c>
      <c r="F316" s="492">
        <v>1</v>
      </c>
      <c r="G316" s="534">
        <v>0</v>
      </c>
      <c r="H316" s="534">
        <v>2</v>
      </c>
      <c r="I316" s="534">
        <v>0</v>
      </c>
      <c r="J316" s="534">
        <v>0</v>
      </c>
      <c r="K316" s="534">
        <v>0</v>
      </c>
      <c r="L316" s="534">
        <v>67</v>
      </c>
    </row>
    <row r="317" spans="1:12" x14ac:dyDescent="0.45">
      <c r="A317" s="492" t="s">
        <v>706</v>
      </c>
      <c r="B317" s="492" t="s">
        <v>561</v>
      </c>
      <c r="C317" s="492" t="s">
        <v>284</v>
      </c>
      <c r="D317" s="492" t="s">
        <v>293</v>
      </c>
      <c r="E317" s="492" t="s">
        <v>703</v>
      </c>
      <c r="F317" s="492">
        <v>1</v>
      </c>
      <c r="G317" s="534">
        <v>52</v>
      </c>
      <c r="H317" s="534">
        <v>132</v>
      </c>
      <c r="I317" s="534">
        <v>302</v>
      </c>
      <c r="J317" s="534">
        <v>288</v>
      </c>
      <c r="K317" s="534">
        <v>209</v>
      </c>
      <c r="L317" s="534">
        <v>1347</v>
      </c>
    </row>
    <row r="318" spans="1:12" x14ac:dyDescent="0.45">
      <c r="A318" s="492" t="s">
        <v>706</v>
      </c>
      <c r="B318" s="492" t="s">
        <v>561</v>
      </c>
      <c r="C318" s="492" t="s">
        <v>285</v>
      </c>
      <c r="D318" s="492" t="s">
        <v>293</v>
      </c>
      <c r="E318" s="492" t="s">
        <v>703</v>
      </c>
      <c r="F318" s="492">
        <v>1</v>
      </c>
      <c r="G318" s="534">
        <v>22</v>
      </c>
      <c r="H318" s="534">
        <v>108</v>
      </c>
      <c r="I318" s="534">
        <v>25</v>
      </c>
      <c r="J318" s="534">
        <v>4</v>
      </c>
      <c r="K318" s="534">
        <v>2</v>
      </c>
      <c r="L318" s="534">
        <v>10</v>
      </c>
    </row>
    <row r="319" spans="1:12" x14ac:dyDescent="0.45">
      <c r="A319" s="492" t="s">
        <v>706</v>
      </c>
      <c r="B319" s="492" t="s">
        <v>561</v>
      </c>
      <c r="C319" s="492" t="s">
        <v>286</v>
      </c>
      <c r="D319" s="492" t="s">
        <v>293</v>
      </c>
      <c r="E319" s="492" t="s">
        <v>703</v>
      </c>
      <c r="F319" s="492">
        <v>1</v>
      </c>
      <c r="G319" s="534">
        <v>39</v>
      </c>
      <c r="H319" s="534">
        <v>47</v>
      </c>
      <c r="I319" s="534">
        <v>68</v>
      </c>
      <c r="J319" s="534">
        <v>76</v>
      </c>
      <c r="K319" s="534">
        <v>113</v>
      </c>
      <c r="L319" s="534">
        <v>4608</v>
      </c>
    </row>
    <row r="320" spans="1:12" x14ac:dyDescent="0.45">
      <c r="A320" s="492" t="s">
        <v>706</v>
      </c>
      <c r="B320" s="492" t="s">
        <v>561</v>
      </c>
      <c r="C320" s="492" t="s">
        <v>287</v>
      </c>
      <c r="D320" s="492" t="s">
        <v>293</v>
      </c>
      <c r="E320" s="492" t="s">
        <v>703</v>
      </c>
      <c r="F320" s="492">
        <v>1</v>
      </c>
      <c r="G320" s="534">
        <v>151</v>
      </c>
      <c r="H320" s="534">
        <v>165</v>
      </c>
      <c r="I320" s="534">
        <v>192</v>
      </c>
      <c r="J320" s="534">
        <v>169</v>
      </c>
      <c r="K320" s="534">
        <v>209</v>
      </c>
      <c r="L320" s="534">
        <v>164</v>
      </c>
    </row>
    <row r="321" spans="1:12" x14ac:dyDescent="0.45">
      <c r="A321" s="492" t="s">
        <v>706</v>
      </c>
      <c r="B321" s="492" t="s">
        <v>561</v>
      </c>
      <c r="C321" s="492" t="s">
        <v>288</v>
      </c>
      <c r="D321" s="492" t="s">
        <v>293</v>
      </c>
      <c r="E321" s="492" t="s">
        <v>703</v>
      </c>
      <c r="F321" s="492">
        <v>1</v>
      </c>
      <c r="G321" s="534">
        <v>49</v>
      </c>
      <c r="H321" s="534">
        <v>108</v>
      </c>
      <c r="I321" s="534">
        <v>79</v>
      </c>
      <c r="J321" s="534">
        <v>70</v>
      </c>
      <c r="K321" s="534">
        <v>91</v>
      </c>
      <c r="L321" s="534">
        <v>83</v>
      </c>
    </row>
    <row r="322" spans="1:12" x14ac:dyDescent="0.45">
      <c r="A322" s="492" t="s">
        <v>706</v>
      </c>
      <c r="B322" s="492" t="s">
        <v>561</v>
      </c>
      <c r="C322" s="492" t="s">
        <v>71</v>
      </c>
      <c r="D322" s="492" t="s">
        <v>293</v>
      </c>
      <c r="E322" s="492" t="s">
        <v>703</v>
      </c>
      <c r="F322" s="492">
        <v>1</v>
      </c>
      <c r="G322" s="534">
        <v>3659</v>
      </c>
      <c r="H322" s="534">
        <v>1576</v>
      </c>
      <c r="I322" s="534">
        <v>2023</v>
      </c>
      <c r="J322" s="534">
        <v>1638</v>
      </c>
      <c r="K322" s="534">
        <v>1784</v>
      </c>
      <c r="L322" s="534">
        <v>2250</v>
      </c>
    </row>
    <row r="323" spans="1:12" x14ac:dyDescent="0.45">
      <c r="A323" s="492" t="s">
        <v>706</v>
      </c>
      <c r="B323" s="492" t="s">
        <v>561</v>
      </c>
      <c r="C323" s="492" t="s">
        <v>289</v>
      </c>
      <c r="D323" s="492" t="s">
        <v>293</v>
      </c>
      <c r="E323" s="492" t="s">
        <v>703</v>
      </c>
      <c r="F323" s="492">
        <v>1</v>
      </c>
      <c r="G323" s="534"/>
      <c r="H323" s="534">
        <v>3345</v>
      </c>
      <c r="I323" s="534">
        <v>4557</v>
      </c>
      <c r="J323" s="534">
        <v>3155</v>
      </c>
      <c r="K323" s="534">
        <v>3245</v>
      </c>
      <c r="L323" s="534">
        <v>2237</v>
      </c>
    </row>
    <row r="324" spans="1:12" x14ac:dyDescent="0.45">
      <c r="A324" s="492" t="s">
        <v>706</v>
      </c>
      <c r="B324" s="492" t="s">
        <v>561</v>
      </c>
      <c r="C324" s="492" t="s">
        <v>290</v>
      </c>
      <c r="D324" s="492" t="s">
        <v>293</v>
      </c>
      <c r="E324" s="492" t="s">
        <v>703</v>
      </c>
      <c r="F324" s="492">
        <v>1</v>
      </c>
      <c r="G324" s="534">
        <v>13639</v>
      </c>
      <c r="H324" s="534">
        <v>13376</v>
      </c>
      <c r="I324" s="534">
        <v>16825</v>
      </c>
      <c r="J324" s="534">
        <v>13621</v>
      </c>
      <c r="K324" s="534">
        <v>14566</v>
      </c>
      <c r="L324" s="534">
        <v>18654</v>
      </c>
    </row>
    <row r="325" spans="1:12" x14ac:dyDescent="0.45">
      <c r="A325" s="492" t="s">
        <v>706</v>
      </c>
      <c r="B325" s="492" t="s">
        <v>558</v>
      </c>
      <c r="C325" s="492" t="s">
        <v>275</v>
      </c>
      <c r="D325" s="492" t="s">
        <v>295</v>
      </c>
      <c r="E325" s="492" t="s">
        <v>704</v>
      </c>
      <c r="F325" s="492">
        <v>2</v>
      </c>
      <c r="G325" s="534">
        <v>1</v>
      </c>
      <c r="H325" s="534">
        <v>1</v>
      </c>
      <c r="I325" s="534">
        <v>1</v>
      </c>
      <c r="J325" s="534">
        <v>1</v>
      </c>
      <c r="K325" s="534">
        <v>1</v>
      </c>
      <c r="L325" s="534">
        <v>1</v>
      </c>
    </row>
    <row r="326" spans="1:12" x14ac:dyDescent="0.45">
      <c r="A326" s="492" t="s">
        <v>706</v>
      </c>
      <c r="B326" s="492" t="s">
        <v>558</v>
      </c>
      <c r="C326" s="492" t="s">
        <v>277</v>
      </c>
      <c r="D326" s="492" t="s">
        <v>295</v>
      </c>
      <c r="E326" s="492" t="s">
        <v>704</v>
      </c>
      <c r="F326" s="492">
        <v>2</v>
      </c>
      <c r="G326" s="534">
        <v>1</v>
      </c>
      <c r="H326" s="534">
        <v>1</v>
      </c>
      <c r="I326" s="534">
        <v>2</v>
      </c>
      <c r="J326" s="534">
        <v>2</v>
      </c>
      <c r="K326" s="534">
        <v>2</v>
      </c>
      <c r="L326" s="534">
        <v>3</v>
      </c>
    </row>
    <row r="327" spans="1:12" x14ac:dyDescent="0.45">
      <c r="A327" s="492" t="s">
        <v>706</v>
      </c>
      <c r="B327" s="492" t="s">
        <v>558</v>
      </c>
      <c r="C327" s="492" t="s">
        <v>278</v>
      </c>
      <c r="D327" s="492" t="s">
        <v>295</v>
      </c>
      <c r="E327" s="492" t="s">
        <v>704</v>
      </c>
      <c r="F327" s="492">
        <v>2</v>
      </c>
      <c r="G327" s="534">
        <v>0</v>
      </c>
      <c r="H327" s="534">
        <v>0</v>
      </c>
      <c r="I327" s="534">
        <v>0</v>
      </c>
      <c r="J327" s="534">
        <v>0</v>
      </c>
      <c r="K327" s="534">
        <v>0</v>
      </c>
      <c r="L327" s="534">
        <v>0</v>
      </c>
    </row>
    <row r="328" spans="1:12" x14ac:dyDescent="0.45">
      <c r="A328" s="492" t="s">
        <v>706</v>
      </c>
      <c r="B328" s="492" t="s">
        <v>558</v>
      </c>
      <c r="C328" s="492" t="s">
        <v>279</v>
      </c>
      <c r="D328" s="492" t="s">
        <v>295</v>
      </c>
      <c r="E328" s="492" t="s">
        <v>704</v>
      </c>
      <c r="F328" s="492">
        <v>2</v>
      </c>
      <c r="G328" s="534">
        <v>0</v>
      </c>
      <c r="H328" s="534">
        <v>0</v>
      </c>
      <c r="I328" s="534">
        <v>1</v>
      </c>
      <c r="J328" s="534">
        <v>0</v>
      </c>
      <c r="K328" s="534">
        <v>0</v>
      </c>
      <c r="L328" s="534">
        <v>0</v>
      </c>
    </row>
    <row r="329" spans="1:12" x14ac:dyDescent="0.45">
      <c r="A329" s="492" t="s">
        <v>706</v>
      </c>
      <c r="B329" s="492" t="s">
        <v>558</v>
      </c>
      <c r="C329" s="492" t="s">
        <v>280</v>
      </c>
      <c r="D329" s="492" t="s">
        <v>295</v>
      </c>
      <c r="E329" s="492" t="s">
        <v>704</v>
      </c>
      <c r="F329" s="492">
        <v>2</v>
      </c>
      <c r="G329" s="534">
        <v>0</v>
      </c>
      <c r="H329" s="534">
        <v>0</v>
      </c>
      <c r="I329" s="534">
        <v>0</v>
      </c>
      <c r="J329" s="534">
        <v>0</v>
      </c>
      <c r="K329" s="534">
        <v>0</v>
      </c>
      <c r="L329" s="534">
        <v>0</v>
      </c>
    </row>
    <row r="330" spans="1:12" x14ac:dyDescent="0.45">
      <c r="A330" s="492" t="s">
        <v>706</v>
      </c>
      <c r="B330" s="492" t="s">
        <v>558</v>
      </c>
      <c r="C330" s="492" t="s">
        <v>281</v>
      </c>
      <c r="D330" s="492" t="s">
        <v>295</v>
      </c>
      <c r="E330" s="492" t="s">
        <v>704</v>
      </c>
      <c r="F330" s="492">
        <v>2</v>
      </c>
      <c r="G330" s="534">
        <v>0</v>
      </c>
      <c r="H330" s="534">
        <v>1</v>
      </c>
      <c r="I330" s="534">
        <v>1</v>
      </c>
      <c r="J330" s="534">
        <v>1</v>
      </c>
      <c r="K330" s="534">
        <v>1</v>
      </c>
      <c r="L330" s="534">
        <v>0</v>
      </c>
    </row>
    <row r="331" spans="1:12" x14ac:dyDescent="0.45">
      <c r="A331" s="492" t="s">
        <v>706</v>
      </c>
      <c r="B331" s="492" t="s">
        <v>558</v>
      </c>
      <c r="C331" s="492" t="s">
        <v>282</v>
      </c>
      <c r="D331" s="492" t="s">
        <v>295</v>
      </c>
      <c r="E331" s="492" t="s">
        <v>704</v>
      </c>
      <c r="F331" s="492">
        <v>2</v>
      </c>
      <c r="G331" s="534"/>
      <c r="H331" s="534"/>
      <c r="I331" s="534">
        <v>0</v>
      </c>
      <c r="J331" s="534">
        <v>0</v>
      </c>
      <c r="K331" s="534">
        <v>0</v>
      </c>
      <c r="L331" s="534"/>
    </row>
    <row r="332" spans="1:12" x14ac:dyDescent="0.45">
      <c r="A332" s="492" t="s">
        <v>706</v>
      </c>
      <c r="B332" s="492" t="s">
        <v>558</v>
      </c>
      <c r="C332" s="492" t="s">
        <v>283</v>
      </c>
      <c r="D332" s="492" t="s">
        <v>295</v>
      </c>
      <c r="E332" s="492" t="s">
        <v>704</v>
      </c>
      <c r="F332" s="492">
        <v>2</v>
      </c>
      <c r="G332" s="534">
        <v>0</v>
      </c>
      <c r="H332" s="534">
        <v>0</v>
      </c>
      <c r="I332" s="534">
        <v>0</v>
      </c>
      <c r="J332" s="534">
        <v>0</v>
      </c>
      <c r="K332" s="534">
        <v>0</v>
      </c>
      <c r="L332" s="534">
        <v>0</v>
      </c>
    </row>
    <row r="333" spans="1:12" x14ac:dyDescent="0.45">
      <c r="A333" s="492" t="s">
        <v>706</v>
      </c>
      <c r="B333" s="492" t="s">
        <v>558</v>
      </c>
      <c r="C333" s="492" t="s">
        <v>294</v>
      </c>
      <c r="D333" s="492" t="s">
        <v>295</v>
      </c>
      <c r="E333" s="492" t="s">
        <v>704</v>
      </c>
      <c r="F333" s="492">
        <v>2</v>
      </c>
      <c r="G333" s="534"/>
      <c r="H333" s="534"/>
      <c r="I333" s="534"/>
      <c r="J333" s="534">
        <v>0</v>
      </c>
      <c r="K333" s="534">
        <v>0</v>
      </c>
      <c r="L333" s="534">
        <v>0</v>
      </c>
    </row>
    <row r="334" spans="1:12" x14ac:dyDescent="0.45">
      <c r="A334" s="492" t="s">
        <v>706</v>
      </c>
      <c r="B334" s="492" t="s">
        <v>558</v>
      </c>
      <c r="C334" s="492" t="s">
        <v>284</v>
      </c>
      <c r="D334" s="492" t="s">
        <v>295</v>
      </c>
      <c r="E334" s="492" t="s">
        <v>704</v>
      </c>
      <c r="F334" s="492">
        <v>2</v>
      </c>
      <c r="G334" s="534">
        <v>0</v>
      </c>
      <c r="H334" s="534">
        <v>1</v>
      </c>
      <c r="I334" s="534">
        <v>1</v>
      </c>
      <c r="J334" s="534">
        <v>0</v>
      </c>
      <c r="K334" s="534">
        <v>0</v>
      </c>
      <c r="L334" s="534">
        <v>0</v>
      </c>
    </row>
    <row r="335" spans="1:12" x14ac:dyDescent="0.45">
      <c r="A335" s="492" t="s">
        <v>706</v>
      </c>
      <c r="B335" s="492" t="s">
        <v>558</v>
      </c>
      <c r="C335" s="492" t="s">
        <v>285</v>
      </c>
      <c r="D335" s="492" t="s">
        <v>295</v>
      </c>
      <c r="E335" s="492" t="s">
        <v>704</v>
      </c>
      <c r="F335" s="492">
        <v>2</v>
      </c>
      <c r="G335" s="534">
        <v>0</v>
      </c>
      <c r="H335" s="534">
        <v>0</v>
      </c>
      <c r="I335" s="534">
        <v>0</v>
      </c>
      <c r="J335" s="534">
        <v>0</v>
      </c>
      <c r="K335" s="534">
        <v>0</v>
      </c>
      <c r="L335" s="534">
        <v>0</v>
      </c>
    </row>
    <row r="336" spans="1:12" x14ac:dyDescent="0.45">
      <c r="A336" s="492" t="s">
        <v>706</v>
      </c>
      <c r="B336" s="492" t="s">
        <v>558</v>
      </c>
      <c r="C336" s="492" t="s">
        <v>286</v>
      </c>
      <c r="D336" s="492" t="s">
        <v>295</v>
      </c>
      <c r="E336" s="492" t="s">
        <v>704</v>
      </c>
      <c r="F336" s="492">
        <v>2</v>
      </c>
      <c r="G336" s="534">
        <v>0</v>
      </c>
      <c r="H336" s="534">
        <v>1</v>
      </c>
      <c r="I336" s="534">
        <v>0</v>
      </c>
      <c r="J336" s="534">
        <v>0</v>
      </c>
      <c r="K336" s="534">
        <v>0</v>
      </c>
      <c r="L336" s="534">
        <v>18</v>
      </c>
    </row>
    <row r="337" spans="1:12" x14ac:dyDescent="0.45">
      <c r="A337" s="492" t="s">
        <v>706</v>
      </c>
      <c r="B337" s="492" t="s">
        <v>558</v>
      </c>
      <c r="C337" s="492" t="s">
        <v>287</v>
      </c>
      <c r="D337" s="492" t="s">
        <v>295</v>
      </c>
      <c r="E337" s="492" t="s">
        <v>704</v>
      </c>
      <c r="F337" s="492">
        <v>2</v>
      </c>
      <c r="G337" s="534">
        <v>1</v>
      </c>
      <c r="H337" s="534">
        <v>1</v>
      </c>
      <c r="I337" s="534">
        <v>1</v>
      </c>
      <c r="J337" s="534">
        <v>1</v>
      </c>
      <c r="K337" s="534">
        <v>1</v>
      </c>
      <c r="L337" s="534">
        <v>1</v>
      </c>
    </row>
    <row r="338" spans="1:12" x14ac:dyDescent="0.45">
      <c r="A338" s="492" t="s">
        <v>706</v>
      </c>
      <c r="B338" s="492" t="s">
        <v>558</v>
      </c>
      <c r="C338" s="492" t="s">
        <v>288</v>
      </c>
      <c r="D338" s="492" t="s">
        <v>295</v>
      </c>
      <c r="E338" s="492" t="s">
        <v>704</v>
      </c>
      <c r="F338" s="492">
        <v>2</v>
      </c>
      <c r="G338" s="534">
        <v>1</v>
      </c>
      <c r="H338" s="534">
        <v>1</v>
      </c>
      <c r="I338" s="534">
        <v>0</v>
      </c>
      <c r="J338" s="534">
        <v>0</v>
      </c>
      <c r="K338" s="534">
        <v>0</v>
      </c>
      <c r="L338" s="534">
        <v>0</v>
      </c>
    </row>
    <row r="339" spans="1:12" x14ac:dyDescent="0.45">
      <c r="A339" s="492" t="s">
        <v>706</v>
      </c>
      <c r="B339" s="492" t="s">
        <v>558</v>
      </c>
      <c r="C339" s="492" t="s">
        <v>71</v>
      </c>
      <c r="D339" s="492" t="s">
        <v>295</v>
      </c>
      <c r="E339" s="492" t="s">
        <v>704</v>
      </c>
      <c r="F339" s="492">
        <v>2</v>
      </c>
      <c r="G339" s="534">
        <v>6</v>
      </c>
      <c r="H339" s="534">
        <v>5</v>
      </c>
      <c r="I339" s="534">
        <v>6</v>
      </c>
      <c r="J339" s="534">
        <v>6</v>
      </c>
      <c r="K339" s="534">
        <v>6</v>
      </c>
      <c r="L339" s="534">
        <v>9</v>
      </c>
    </row>
    <row r="340" spans="1:12" x14ac:dyDescent="0.45">
      <c r="A340" s="492" t="s">
        <v>706</v>
      </c>
      <c r="B340" s="492" t="s">
        <v>558</v>
      </c>
      <c r="C340" s="492" t="s">
        <v>289</v>
      </c>
      <c r="D340" s="492" t="s">
        <v>295</v>
      </c>
      <c r="E340" s="492" t="s">
        <v>704</v>
      </c>
      <c r="F340" s="492">
        <v>2</v>
      </c>
      <c r="G340" s="534"/>
      <c r="H340" s="534">
        <v>2</v>
      </c>
      <c r="I340" s="534">
        <v>3</v>
      </c>
      <c r="J340" s="534">
        <v>2</v>
      </c>
      <c r="K340" s="534">
        <v>2</v>
      </c>
      <c r="L340" s="534">
        <v>1</v>
      </c>
    </row>
    <row r="341" spans="1:12" x14ac:dyDescent="0.45">
      <c r="A341" s="492" t="s">
        <v>706</v>
      </c>
      <c r="B341" s="492" t="s">
        <v>558</v>
      </c>
      <c r="C341" s="492" t="s">
        <v>290</v>
      </c>
      <c r="D341" s="492" t="s">
        <v>295</v>
      </c>
      <c r="E341" s="492" t="s">
        <v>704</v>
      </c>
      <c r="F341" s="492">
        <v>2</v>
      </c>
      <c r="G341" s="534">
        <v>12</v>
      </c>
      <c r="H341" s="534">
        <v>15</v>
      </c>
      <c r="I341" s="534">
        <v>17</v>
      </c>
      <c r="J341" s="534">
        <v>14</v>
      </c>
      <c r="K341" s="534">
        <v>15</v>
      </c>
      <c r="L341" s="534">
        <v>35</v>
      </c>
    </row>
    <row r="342" spans="1:12" x14ac:dyDescent="0.45">
      <c r="A342" s="492" t="s">
        <v>706</v>
      </c>
      <c r="B342" s="492" t="s">
        <v>559</v>
      </c>
      <c r="C342" s="492" t="s">
        <v>275</v>
      </c>
      <c r="D342" s="492" t="s">
        <v>295</v>
      </c>
      <c r="E342" s="492" t="s">
        <v>704</v>
      </c>
      <c r="F342" s="492">
        <v>2</v>
      </c>
      <c r="G342" s="534">
        <v>73</v>
      </c>
      <c r="H342" s="534">
        <v>94</v>
      </c>
      <c r="I342" s="534">
        <v>137</v>
      </c>
      <c r="J342" s="534">
        <v>129</v>
      </c>
      <c r="K342" s="534">
        <v>156</v>
      </c>
      <c r="L342" s="534">
        <v>156</v>
      </c>
    </row>
    <row r="343" spans="1:12" x14ac:dyDescent="0.45">
      <c r="A343" s="492" t="s">
        <v>706</v>
      </c>
      <c r="B343" s="492" t="s">
        <v>559</v>
      </c>
      <c r="C343" s="492" t="s">
        <v>277</v>
      </c>
      <c r="D343" s="492" t="s">
        <v>295</v>
      </c>
      <c r="E343" s="492" t="s">
        <v>704</v>
      </c>
      <c r="F343" s="492">
        <v>2</v>
      </c>
      <c r="G343" s="534">
        <v>52</v>
      </c>
      <c r="H343" s="534">
        <v>41</v>
      </c>
      <c r="I343" s="534">
        <v>27</v>
      </c>
      <c r="J343" s="534">
        <v>28</v>
      </c>
      <c r="K343" s="534">
        <v>29</v>
      </c>
      <c r="L343" s="534">
        <v>29</v>
      </c>
    </row>
    <row r="344" spans="1:12" x14ac:dyDescent="0.45">
      <c r="A344" s="492" t="s">
        <v>706</v>
      </c>
      <c r="B344" s="492" t="s">
        <v>559</v>
      </c>
      <c r="C344" s="492" t="s">
        <v>278</v>
      </c>
      <c r="D344" s="492" t="s">
        <v>295</v>
      </c>
      <c r="E344" s="492" t="s">
        <v>704</v>
      </c>
      <c r="F344" s="492">
        <v>2</v>
      </c>
      <c r="G344" s="534">
        <v>20</v>
      </c>
      <c r="H344" s="534">
        <v>20</v>
      </c>
      <c r="I344" s="534">
        <v>20</v>
      </c>
      <c r="J344" s="534">
        <v>18</v>
      </c>
      <c r="K344" s="534">
        <v>19</v>
      </c>
      <c r="L344" s="534">
        <v>16</v>
      </c>
    </row>
    <row r="345" spans="1:12" x14ac:dyDescent="0.45">
      <c r="A345" s="492" t="s">
        <v>706</v>
      </c>
      <c r="B345" s="492" t="s">
        <v>559</v>
      </c>
      <c r="C345" s="492" t="s">
        <v>279</v>
      </c>
      <c r="D345" s="492" t="s">
        <v>295</v>
      </c>
      <c r="E345" s="492" t="s">
        <v>704</v>
      </c>
      <c r="F345" s="492">
        <v>2</v>
      </c>
      <c r="G345" s="534">
        <v>12</v>
      </c>
      <c r="H345" s="534">
        <v>13</v>
      </c>
      <c r="I345" s="534">
        <v>13</v>
      </c>
      <c r="J345" s="534">
        <v>13</v>
      </c>
      <c r="K345" s="534">
        <v>12</v>
      </c>
      <c r="L345" s="534">
        <v>14</v>
      </c>
    </row>
    <row r="346" spans="1:12" x14ac:dyDescent="0.45">
      <c r="A346" s="492" t="s">
        <v>706</v>
      </c>
      <c r="B346" s="492" t="s">
        <v>559</v>
      </c>
      <c r="C346" s="492" t="s">
        <v>280</v>
      </c>
      <c r="D346" s="492" t="s">
        <v>295</v>
      </c>
      <c r="E346" s="492" t="s">
        <v>704</v>
      </c>
      <c r="F346" s="492">
        <v>2</v>
      </c>
      <c r="G346" s="534">
        <v>1</v>
      </c>
      <c r="H346" s="534">
        <v>2</v>
      </c>
      <c r="I346" s="534">
        <v>2</v>
      </c>
      <c r="J346" s="534">
        <v>2</v>
      </c>
      <c r="K346" s="534">
        <v>2</v>
      </c>
      <c r="L346" s="534">
        <v>2</v>
      </c>
    </row>
    <row r="347" spans="1:12" x14ac:dyDescent="0.45">
      <c r="A347" s="492" t="s">
        <v>706</v>
      </c>
      <c r="B347" s="492" t="s">
        <v>559</v>
      </c>
      <c r="C347" s="492" t="s">
        <v>281</v>
      </c>
      <c r="D347" s="492" t="s">
        <v>295</v>
      </c>
      <c r="E347" s="492" t="s">
        <v>704</v>
      </c>
      <c r="F347" s="492">
        <v>2</v>
      </c>
      <c r="G347" s="534">
        <v>9</v>
      </c>
      <c r="H347" s="534">
        <v>8</v>
      </c>
      <c r="I347" s="534">
        <v>11</v>
      </c>
      <c r="J347" s="534">
        <v>11</v>
      </c>
      <c r="K347" s="534">
        <v>11</v>
      </c>
      <c r="L347" s="534">
        <v>14</v>
      </c>
    </row>
    <row r="348" spans="1:12" x14ac:dyDescent="0.45">
      <c r="A348" s="492" t="s">
        <v>706</v>
      </c>
      <c r="B348" s="492" t="s">
        <v>559</v>
      </c>
      <c r="C348" s="492" t="s">
        <v>282</v>
      </c>
      <c r="D348" s="492" t="s">
        <v>295</v>
      </c>
      <c r="E348" s="492" t="s">
        <v>704</v>
      </c>
      <c r="F348" s="492">
        <v>2</v>
      </c>
      <c r="G348" s="534">
        <v>0</v>
      </c>
      <c r="H348" s="534">
        <v>0</v>
      </c>
      <c r="I348" s="534">
        <v>0</v>
      </c>
      <c r="J348" s="534">
        <v>0</v>
      </c>
      <c r="K348" s="534"/>
      <c r="L348" s="534"/>
    </row>
    <row r="349" spans="1:12" x14ac:dyDescent="0.45">
      <c r="A349" s="492" t="s">
        <v>706</v>
      </c>
      <c r="B349" s="492" t="s">
        <v>559</v>
      </c>
      <c r="C349" s="492" t="s">
        <v>283</v>
      </c>
      <c r="D349" s="492" t="s">
        <v>295</v>
      </c>
      <c r="E349" s="492" t="s">
        <v>704</v>
      </c>
      <c r="F349" s="492">
        <v>2</v>
      </c>
      <c r="G349" s="534">
        <v>3</v>
      </c>
      <c r="H349" s="534">
        <v>2</v>
      </c>
      <c r="I349" s="534">
        <v>0</v>
      </c>
      <c r="J349" s="534">
        <v>0</v>
      </c>
      <c r="K349" s="534">
        <v>3</v>
      </c>
      <c r="L349" s="534">
        <v>11</v>
      </c>
    </row>
    <row r="350" spans="1:12" x14ac:dyDescent="0.45">
      <c r="A350" s="492" t="s">
        <v>706</v>
      </c>
      <c r="B350" s="492" t="s">
        <v>559</v>
      </c>
      <c r="C350" s="492" t="s">
        <v>294</v>
      </c>
      <c r="D350" s="492" t="s">
        <v>295</v>
      </c>
      <c r="E350" s="492" t="s">
        <v>704</v>
      </c>
      <c r="F350" s="492">
        <v>2</v>
      </c>
      <c r="G350" s="534">
        <v>1</v>
      </c>
      <c r="H350" s="534">
        <v>1</v>
      </c>
      <c r="I350" s="534">
        <v>1</v>
      </c>
      <c r="J350" s="534">
        <v>1</v>
      </c>
      <c r="K350" s="534">
        <v>1</v>
      </c>
      <c r="L350" s="534">
        <v>1</v>
      </c>
    </row>
    <row r="351" spans="1:12" x14ac:dyDescent="0.45">
      <c r="A351" s="492" t="s">
        <v>706</v>
      </c>
      <c r="B351" s="492" t="s">
        <v>559</v>
      </c>
      <c r="C351" s="492" t="s">
        <v>284</v>
      </c>
      <c r="D351" s="492" t="s">
        <v>295</v>
      </c>
      <c r="E351" s="492" t="s">
        <v>704</v>
      </c>
      <c r="F351" s="492">
        <v>2</v>
      </c>
      <c r="G351" s="534">
        <v>26</v>
      </c>
      <c r="H351" s="534">
        <v>68</v>
      </c>
      <c r="I351" s="534">
        <v>91</v>
      </c>
      <c r="J351" s="534">
        <v>34</v>
      </c>
      <c r="K351" s="534">
        <v>34</v>
      </c>
      <c r="L351" s="534">
        <v>333</v>
      </c>
    </row>
    <row r="352" spans="1:12" x14ac:dyDescent="0.45">
      <c r="A352" s="492" t="s">
        <v>706</v>
      </c>
      <c r="B352" s="492" t="s">
        <v>559</v>
      </c>
      <c r="C352" s="492" t="s">
        <v>285</v>
      </c>
      <c r="D352" s="492" t="s">
        <v>295</v>
      </c>
      <c r="E352" s="492" t="s">
        <v>704</v>
      </c>
      <c r="F352" s="492">
        <v>2</v>
      </c>
      <c r="G352" s="534">
        <v>63</v>
      </c>
      <c r="H352" s="534">
        <v>64</v>
      </c>
      <c r="I352" s="534">
        <v>20</v>
      </c>
      <c r="J352" s="534">
        <v>9</v>
      </c>
      <c r="K352" s="534">
        <v>0</v>
      </c>
      <c r="L352" s="534">
        <v>33</v>
      </c>
    </row>
    <row r="353" spans="1:12" x14ac:dyDescent="0.45">
      <c r="A353" s="492" t="s">
        <v>706</v>
      </c>
      <c r="B353" s="492" t="s">
        <v>559</v>
      </c>
      <c r="C353" s="492" t="s">
        <v>286</v>
      </c>
      <c r="D353" s="492" t="s">
        <v>295</v>
      </c>
      <c r="E353" s="492" t="s">
        <v>704</v>
      </c>
      <c r="F353" s="492">
        <v>2</v>
      </c>
      <c r="G353" s="534">
        <v>4</v>
      </c>
      <c r="H353" s="534">
        <v>5</v>
      </c>
      <c r="I353" s="534">
        <v>10</v>
      </c>
      <c r="J353" s="534">
        <v>12</v>
      </c>
      <c r="K353" s="534">
        <v>16</v>
      </c>
      <c r="L353" s="534">
        <v>1569</v>
      </c>
    </row>
    <row r="354" spans="1:12" x14ac:dyDescent="0.45">
      <c r="A354" s="492" t="s">
        <v>706</v>
      </c>
      <c r="B354" s="492" t="s">
        <v>559</v>
      </c>
      <c r="C354" s="492" t="s">
        <v>287</v>
      </c>
      <c r="D354" s="492" t="s">
        <v>295</v>
      </c>
      <c r="E354" s="492" t="s">
        <v>704</v>
      </c>
      <c r="F354" s="492">
        <v>2</v>
      </c>
      <c r="G354" s="534">
        <v>36</v>
      </c>
      <c r="H354" s="534">
        <v>39</v>
      </c>
      <c r="I354" s="534">
        <v>43</v>
      </c>
      <c r="J354" s="534">
        <v>44</v>
      </c>
      <c r="K354" s="534">
        <v>48</v>
      </c>
      <c r="L354" s="534">
        <v>49</v>
      </c>
    </row>
    <row r="355" spans="1:12" x14ac:dyDescent="0.45">
      <c r="A355" s="492" t="s">
        <v>706</v>
      </c>
      <c r="B355" s="492" t="s">
        <v>559</v>
      </c>
      <c r="C355" s="492" t="s">
        <v>288</v>
      </c>
      <c r="D355" s="492" t="s">
        <v>295</v>
      </c>
      <c r="E355" s="492" t="s">
        <v>704</v>
      </c>
      <c r="F355" s="492">
        <v>2</v>
      </c>
      <c r="G355" s="534">
        <v>9</v>
      </c>
      <c r="H355" s="534">
        <v>10</v>
      </c>
      <c r="I355" s="534">
        <v>4</v>
      </c>
      <c r="J355" s="534">
        <v>6</v>
      </c>
      <c r="K355" s="534">
        <v>11</v>
      </c>
      <c r="L355" s="534">
        <v>12</v>
      </c>
    </row>
    <row r="356" spans="1:12" x14ac:dyDescent="0.45">
      <c r="A356" s="492" t="s">
        <v>706</v>
      </c>
      <c r="B356" s="492" t="s">
        <v>559</v>
      </c>
      <c r="C356" s="492" t="s">
        <v>71</v>
      </c>
      <c r="D356" s="492" t="s">
        <v>295</v>
      </c>
      <c r="E356" s="492" t="s">
        <v>704</v>
      </c>
      <c r="F356" s="492">
        <v>2</v>
      </c>
      <c r="G356" s="534">
        <v>72</v>
      </c>
      <c r="H356" s="534">
        <v>68</v>
      </c>
      <c r="I356" s="534">
        <v>85</v>
      </c>
      <c r="J356" s="534">
        <v>74</v>
      </c>
      <c r="K356" s="534">
        <v>97</v>
      </c>
      <c r="L356" s="534">
        <v>183</v>
      </c>
    </row>
    <row r="357" spans="1:12" x14ac:dyDescent="0.45">
      <c r="A357" s="492" t="s">
        <v>706</v>
      </c>
      <c r="B357" s="492" t="s">
        <v>559</v>
      </c>
      <c r="C357" s="492" t="s">
        <v>289</v>
      </c>
      <c r="D357" s="492" t="s">
        <v>295</v>
      </c>
      <c r="E357" s="492" t="s">
        <v>704</v>
      </c>
      <c r="F357" s="492">
        <v>2</v>
      </c>
      <c r="G357" s="534"/>
      <c r="H357" s="534">
        <v>17</v>
      </c>
      <c r="I357" s="534">
        <v>18</v>
      </c>
      <c r="J357" s="534">
        <v>17</v>
      </c>
      <c r="K357" s="534">
        <v>24</v>
      </c>
      <c r="L357" s="534">
        <v>33</v>
      </c>
    </row>
    <row r="358" spans="1:12" x14ac:dyDescent="0.45">
      <c r="A358" s="492" t="s">
        <v>706</v>
      </c>
      <c r="B358" s="492" t="s">
        <v>559</v>
      </c>
      <c r="C358" s="492" t="s">
        <v>290</v>
      </c>
      <c r="D358" s="492" t="s">
        <v>295</v>
      </c>
      <c r="E358" s="492" t="s">
        <v>704</v>
      </c>
      <c r="F358" s="492">
        <v>2</v>
      </c>
      <c r="G358" s="534">
        <v>380</v>
      </c>
      <c r="H358" s="534">
        <v>453</v>
      </c>
      <c r="I358" s="534">
        <v>480</v>
      </c>
      <c r="J358" s="534">
        <v>398</v>
      </c>
      <c r="K358" s="534">
        <v>463</v>
      </c>
      <c r="L358" s="534">
        <v>2456</v>
      </c>
    </row>
    <row r="359" spans="1:12" x14ac:dyDescent="0.45">
      <c r="A359" s="492" t="s">
        <v>706</v>
      </c>
      <c r="B359" s="492" t="s">
        <v>568</v>
      </c>
      <c r="C359" s="492" t="s">
        <v>275</v>
      </c>
      <c r="D359" s="492" t="s">
        <v>295</v>
      </c>
      <c r="E359" s="492" t="s">
        <v>704</v>
      </c>
      <c r="F359" s="492">
        <v>2</v>
      </c>
      <c r="G359" s="534">
        <v>87</v>
      </c>
      <c r="H359" s="534">
        <v>77</v>
      </c>
      <c r="I359" s="534">
        <v>84</v>
      </c>
      <c r="J359" s="534">
        <v>81</v>
      </c>
      <c r="K359" s="534">
        <v>86</v>
      </c>
      <c r="L359" s="534">
        <v>77</v>
      </c>
    </row>
    <row r="360" spans="1:12" x14ac:dyDescent="0.45">
      <c r="A360" s="492" t="s">
        <v>706</v>
      </c>
      <c r="B360" s="492" t="s">
        <v>568</v>
      </c>
      <c r="C360" s="492" t="s">
        <v>277</v>
      </c>
      <c r="D360" s="492" t="s">
        <v>295</v>
      </c>
      <c r="E360" s="492" t="s">
        <v>704</v>
      </c>
      <c r="F360" s="492">
        <v>2</v>
      </c>
      <c r="G360" s="534">
        <v>16</v>
      </c>
      <c r="H360" s="534">
        <v>19</v>
      </c>
      <c r="I360" s="534">
        <v>27</v>
      </c>
      <c r="J360" s="534">
        <v>31</v>
      </c>
      <c r="K360" s="534">
        <v>42</v>
      </c>
      <c r="L360" s="534">
        <v>40</v>
      </c>
    </row>
    <row r="361" spans="1:12" x14ac:dyDescent="0.45">
      <c r="A361" s="492" t="s">
        <v>706</v>
      </c>
      <c r="B361" s="492" t="s">
        <v>568</v>
      </c>
      <c r="C361" s="492" t="s">
        <v>278</v>
      </c>
      <c r="D361" s="492" t="s">
        <v>295</v>
      </c>
      <c r="E361" s="492" t="s">
        <v>704</v>
      </c>
      <c r="F361" s="492">
        <v>2</v>
      </c>
      <c r="G361" s="534">
        <v>9</v>
      </c>
      <c r="H361" s="534">
        <v>6</v>
      </c>
      <c r="I361" s="534">
        <v>4</v>
      </c>
      <c r="J361" s="534">
        <v>1</v>
      </c>
      <c r="K361" s="534">
        <v>1</v>
      </c>
      <c r="L361" s="534">
        <v>1</v>
      </c>
    </row>
    <row r="362" spans="1:12" x14ac:dyDescent="0.45">
      <c r="A362" s="492" t="s">
        <v>706</v>
      </c>
      <c r="B362" s="492" t="s">
        <v>568</v>
      </c>
      <c r="C362" s="492" t="s">
        <v>279</v>
      </c>
      <c r="D362" s="492" t="s">
        <v>295</v>
      </c>
      <c r="E362" s="492" t="s">
        <v>704</v>
      </c>
      <c r="F362" s="492">
        <v>2</v>
      </c>
      <c r="G362" s="534">
        <v>5</v>
      </c>
      <c r="H362" s="534">
        <v>5</v>
      </c>
      <c r="I362" s="534">
        <v>4</v>
      </c>
      <c r="J362" s="534">
        <v>5</v>
      </c>
      <c r="K362" s="534">
        <v>5</v>
      </c>
      <c r="L362" s="534">
        <v>5</v>
      </c>
    </row>
    <row r="363" spans="1:12" x14ac:dyDescent="0.45">
      <c r="A363" s="492" t="s">
        <v>706</v>
      </c>
      <c r="B363" s="492" t="s">
        <v>568</v>
      </c>
      <c r="C363" s="492" t="s">
        <v>280</v>
      </c>
      <c r="D363" s="492" t="s">
        <v>295</v>
      </c>
      <c r="E363" s="492" t="s">
        <v>704</v>
      </c>
      <c r="F363" s="492">
        <v>2</v>
      </c>
      <c r="G363" s="534">
        <v>1</v>
      </c>
      <c r="H363" s="534">
        <v>1</v>
      </c>
      <c r="I363" s="534">
        <v>1</v>
      </c>
      <c r="J363" s="534">
        <v>5</v>
      </c>
      <c r="K363" s="534">
        <v>1</v>
      </c>
      <c r="L363" s="534">
        <v>1</v>
      </c>
    </row>
    <row r="364" spans="1:12" x14ac:dyDescent="0.45">
      <c r="A364" s="492" t="s">
        <v>706</v>
      </c>
      <c r="B364" s="492" t="s">
        <v>568</v>
      </c>
      <c r="C364" s="492" t="s">
        <v>281</v>
      </c>
      <c r="D364" s="492" t="s">
        <v>295</v>
      </c>
      <c r="E364" s="492" t="s">
        <v>704</v>
      </c>
      <c r="F364" s="492">
        <v>2</v>
      </c>
      <c r="G364" s="534">
        <v>4</v>
      </c>
      <c r="H364" s="534">
        <v>4</v>
      </c>
      <c r="I364" s="534">
        <v>2</v>
      </c>
      <c r="J364" s="534">
        <v>3</v>
      </c>
      <c r="K364" s="534">
        <v>3</v>
      </c>
      <c r="L364" s="534">
        <v>2</v>
      </c>
    </row>
    <row r="365" spans="1:12" x14ac:dyDescent="0.45">
      <c r="A365" s="492" t="s">
        <v>706</v>
      </c>
      <c r="B365" s="492" t="s">
        <v>568</v>
      </c>
      <c r="C365" s="492" t="s">
        <v>282</v>
      </c>
      <c r="D365" s="492" t="s">
        <v>295</v>
      </c>
      <c r="E365" s="492" t="s">
        <v>704</v>
      </c>
      <c r="F365" s="492">
        <v>2</v>
      </c>
      <c r="G365" s="534">
        <v>1</v>
      </c>
      <c r="H365" s="534">
        <v>0</v>
      </c>
      <c r="I365" s="534">
        <v>1</v>
      </c>
      <c r="J365" s="534">
        <v>2</v>
      </c>
      <c r="K365" s="534">
        <v>2</v>
      </c>
      <c r="L365" s="534">
        <v>2</v>
      </c>
    </row>
    <row r="366" spans="1:12" x14ac:dyDescent="0.45">
      <c r="A366" s="492" t="s">
        <v>706</v>
      </c>
      <c r="B366" s="492" t="s">
        <v>568</v>
      </c>
      <c r="C366" s="492" t="s">
        <v>283</v>
      </c>
      <c r="D366" s="492" t="s">
        <v>295</v>
      </c>
      <c r="E366" s="492" t="s">
        <v>704</v>
      </c>
      <c r="F366" s="492">
        <v>2</v>
      </c>
      <c r="G366" s="534">
        <v>9</v>
      </c>
      <c r="H366" s="534">
        <v>10</v>
      </c>
      <c r="I366" s="534">
        <v>8</v>
      </c>
      <c r="J366" s="534">
        <v>5</v>
      </c>
      <c r="K366" s="534">
        <v>9</v>
      </c>
      <c r="L366" s="534">
        <v>21</v>
      </c>
    </row>
    <row r="367" spans="1:12" x14ac:dyDescent="0.45">
      <c r="A367" s="492" t="s">
        <v>706</v>
      </c>
      <c r="B367" s="492" t="s">
        <v>568</v>
      </c>
      <c r="C367" s="492" t="s">
        <v>294</v>
      </c>
      <c r="D367" s="492" t="s">
        <v>295</v>
      </c>
      <c r="E367" s="492" t="s">
        <v>704</v>
      </c>
      <c r="F367" s="492">
        <v>2</v>
      </c>
      <c r="G367" s="534">
        <v>5</v>
      </c>
      <c r="H367" s="534">
        <v>3</v>
      </c>
      <c r="I367" s="534">
        <v>6</v>
      </c>
      <c r="J367" s="534">
        <v>1</v>
      </c>
      <c r="K367" s="534">
        <v>1</v>
      </c>
      <c r="L367" s="534">
        <v>1</v>
      </c>
    </row>
    <row r="368" spans="1:12" x14ac:dyDescent="0.45">
      <c r="A368" s="492" t="s">
        <v>706</v>
      </c>
      <c r="B368" s="492" t="s">
        <v>568</v>
      </c>
      <c r="C368" s="492" t="s">
        <v>284</v>
      </c>
      <c r="D368" s="492" t="s">
        <v>295</v>
      </c>
      <c r="E368" s="492" t="s">
        <v>704</v>
      </c>
      <c r="F368" s="492">
        <v>2</v>
      </c>
      <c r="G368" s="534">
        <v>34</v>
      </c>
      <c r="H368" s="534">
        <v>21</v>
      </c>
      <c r="I368" s="534">
        <v>14</v>
      </c>
      <c r="J368" s="534">
        <v>11</v>
      </c>
      <c r="K368" s="534">
        <v>8</v>
      </c>
      <c r="L368" s="534">
        <v>24</v>
      </c>
    </row>
    <row r="369" spans="1:12" x14ac:dyDescent="0.45">
      <c r="A369" s="492" t="s">
        <v>706</v>
      </c>
      <c r="B369" s="492" t="s">
        <v>568</v>
      </c>
      <c r="C369" s="492" t="s">
        <v>285</v>
      </c>
      <c r="D369" s="492" t="s">
        <v>295</v>
      </c>
      <c r="E369" s="492" t="s">
        <v>704</v>
      </c>
      <c r="F369" s="492">
        <v>2</v>
      </c>
      <c r="G369" s="534">
        <v>5</v>
      </c>
      <c r="H369" s="534">
        <v>3</v>
      </c>
      <c r="I369" s="534">
        <v>5</v>
      </c>
      <c r="J369" s="534">
        <v>2</v>
      </c>
      <c r="K369" s="534">
        <v>1</v>
      </c>
      <c r="L369" s="534">
        <v>1</v>
      </c>
    </row>
    <row r="370" spans="1:12" x14ac:dyDescent="0.45">
      <c r="A370" s="492" t="s">
        <v>706</v>
      </c>
      <c r="B370" s="492" t="s">
        <v>568</v>
      </c>
      <c r="C370" s="492" t="s">
        <v>286</v>
      </c>
      <c r="D370" s="492" t="s">
        <v>295</v>
      </c>
      <c r="E370" s="492" t="s">
        <v>704</v>
      </c>
      <c r="F370" s="492">
        <v>2</v>
      </c>
      <c r="G370" s="534">
        <v>3</v>
      </c>
      <c r="H370" s="534">
        <v>3</v>
      </c>
      <c r="I370" s="534">
        <v>4</v>
      </c>
      <c r="J370" s="534">
        <v>2</v>
      </c>
      <c r="K370" s="534">
        <v>3</v>
      </c>
      <c r="L370" s="534">
        <v>39</v>
      </c>
    </row>
    <row r="371" spans="1:12" x14ac:dyDescent="0.45">
      <c r="A371" s="492" t="s">
        <v>706</v>
      </c>
      <c r="B371" s="492" t="s">
        <v>568</v>
      </c>
      <c r="C371" s="492" t="s">
        <v>287</v>
      </c>
      <c r="D371" s="492" t="s">
        <v>295</v>
      </c>
      <c r="E371" s="492" t="s">
        <v>704</v>
      </c>
      <c r="F371" s="492">
        <v>2</v>
      </c>
      <c r="G371" s="534">
        <v>6</v>
      </c>
      <c r="H371" s="534">
        <v>7</v>
      </c>
      <c r="I371" s="534">
        <v>7</v>
      </c>
      <c r="J371" s="534">
        <v>7</v>
      </c>
      <c r="K371" s="534">
        <v>7</v>
      </c>
      <c r="L371" s="534">
        <v>29</v>
      </c>
    </row>
    <row r="372" spans="1:12" x14ac:dyDescent="0.45">
      <c r="A372" s="492" t="s">
        <v>706</v>
      </c>
      <c r="B372" s="492" t="s">
        <v>568</v>
      </c>
      <c r="C372" s="492" t="s">
        <v>288</v>
      </c>
      <c r="D372" s="492" t="s">
        <v>295</v>
      </c>
      <c r="E372" s="492" t="s">
        <v>704</v>
      </c>
      <c r="F372" s="492">
        <v>2</v>
      </c>
      <c r="G372" s="534">
        <v>3</v>
      </c>
      <c r="H372" s="534">
        <v>4</v>
      </c>
      <c r="I372" s="534">
        <v>5</v>
      </c>
      <c r="J372" s="534">
        <v>6</v>
      </c>
      <c r="K372" s="534">
        <v>6</v>
      </c>
      <c r="L372" s="534">
        <v>6</v>
      </c>
    </row>
    <row r="373" spans="1:12" x14ac:dyDescent="0.45">
      <c r="A373" s="492" t="s">
        <v>706</v>
      </c>
      <c r="B373" s="492" t="s">
        <v>568</v>
      </c>
      <c r="C373" s="492" t="s">
        <v>71</v>
      </c>
      <c r="D373" s="492" t="s">
        <v>295</v>
      </c>
      <c r="E373" s="492" t="s">
        <v>704</v>
      </c>
      <c r="F373" s="492">
        <v>2</v>
      </c>
      <c r="G373" s="534">
        <v>30</v>
      </c>
      <c r="H373" s="534">
        <v>44</v>
      </c>
      <c r="I373" s="534">
        <v>39</v>
      </c>
      <c r="J373" s="534">
        <v>43</v>
      </c>
      <c r="K373" s="534">
        <v>47</v>
      </c>
      <c r="L373" s="534">
        <v>145</v>
      </c>
    </row>
    <row r="374" spans="1:12" x14ac:dyDescent="0.45">
      <c r="A374" s="492" t="s">
        <v>706</v>
      </c>
      <c r="B374" s="492" t="s">
        <v>568</v>
      </c>
      <c r="C374" s="492" t="s">
        <v>289</v>
      </c>
      <c r="D374" s="492" t="s">
        <v>295</v>
      </c>
      <c r="E374" s="492" t="s">
        <v>704</v>
      </c>
      <c r="F374" s="492">
        <v>2</v>
      </c>
      <c r="G374" s="534"/>
      <c r="H374" s="534">
        <v>13</v>
      </c>
      <c r="I374" s="534">
        <v>16</v>
      </c>
      <c r="J374" s="534">
        <v>14</v>
      </c>
      <c r="K374" s="534">
        <v>17</v>
      </c>
      <c r="L374" s="534">
        <v>14</v>
      </c>
    </row>
    <row r="375" spans="1:12" x14ac:dyDescent="0.45">
      <c r="A375" s="492" t="s">
        <v>706</v>
      </c>
      <c r="B375" s="492" t="s">
        <v>568</v>
      </c>
      <c r="C375" s="492" t="s">
        <v>290</v>
      </c>
      <c r="D375" s="492" t="s">
        <v>295</v>
      </c>
      <c r="E375" s="492" t="s">
        <v>704</v>
      </c>
      <c r="F375" s="492">
        <v>2</v>
      </c>
      <c r="G375" s="534">
        <v>217</v>
      </c>
      <c r="H375" s="534">
        <v>219</v>
      </c>
      <c r="I375" s="534">
        <v>227</v>
      </c>
      <c r="J375" s="534">
        <v>217</v>
      </c>
      <c r="K375" s="534">
        <v>239</v>
      </c>
      <c r="L375" s="534">
        <v>407</v>
      </c>
    </row>
    <row r="376" spans="1:12" x14ac:dyDescent="0.45">
      <c r="A376" s="492" t="s">
        <v>706</v>
      </c>
      <c r="B376" s="492" t="s">
        <v>561</v>
      </c>
      <c r="C376" s="492" t="s">
        <v>275</v>
      </c>
      <c r="D376" s="492" t="s">
        <v>295</v>
      </c>
      <c r="E376" s="492" t="s">
        <v>704</v>
      </c>
      <c r="F376" s="492">
        <v>2</v>
      </c>
      <c r="G376" s="534">
        <v>123</v>
      </c>
      <c r="H376" s="534">
        <v>95</v>
      </c>
      <c r="I376" s="534">
        <v>105</v>
      </c>
      <c r="J376" s="534">
        <v>80</v>
      </c>
      <c r="K376" s="534">
        <v>84</v>
      </c>
      <c r="L376" s="534">
        <v>65</v>
      </c>
    </row>
    <row r="377" spans="1:12" x14ac:dyDescent="0.45">
      <c r="A377" s="492" t="s">
        <v>706</v>
      </c>
      <c r="B377" s="492" t="s">
        <v>561</v>
      </c>
      <c r="C377" s="492" t="s">
        <v>277</v>
      </c>
      <c r="D377" s="492" t="s">
        <v>295</v>
      </c>
      <c r="E377" s="492" t="s">
        <v>704</v>
      </c>
      <c r="F377" s="492">
        <v>2</v>
      </c>
      <c r="G377" s="534">
        <v>85</v>
      </c>
      <c r="H377" s="534">
        <v>47</v>
      </c>
      <c r="I377" s="534">
        <v>57</v>
      </c>
      <c r="J377" s="534">
        <v>63</v>
      </c>
      <c r="K377" s="534">
        <v>61</v>
      </c>
      <c r="L377" s="534">
        <v>61</v>
      </c>
    </row>
    <row r="378" spans="1:12" x14ac:dyDescent="0.45">
      <c r="A378" s="492" t="s">
        <v>706</v>
      </c>
      <c r="B378" s="492" t="s">
        <v>561</v>
      </c>
      <c r="C378" s="492" t="s">
        <v>278</v>
      </c>
      <c r="D378" s="492" t="s">
        <v>295</v>
      </c>
      <c r="E378" s="492" t="s">
        <v>704</v>
      </c>
      <c r="F378" s="492">
        <v>2</v>
      </c>
      <c r="G378" s="534">
        <v>24</v>
      </c>
      <c r="H378" s="534">
        <v>26</v>
      </c>
      <c r="I378" s="534">
        <v>17</v>
      </c>
      <c r="J378" s="534">
        <v>13</v>
      </c>
      <c r="K378" s="534">
        <v>13</v>
      </c>
      <c r="L378" s="534">
        <v>10</v>
      </c>
    </row>
    <row r="379" spans="1:12" x14ac:dyDescent="0.45">
      <c r="A379" s="492" t="s">
        <v>706</v>
      </c>
      <c r="B379" s="492" t="s">
        <v>561</v>
      </c>
      <c r="C379" s="492" t="s">
        <v>279</v>
      </c>
      <c r="D379" s="492" t="s">
        <v>295</v>
      </c>
      <c r="E379" s="492" t="s">
        <v>704</v>
      </c>
      <c r="F379" s="492">
        <v>2</v>
      </c>
      <c r="G379" s="534">
        <v>28</v>
      </c>
      <c r="H379" s="534">
        <v>22</v>
      </c>
      <c r="I379" s="534">
        <v>22</v>
      </c>
      <c r="J379" s="534">
        <v>22</v>
      </c>
      <c r="K379" s="534">
        <v>21</v>
      </c>
      <c r="L379" s="534">
        <v>32</v>
      </c>
    </row>
    <row r="380" spans="1:12" x14ac:dyDescent="0.45">
      <c r="A380" s="492" t="s">
        <v>706</v>
      </c>
      <c r="B380" s="492" t="s">
        <v>561</v>
      </c>
      <c r="C380" s="492" t="s">
        <v>280</v>
      </c>
      <c r="D380" s="492" t="s">
        <v>295</v>
      </c>
      <c r="E380" s="492" t="s">
        <v>704</v>
      </c>
      <c r="F380" s="492">
        <v>2</v>
      </c>
      <c r="G380" s="534">
        <v>1</v>
      </c>
      <c r="H380" s="534">
        <v>1</v>
      </c>
      <c r="I380" s="534">
        <v>1</v>
      </c>
      <c r="J380" s="534">
        <v>1</v>
      </c>
      <c r="K380" s="534">
        <v>1</v>
      </c>
      <c r="L380" s="534">
        <v>1</v>
      </c>
    </row>
    <row r="381" spans="1:12" x14ac:dyDescent="0.45">
      <c r="A381" s="492" t="s">
        <v>706</v>
      </c>
      <c r="B381" s="492" t="s">
        <v>561</v>
      </c>
      <c r="C381" s="492" t="s">
        <v>281</v>
      </c>
      <c r="D381" s="492" t="s">
        <v>295</v>
      </c>
      <c r="E381" s="492" t="s">
        <v>704</v>
      </c>
      <c r="F381" s="492">
        <v>2</v>
      </c>
      <c r="G381" s="534">
        <v>4</v>
      </c>
      <c r="H381" s="534">
        <v>5</v>
      </c>
      <c r="I381" s="534">
        <v>6</v>
      </c>
      <c r="J381" s="534">
        <v>5</v>
      </c>
      <c r="K381" s="534">
        <v>6</v>
      </c>
      <c r="L381" s="534">
        <v>5</v>
      </c>
    </row>
    <row r="382" spans="1:12" x14ac:dyDescent="0.45">
      <c r="A382" s="492" t="s">
        <v>706</v>
      </c>
      <c r="B382" s="492" t="s">
        <v>561</v>
      </c>
      <c r="C382" s="492" t="s">
        <v>282</v>
      </c>
      <c r="D382" s="492" t="s">
        <v>295</v>
      </c>
      <c r="E382" s="492" t="s">
        <v>704</v>
      </c>
      <c r="F382" s="492">
        <v>2</v>
      </c>
      <c r="G382" s="534">
        <v>4</v>
      </c>
      <c r="H382" s="534">
        <v>3</v>
      </c>
      <c r="I382" s="534">
        <v>2</v>
      </c>
      <c r="J382" s="534">
        <v>2</v>
      </c>
      <c r="K382" s="534">
        <v>3</v>
      </c>
      <c r="L382" s="534">
        <v>1</v>
      </c>
    </row>
    <row r="383" spans="1:12" x14ac:dyDescent="0.45">
      <c r="A383" s="492" t="s">
        <v>706</v>
      </c>
      <c r="B383" s="492" t="s">
        <v>561</v>
      </c>
      <c r="C383" s="492" t="s">
        <v>283</v>
      </c>
      <c r="D383" s="492" t="s">
        <v>295</v>
      </c>
      <c r="E383" s="492" t="s">
        <v>704</v>
      </c>
      <c r="F383" s="492">
        <v>2</v>
      </c>
      <c r="G383" s="534">
        <v>6</v>
      </c>
      <c r="H383" s="534">
        <v>6</v>
      </c>
      <c r="I383" s="534">
        <v>3</v>
      </c>
      <c r="J383" s="534">
        <v>0</v>
      </c>
      <c r="K383" s="534">
        <v>1</v>
      </c>
      <c r="L383" s="534">
        <v>1</v>
      </c>
    </row>
    <row r="384" spans="1:12" x14ac:dyDescent="0.45">
      <c r="A384" s="492" t="s">
        <v>706</v>
      </c>
      <c r="B384" s="492" t="s">
        <v>561</v>
      </c>
      <c r="C384" s="492" t="s">
        <v>294</v>
      </c>
      <c r="D384" s="492" t="s">
        <v>295</v>
      </c>
      <c r="E384" s="492" t="s">
        <v>704</v>
      </c>
      <c r="F384" s="492">
        <v>2</v>
      </c>
      <c r="G384" s="534">
        <v>2</v>
      </c>
      <c r="H384" s="534">
        <v>2</v>
      </c>
      <c r="I384" s="534">
        <v>5</v>
      </c>
      <c r="J384" s="534">
        <v>3</v>
      </c>
      <c r="K384" s="534">
        <v>2</v>
      </c>
      <c r="L384" s="534">
        <v>13</v>
      </c>
    </row>
    <row r="385" spans="1:12" x14ac:dyDescent="0.45">
      <c r="A385" s="492" t="s">
        <v>706</v>
      </c>
      <c r="B385" s="492" t="s">
        <v>561</v>
      </c>
      <c r="C385" s="492" t="s">
        <v>284</v>
      </c>
      <c r="D385" s="492" t="s">
        <v>295</v>
      </c>
      <c r="E385" s="492" t="s">
        <v>704</v>
      </c>
      <c r="F385" s="492">
        <v>2</v>
      </c>
      <c r="G385" s="534">
        <v>24</v>
      </c>
      <c r="H385" s="534">
        <v>74</v>
      </c>
      <c r="I385" s="534">
        <v>183</v>
      </c>
      <c r="J385" s="534">
        <v>269</v>
      </c>
      <c r="K385" s="534">
        <v>68</v>
      </c>
      <c r="L385" s="534">
        <v>1648</v>
      </c>
    </row>
    <row r="386" spans="1:12" x14ac:dyDescent="0.45">
      <c r="A386" s="492" t="s">
        <v>706</v>
      </c>
      <c r="B386" s="492" t="s">
        <v>561</v>
      </c>
      <c r="C386" s="492" t="s">
        <v>285</v>
      </c>
      <c r="D386" s="492" t="s">
        <v>295</v>
      </c>
      <c r="E386" s="492" t="s">
        <v>704</v>
      </c>
      <c r="F386" s="492">
        <v>2</v>
      </c>
      <c r="G386" s="534">
        <v>48</v>
      </c>
      <c r="H386" s="534">
        <v>100</v>
      </c>
      <c r="I386" s="534">
        <v>12</v>
      </c>
      <c r="J386" s="534">
        <v>5</v>
      </c>
      <c r="K386" s="534">
        <v>4</v>
      </c>
      <c r="L386" s="534">
        <v>56</v>
      </c>
    </row>
    <row r="387" spans="1:12" x14ac:dyDescent="0.45">
      <c r="A387" s="492" t="s">
        <v>706</v>
      </c>
      <c r="B387" s="492" t="s">
        <v>561</v>
      </c>
      <c r="C387" s="492" t="s">
        <v>286</v>
      </c>
      <c r="D387" s="492" t="s">
        <v>295</v>
      </c>
      <c r="E387" s="492" t="s">
        <v>704</v>
      </c>
      <c r="F387" s="492">
        <v>2</v>
      </c>
      <c r="G387" s="534">
        <v>3</v>
      </c>
      <c r="H387" s="534">
        <v>3</v>
      </c>
      <c r="I387" s="534">
        <v>4</v>
      </c>
      <c r="J387" s="534">
        <v>4</v>
      </c>
      <c r="K387" s="534">
        <v>6</v>
      </c>
      <c r="L387" s="534">
        <v>610</v>
      </c>
    </row>
    <row r="388" spans="1:12" x14ac:dyDescent="0.45">
      <c r="A388" s="492" t="s">
        <v>706</v>
      </c>
      <c r="B388" s="492" t="s">
        <v>561</v>
      </c>
      <c r="C388" s="492" t="s">
        <v>287</v>
      </c>
      <c r="D388" s="492" t="s">
        <v>295</v>
      </c>
      <c r="E388" s="492" t="s">
        <v>704</v>
      </c>
      <c r="F388" s="492">
        <v>2</v>
      </c>
      <c r="G388" s="534">
        <v>22</v>
      </c>
      <c r="H388" s="534">
        <v>21</v>
      </c>
      <c r="I388" s="534">
        <v>25</v>
      </c>
      <c r="J388" s="534">
        <v>20</v>
      </c>
      <c r="K388" s="534">
        <v>25</v>
      </c>
      <c r="L388" s="534">
        <v>20</v>
      </c>
    </row>
    <row r="389" spans="1:12" x14ac:dyDescent="0.45">
      <c r="A389" s="492" t="s">
        <v>706</v>
      </c>
      <c r="B389" s="492" t="s">
        <v>561</v>
      </c>
      <c r="C389" s="492" t="s">
        <v>288</v>
      </c>
      <c r="D389" s="492" t="s">
        <v>295</v>
      </c>
      <c r="E389" s="492" t="s">
        <v>704</v>
      </c>
      <c r="F389" s="492">
        <v>2</v>
      </c>
      <c r="G389" s="534">
        <v>13</v>
      </c>
      <c r="H389" s="534">
        <v>15</v>
      </c>
      <c r="I389" s="534">
        <v>17</v>
      </c>
      <c r="J389" s="534">
        <v>9</v>
      </c>
      <c r="K389" s="534">
        <v>17</v>
      </c>
      <c r="L389" s="534">
        <v>12</v>
      </c>
    </row>
    <row r="390" spans="1:12" x14ac:dyDescent="0.45">
      <c r="A390" s="492" t="s">
        <v>706</v>
      </c>
      <c r="B390" s="492" t="s">
        <v>561</v>
      </c>
      <c r="C390" s="492" t="s">
        <v>71</v>
      </c>
      <c r="D390" s="492" t="s">
        <v>295</v>
      </c>
      <c r="E390" s="492" t="s">
        <v>704</v>
      </c>
      <c r="F390" s="492">
        <v>2</v>
      </c>
      <c r="G390" s="534">
        <v>168</v>
      </c>
      <c r="H390" s="534">
        <v>101</v>
      </c>
      <c r="I390" s="534">
        <v>111</v>
      </c>
      <c r="J390" s="534">
        <v>98</v>
      </c>
      <c r="K390" s="534">
        <v>107</v>
      </c>
      <c r="L390" s="534">
        <v>138</v>
      </c>
    </row>
    <row r="391" spans="1:12" x14ac:dyDescent="0.45">
      <c r="A391" s="492" t="s">
        <v>706</v>
      </c>
      <c r="B391" s="492" t="s">
        <v>561</v>
      </c>
      <c r="C391" s="492" t="s">
        <v>289</v>
      </c>
      <c r="D391" s="492" t="s">
        <v>295</v>
      </c>
      <c r="E391" s="492" t="s">
        <v>704</v>
      </c>
      <c r="F391" s="492">
        <v>2</v>
      </c>
      <c r="G391" s="534"/>
      <c r="H391" s="534">
        <v>98</v>
      </c>
      <c r="I391" s="534">
        <v>115</v>
      </c>
      <c r="J391" s="534">
        <v>92</v>
      </c>
      <c r="K391" s="534">
        <v>93</v>
      </c>
      <c r="L391" s="534">
        <v>77</v>
      </c>
    </row>
    <row r="392" spans="1:12" x14ac:dyDescent="0.45">
      <c r="A392" s="492" t="s">
        <v>706</v>
      </c>
      <c r="B392" s="492" t="s">
        <v>561</v>
      </c>
      <c r="C392" s="492" t="s">
        <v>290</v>
      </c>
      <c r="D392" s="492" t="s">
        <v>295</v>
      </c>
      <c r="E392" s="492" t="s">
        <v>704</v>
      </c>
      <c r="F392" s="492">
        <v>2</v>
      </c>
      <c r="G392" s="534">
        <v>555</v>
      </c>
      <c r="H392" s="534">
        <v>618</v>
      </c>
      <c r="I392" s="534">
        <v>684</v>
      </c>
      <c r="J392" s="534">
        <v>690</v>
      </c>
      <c r="K392" s="534">
        <v>513</v>
      </c>
      <c r="L392" s="534">
        <v>2751</v>
      </c>
    </row>
    <row r="393" spans="1:12" x14ac:dyDescent="0.45">
      <c r="A393" s="492" t="s">
        <v>706</v>
      </c>
      <c r="B393" s="492" t="s">
        <v>558</v>
      </c>
      <c r="C393" s="492" t="s">
        <v>275</v>
      </c>
      <c r="D393" s="492" t="s">
        <v>296</v>
      </c>
      <c r="E393" s="492" t="s">
        <v>705</v>
      </c>
      <c r="F393" s="492">
        <v>3</v>
      </c>
      <c r="G393" s="534">
        <v>97932</v>
      </c>
      <c r="H393" s="534">
        <v>85986</v>
      </c>
      <c r="I393" s="534">
        <v>95032</v>
      </c>
      <c r="J393" s="534">
        <v>73368</v>
      </c>
      <c r="K393" s="534">
        <v>83473</v>
      </c>
      <c r="L393" s="534">
        <v>77133</v>
      </c>
    </row>
    <row r="394" spans="1:12" x14ac:dyDescent="0.45">
      <c r="A394" s="492" t="s">
        <v>706</v>
      </c>
      <c r="B394" s="492" t="s">
        <v>558</v>
      </c>
      <c r="C394" s="492" t="s">
        <v>277</v>
      </c>
      <c r="D394" s="492" t="s">
        <v>296</v>
      </c>
      <c r="E394" s="492" t="s">
        <v>705</v>
      </c>
      <c r="F394" s="492">
        <v>3</v>
      </c>
      <c r="G394" s="534">
        <v>49739</v>
      </c>
      <c r="H394" s="534">
        <v>44564</v>
      </c>
      <c r="I394" s="534">
        <v>54208</v>
      </c>
      <c r="J394" s="534">
        <v>41406</v>
      </c>
      <c r="K394" s="534">
        <v>36555</v>
      </c>
      <c r="L394" s="534">
        <v>42429</v>
      </c>
    </row>
    <row r="395" spans="1:12" x14ac:dyDescent="0.45">
      <c r="A395" s="492" t="s">
        <v>706</v>
      </c>
      <c r="B395" s="492" t="s">
        <v>558</v>
      </c>
      <c r="C395" s="492" t="s">
        <v>278</v>
      </c>
      <c r="D395" s="492" t="s">
        <v>296</v>
      </c>
      <c r="E395" s="492" t="s">
        <v>705</v>
      </c>
      <c r="F395" s="492">
        <v>3</v>
      </c>
      <c r="G395" s="534">
        <v>44396</v>
      </c>
      <c r="H395" s="534">
        <v>69736</v>
      </c>
      <c r="I395" s="534">
        <v>81260</v>
      </c>
      <c r="J395" s="534">
        <v>60465</v>
      </c>
      <c r="K395" s="534">
        <v>71103</v>
      </c>
      <c r="L395" s="534">
        <v>76513</v>
      </c>
    </row>
    <row r="396" spans="1:12" x14ac:dyDescent="0.45">
      <c r="A396" s="492" t="s">
        <v>706</v>
      </c>
      <c r="B396" s="492" t="s">
        <v>558</v>
      </c>
      <c r="C396" s="492" t="s">
        <v>279</v>
      </c>
      <c r="D396" s="492" t="s">
        <v>296</v>
      </c>
      <c r="E396" s="492" t="s">
        <v>705</v>
      </c>
      <c r="F396" s="492">
        <v>3</v>
      </c>
      <c r="G396" s="534">
        <v>259043</v>
      </c>
      <c r="H396" s="534">
        <v>306974</v>
      </c>
      <c r="I396" s="534">
        <v>249466</v>
      </c>
      <c r="J396" s="534">
        <v>282290</v>
      </c>
      <c r="K396" s="534">
        <v>330548</v>
      </c>
      <c r="L396" s="534">
        <v>319932</v>
      </c>
    </row>
    <row r="397" spans="1:12" x14ac:dyDescent="0.45">
      <c r="A397" s="492" t="s">
        <v>706</v>
      </c>
      <c r="B397" s="492" t="s">
        <v>558</v>
      </c>
      <c r="C397" s="492" t="s">
        <v>280</v>
      </c>
      <c r="D397" s="492" t="s">
        <v>296</v>
      </c>
      <c r="E397" s="492" t="s">
        <v>705</v>
      </c>
      <c r="F397" s="492">
        <v>3</v>
      </c>
      <c r="G397" s="534">
        <v>191023</v>
      </c>
      <c r="H397" s="534">
        <v>272780</v>
      </c>
      <c r="I397" s="534">
        <v>173644</v>
      </c>
      <c r="J397" s="534">
        <v>254092</v>
      </c>
      <c r="K397" s="534">
        <v>322393</v>
      </c>
      <c r="L397" s="534">
        <v>257049</v>
      </c>
    </row>
    <row r="398" spans="1:12" x14ac:dyDescent="0.45">
      <c r="A398" s="492" t="s">
        <v>706</v>
      </c>
      <c r="B398" s="492" t="s">
        <v>558</v>
      </c>
      <c r="C398" s="492" t="s">
        <v>281</v>
      </c>
      <c r="D398" s="492" t="s">
        <v>296</v>
      </c>
      <c r="E398" s="492" t="s">
        <v>705</v>
      </c>
      <c r="F398" s="492">
        <v>3</v>
      </c>
      <c r="G398" s="534">
        <v>166714</v>
      </c>
      <c r="H398" s="534">
        <v>77485</v>
      </c>
      <c r="I398" s="534">
        <v>75467</v>
      </c>
      <c r="J398" s="534">
        <v>59319</v>
      </c>
      <c r="K398" s="534">
        <v>67629</v>
      </c>
      <c r="L398" s="534">
        <v>173253</v>
      </c>
    </row>
    <row r="399" spans="1:12" x14ac:dyDescent="0.45">
      <c r="A399" s="492" t="s">
        <v>706</v>
      </c>
      <c r="B399" s="492" t="s">
        <v>558</v>
      </c>
      <c r="C399" s="492" t="s">
        <v>282</v>
      </c>
      <c r="D399" s="492" t="s">
        <v>296</v>
      </c>
      <c r="E399" s="492" t="s">
        <v>705</v>
      </c>
      <c r="F399" s="492">
        <v>3</v>
      </c>
      <c r="G399" s="534"/>
      <c r="H399" s="534"/>
      <c r="I399" s="534">
        <v>30000</v>
      </c>
      <c r="J399" s="534">
        <v>29000</v>
      </c>
      <c r="K399" s="534">
        <v>29000</v>
      </c>
      <c r="L399" s="534"/>
    </row>
    <row r="400" spans="1:12" x14ac:dyDescent="0.45">
      <c r="A400" s="492" t="s">
        <v>706</v>
      </c>
      <c r="B400" s="492" t="s">
        <v>558</v>
      </c>
      <c r="C400" s="492" t="s">
        <v>283</v>
      </c>
      <c r="D400" s="492" t="s">
        <v>296</v>
      </c>
      <c r="E400" s="492" t="s">
        <v>705</v>
      </c>
      <c r="F400" s="492">
        <v>3</v>
      </c>
      <c r="G400" s="534">
        <v>163781</v>
      </c>
      <c r="H400" s="534">
        <v>101837</v>
      </c>
      <c r="I400" s="534">
        <v>127045</v>
      </c>
      <c r="J400" s="534">
        <v>104061</v>
      </c>
      <c r="K400" s="534">
        <v>209496</v>
      </c>
      <c r="L400" s="534">
        <v>43571</v>
      </c>
    </row>
    <row r="401" spans="1:12" x14ac:dyDescent="0.45">
      <c r="A401" s="492" t="s">
        <v>706</v>
      </c>
      <c r="B401" s="492" t="s">
        <v>558</v>
      </c>
      <c r="C401" s="492" t="s">
        <v>294</v>
      </c>
      <c r="D401" s="492" t="s">
        <v>296</v>
      </c>
      <c r="E401" s="492" t="s">
        <v>705</v>
      </c>
      <c r="F401" s="492">
        <v>3</v>
      </c>
      <c r="G401" s="534"/>
      <c r="H401" s="534"/>
      <c r="I401" s="534"/>
      <c r="J401" s="534">
        <v>0</v>
      </c>
      <c r="K401" s="534">
        <v>0</v>
      </c>
      <c r="L401" s="534">
        <v>0</v>
      </c>
    </row>
    <row r="402" spans="1:12" x14ac:dyDescent="0.45">
      <c r="A402" s="492" t="s">
        <v>706</v>
      </c>
      <c r="B402" s="492" t="s">
        <v>558</v>
      </c>
      <c r="C402" s="492" t="s">
        <v>284</v>
      </c>
      <c r="D402" s="492" t="s">
        <v>296</v>
      </c>
      <c r="E402" s="492" t="s">
        <v>705</v>
      </c>
      <c r="F402" s="492">
        <v>3</v>
      </c>
      <c r="G402" s="534">
        <v>1154</v>
      </c>
      <c r="H402" s="534">
        <v>3557</v>
      </c>
      <c r="I402" s="534">
        <v>5427</v>
      </c>
      <c r="J402" s="534">
        <v>3778</v>
      </c>
      <c r="K402" s="534">
        <v>6205</v>
      </c>
      <c r="L402" s="534">
        <v>4130</v>
      </c>
    </row>
    <row r="403" spans="1:12" x14ac:dyDescent="0.45">
      <c r="A403" s="492" t="s">
        <v>706</v>
      </c>
      <c r="B403" s="492" t="s">
        <v>558</v>
      </c>
      <c r="C403" s="492" t="s">
        <v>285</v>
      </c>
      <c r="D403" s="492" t="s">
        <v>296</v>
      </c>
      <c r="E403" s="492" t="s">
        <v>705</v>
      </c>
      <c r="F403" s="492">
        <v>3</v>
      </c>
      <c r="G403" s="534">
        <v>103</v>
      </c>
      <c r="H403" s="534">
        <v>37</v>
      </c>
      <c r="I403" s="534">
        <v>11</v>
      </c>
      <c r="J403" s="534">
        <v>0</v>
      </c>
      <c r="K403" s="534">
        <v>63</v>
      </c>
      <c r="L403" s="534">
        <v>6</v>
      </c>
    </row>
    <row r="404" spans="1:12" x14ac:dyDescent="0.45">
      <c r="A404" s="492" t="s">
        <v>706</v>
      </c>
      <c r="B404" s="492" t="s">
        <v>558</v>
      </c>
      <c r="C404" s="492" t="s">
        <v>286</v>
      </c>
      <c r="D404" s="492" t="s">
        <v>296</v>
      </c>
      <c r="E404" s="492" t="s">
        <v>705</v>
      </c>
      <c r="F404" s="492">
        <v>3</v>
      </c>
      <c r="G404" s="534">
        <v>16611</v>
      </c>
      <c r="H404" s="534">
        <v>9785</v>
      </c>
      <c r="I404" s="534">
        <v>18596</v>
      </c>
      <c r="J404" s="534">
        <v>18390</v>
      </c>
      <c r="K404" s="534">
        <v>20391</v>
      </c>
      <c r="L404" s="534">
        <v>9651</v>
      </c>
    </row>
    <row r="405" spans="1:12" x14ac:dyDescent="0.45">
      <c r="A405" s="492" t="s">
        <v>706</v>
      </c>
      <c r="B405" s="492" t="s">
        <v>558</v>
      </c>
      <c r="C405" s="492" t="s">
        <v>287</v>
      </c>
      <c r="D405" s="492" t="s">
        <v>296</v>
      </c>
      <c r="E405" s="492" t="s">
        <v>705</v>
      </c>
      <c r="F405" s="492">
        <v>3</v>
      </c>
      <c r="G405" s="534">
        <v>10797</v>
      </c>
      <c r="H405" s="534">
        <v>9367</v>
      </c>
      <c r="I405" s="534">
        <v>9712</v>
      </c>
      <c r="J405" s="534">
        <v>10734</v>
      </c>
      <c r="K405" s="534">
        <v>10429</v>
      </c>
      <c r="L405" s="534">
        <v>10889</v>
      </c>
    </row>
    <row r="406" spans="1:12" x14ac:dyDescent="0.45">
      <c r="A406" s="492" t="s">
        <v>706</v>
      </c>
      <c r="B406" s="492" t="s">
        <v>558</v>
      </c>
      <c r="C406" s="492" t="s">
        <v>288</v>
      </c>
      <c r="D406" s="492" t="s">
        <v>296</v>
      </c>
      <c r="E406" s="492" t="s">
        <v>705</v>
      </c>
      <c r="F406" s="492">
        <v>3</v>
      </c>
      <c r="G406" s="534">
        <v>3477</v>
      </c>
      <c r="H406" s="534">
        <v>6335</v>
      </c>
      <c r="I406" s="534">
        <v>9862</v>
      </c>
      <c r="J406" s="534">
        <v>10282</v>
      </c>
      <c r="K406" s="534">
        <v>6017</v>
      </c>
      <c r="L406" s="534">
        <v>6010</v>
      </c>
    </row>
    <row r="407" spans="1:12" x14ac:dyDescent="0.45">
      <c r="A407" s="492" t="s">
        <v>706</v>
      </c>
      <c r="B407" s="492" t="s">
        <v>558</v>
      </c>
      <c r="C407" s="492" t="s">
        <v>71</v>
      </c>
      <c r="D407" s="492" t="s">
        <v>296</v>
      </c>
      <c r="E407" s="492" t="s">
        <v>705</v>
      </c>
      <c r="F407" s="492">
        <v>3</v>
      </c>
      <c r="G407" s="534">
        <v>46313</v>
      </c>
      <c r="H407" s="534">
        <v>45134</v>
      </c>
      <c r="I407" s="534">
        <v>90080</v>
      </c>
      <c r="J407" s="534">
        <v>65854</v>
      </c>
      <c r="K407" s="534">
        <v>73566</v>
      </c>
      <c r="L407" s="534">
        <v>54296</v>
      </c>
    </row>
    <row r="408" spans="1:12" x14ac:dyDescent="0.45">
      <c r="A408" s="492" t="s">
        <v>706</v>
      </c>
      <c r="B408" s="492" t="s">
        <v>558</v>
      </c>
      <c r="C408" s="492" t="s">
        <v>289</v>
      </c>
      <c r="D408" s="492" t="s">
        <v>296</v>
      </c>
      <c r="E408" s="492" t="s">
        <v>705</v>
      </c>
      <c r="F408" s="492">
        <v>3</v>
      </c>
      <c r="G408" s="534"/>
      <c r="H408" s="534">
        <v>45449</v>
      </c>
      <c r="I408" s="534">
        <v>46229</v>
      </c>
      <c r="J408" s="534">
        <v>36897</v>
      </c>
      <c r="K408" s="534">
        <v>38103</v>
      </c>
      <c r="L408" s="534">
        <v>54036</v>
      </c>
    </row>
    <row r="409" spans="1:12" x14ac:dyDescent="0.45">
      <c r="A409" s="492" t="s">
        <v>706</v>
      </c>
      <c r="B409" s="492" t="s">
        <v>558</v>
      </c>
      <c r="C409" s="492" t="s">
        <v>290</v>
      </c>
      <c r="D409" s="492" t="s">
        <v>296</v>
      </c>
      <c r="E409" s="492" t="s">
        <v>705</v>
      </c>
      <c r="F409" s="492">
        <v>3</v>
      </c>
      <c r="G409" s="534">
        <v>54722</v>
      </c>
      <c r="H409" s="534">
        <v>48601</v>
      </c>
      <c r="I409" s="534">
        <v>68649</v>
      </c>
      <c r="J409" s="534">
        <v>59572</v>
      </c>
      <c r="K409" s="534">
        <v>62613</v>
      </c>
      <c r="L409" s="534">
        <v>32447</v>
      </c>
    </row>
    <row r="410" spans="1:12" x14ac:dyDescent="0.45">
      <c r="A410" s="492" t="s">
        <v>706</v>
      </c>
      <c r="B410" s="492" t="s">
        <v>559</v>
      </c>
      <c r="C410" s="492" t="s">
        <v>275</v>
      </c>
      <c r="D410" s="492" t="s">
        <v>296</v>
      </c>
      <c r="E410" s="492" t="s">
        <v>705</v>
      </c>
      <c r="F410" s="492">
        <v>3</v>
      </c>
      <c r="G410" s="534">
        <v>30440</v>
      </c>
      <c r="H410" s="534">
        <v>31240</v>
      </c>
      <c r="I410" s="534">
        <v>34862</v>
      </c>
      <c r="J410" s="534">
        <v>32328</v>
      </c>
      <c r="K410" s="534">
        <v>32927</v>
      </c>
      <c r="L410" s="534">
        <v>35841</v>
      </c>
    </row>
    <row r="411" spans="1:12" x14ac:dyDescent="0.45">
      <c r="A411" s="492" t="s">
        <v>706</v>
      </c>
      <c r="B411" s="492" t="s">
        <v>559</v>
      </c>
      <c r="C411" s="492" t="s">
        <v>277</v>
      </c>
      <c r="D411" s="492" t="s">
        <v>296</v>
      </c>
      <c r="E411" s="492" t="s">
        <v>705</v>
      </c>
      <c r="F411" s="492">
        <v>3</v>
      </c>
      <c r="G411" s="534">
        <v>31073</v>
      </c>
      <c r="H411" s="534">
        <v>28391</v>
      </c>
      <c r="I411" s="534">
        <v>24763</v>
      </c>
      <c r="J411" s="534">
        <v>23952</v>
      </c>
      <c r="K411" s="534">
        <v>24249</v>
      </c>
      <c r="L411" s="534">
        <v>26303</v>
      </c>
    </row>
    <row r="412" spans="1:12" x14ac:dyDescent="0.45">
      <c r="A412" s="492" t="s">
        <v>706</v>
      </c>
      <c r="B412" s="492" t="s">
        <v>559</v>
      </c>
      <c r="C412" s="492" t="s">
        <v>278</v>
      </c>
      <c r="D412" s="492" t="s">
        <v>296</v>
      </c>
      <c r="E412" s="492" t="s">
        <v>705</v>
      </c>
      <c r="F412" s="492">
        <v>3</v>
      </c>
      <c r="G412" s="534">
        <v>47452</v>
      </c>
      <c r="H412" s="534">
        <v>38048</v>
      </c>
      <c r="I412" s="534">
        <v>37494</v>
      </c>
      <c r="J412" s="534">
        <v>32622</v>
      </c>
      <c r="K412" s="534">
        <v>34377</v>
      </c>
      <c r="L412" s="534">
        <v>34189</v>
      </c>
    </row>
    <row r="413" spans="1:12" x14ac:dyDescent="0.45">
      <c r="A413" s="492" t="s">
        <v>706</v>
      </c>
      <c r="B413" s="492" t="s">
        <v>559</v>
      </c>
      <c r="C413" s="492" t="s">
        <v>279</v>
      </c>
      <c r="D413" s="492" t="s">
        <v>296</v>
      </c>
      <c r="E413" s="492" t="s">
        <v>705</v>
      </c>
      <c r="F413" s="492">
        <v>3</v>
      </c>
      <c r="G413" s="534">
        <v>125015</v>
      </c>
      <c r="H413" s="534">
        <v>123843</v>
      </c>
      <c r="I413" s="534">
        <v>132705</v>
      </c>
      <c r="J413" s="534">
        <v>141545</v>
      </c>
      <c r="K413" s="534">
        <v>146298</v>
      </c>
      <c r="L413" s="534">
        <v>144010</v>
      </c>
    </row>
    <row r="414" spans="1:12" x14ac:dyDescent="0.45">
      <c r="A414" s="492" t="s">
        <v>706</v>
      </c>
      <c r="B414" s="492" t="s">
        <v>559</v>
      </c>
      <c r="C414" s="492" t="s">
        <v>280</v>
      </c>
      <c r="D414" s="492" t="s">
        <v>296</v>
      </c>
      <c r="E414" s="492" t="s">
        <v>705</v>
      </c>
      <c r="F414" s="492">
        <v>3</v>
      </c>
      <c r="G414" s="534">
        <v>98421</v>
      </c>
      <c r="H414" s="534">
        <v>67764</v>
      </c>
      <c r="I414" s="534">
        <v>136508</v>
      </c>
      <c r="J414" s="534">
        <v>147263</v>
      </c>
      <c r="K414" s="534">
        <v>160049</v>
      </c>
      <c r="L414" s="534">
        <v>160821</v>
      </c>
    </row>
    <row r="415" spans="1:12" x14ac:dyDescent="0.45">
      <c r="A415" s="492" t="s">
        <v>706</v>
      </c>
      <c r="B415" s="492" t="s">
        <v>559</v>
      </c>
      <c r="C415" s="492" t="s">
        <v>281</v>
      </c>
      <c r="D415" s="492" t="s">
        <v>296</v>
      </c>
      <c r="E415" s="492" t="s">
        <v>705</v>
      </c>
      <c r="F415" s="492">
        <v>3</v>
      </c>
      <c r="G415" s="534">
        <v>83653</v>
      </c>
      <c r="H415" s="534">
        <v>87319</v>
      </c>
      <c r="I415" s="534">
        <v>90786</v>
      </c>
      <c r="J415" s="534">
        <v>93507</v>
      </c>
      <c r="K415" s="534">
        <v>88270</v>
      </c>
      <c r="L415" s="534">
        <v>86105</v>
      </c>
    </row>
    <row r="416" spans="1:12" x14ac:dyDescent="0.45">
      <c r="A416" s="492" t="s">
        <v>706</v>
      </c>
      <c r="B416" s="492" t="s">
        <v>559</v>
      </c>
      <c r="C416" s="492" t="s">
        <v>282</v>
      </c>
      <c r="D416" s="492" t="s">
        <v>296</v>
      </c>
      <c r="E416" s="492" t="s">
        <v>705</v>
      </c>
      <c r="F416" s="492">
        <v>3</v>
      </c>
      <c r="G416" s="534">
        <v>33900</v>
      </c>
      <c r="H416" s="534">
        <v>14528</v>
      </c>
      <c r="I416" s="534">
        <v>17215</v>
      </c>
      <c r="J416" s="534">
        <v>17181</v>
      </c>
      <c r="K416" s="534"/>
      <c r="L416" s="534"/>
    </row>
    <row r="417" spans="1:12" x14ac:dyDescent="0.45">
      <c r="A417" s="492" t="s">
        <v>706</v>
      </c>
      <c r="B417" s="492" t="s">
        <v>559</v>
      </c>
      <c r="C417" s="492" t="s">
        <v>283</v>
      </c>
      <c r="D417" s="492" t="s">
        <v>296</v>
      </c>
      <c r="E417" s="492" t="s">
        <v>705</v>
      </c>
      <c r="F417" s="492">
        <v>3</v>
      </c>
      <c r="G417" s="534">
        <v>18295</v>
      </c>
      <c r="H417" s="534">
        <v>20402</v>
      </c>
      <c r="I417" s="534">
        <v>89599</v>
      </c>
      <c r="J417" s="534">
        <v>47583</v>
      </c>
      <c r="K417" s="534">
        <v>24699</v>
      </c>
      <c r="L417" s="534">
        <v>29925</v>
      </c>
    </row>
    <row r="418" spans="1:12" x14ac:dyDescent="0.45">
      <c r="A418" s="492" t="s">
        <v>706</v>
      </c>
      <c r="B418" s="492" t="s">
        <v>559</v>
      </c>
      <c r="C418" s="492" t="s">
        <v>294</v>
      </c>
      <c r="D418" s="492" t="s">
        <v>296</v>
      </c>
      <c r="E418" s="492" t="s">
        <v>705</v>
      </c>
      <c r="F418" s="492">
        <v>3</v>
      </c>
      <c r="G418" s="534">
        <v>3673</v>
      </c>
      <c r="H418" s="534">
        <v>144</v>
      </c>
      <c r="I418" s="534">
        <v>6473</v>
      </c>
      <c r="J418" s="534">
        <v>8057</v>
      </c>
      <c r="K418" s="534">
        <v>8973</v>
      </c>
      <c r="L418" s="534">
        <v>5435</v>
      </c>
    </row>
    <row r="419" spans="1:12" x14ac:dyDescent="0.45">
      <c r="A419" s="492" t="s">
        <v>706</v>
      </c>
      <c r="B419" s="492" t="s">
        <v>559</v>
      </c>
      <c r="C419" s="492" t="s">
        <v>284</v>
      </c>
      <c r="D419" s="492" t="s">
        <v>296</v>
      </c>
      <c r="E419" s="492" t="s">
        <v>705</v>
      </c>
      <c r="F419" s="492">
        <v>3</v>
      </c>
      <c r="G419" s="534">
        <v>1740</v>
      </c>
      <c r="H419" s="534">
        <v>2526</v>
      </c>
      <c r="I419" s="534">
        <v>2378</v>
      </c>
      <c r="J419" s="534">
        <v>2278</v>
      </c>
      <c r="K419" s="534">
        <v>2922</v>
      </c>
      <c r="L419" s="534">
        <v>1796</v>
      </c>
    </row>
    <row r="420" spans="1:12" x14ac:dyDescent="0.45">
      <c r="A420" s="492" t="s">
        <v>706</v>
      </c>
      <c r="B420" s="492" t="s">
        <v>559</v>
      </c>
      <c r="C420" s="492" t="s">
        <v>285</v>
      </c>
      <c r="D420" s="492" t="s">
        <v>296</v>
      </c>
      <c r="E420" s="492" t="s">
        <v>705</v>
      </c>
      <c r="F420" s="492">
        <v>3</v>
      </c>
      <c r="G420" s="534">
        <v>883</v>
      </c>
      <c r="H420" s="534">
        <v>1630</v>
      </c>
      <c r="I420" s="534">
        <v>2480</v>
      </c>
      <c r="J420" s="534">
        <v>1501</v>
      </c>
      <c r="K420" s="534">
        <v>622</v>
      </c>
      <c r="L420" s="534">
        <v>860</v>
      </c>
    </row>
    <row r="421" spans="1:12" x14ac:dyDescent="0.45">
      <c r="A421" s="492" t="s">
        <v>706</v>
      </c>
      <c r="B421" s="492" t="s">
        <v>559</v>
      </c>
      <c r="C421" s="492" t="s">
        <v>286</v>
      </c>
      <c r="D421" s="492" t="s">
        <v>296</v>
      </c>
      <c r="E421" s="492" t="s">
        <v>705</v>
      </c>
      <c r="F421" s="492">
        <v>3</v>
      </c>
      <c r="G421" s="534">
        <v>14363</v>
      </c>
      <c r="H421" s="534">
        <v>15263</v>
      </c>
      <c r="I421" s="534">
        <v>15790</v>
      </c>
      <c r="J421" s="534">
        <v>17277</v>
      </c>
      <c r="K421" s="534">
        <v>18444</v>
      </c>
      <c r="L421" s="534">
        <v>7626</v>
      </c>
    </row>
    <row r="422" spans="1:12" x14ac:dyDescent="0.45">
      <c r="A422" s="492" t="s">
        <v>706</v>
      </c>
      <c r="B422" s="492" t="s">
        <v>559</v>
      </c>
      <c r="C422" s="492" t="s">
        <v>287</v>
      </c>
      <c r="D422" s="492" t="s">
        <v>296</v>
      </c>
      <c r="E422" s="492" t="s">
        <v>705</v>
      </c>
      <c r="F422" s="492">
        <v>3</v>
      </c>
      <c r="G422" s="534">
        <v>7912</v>
      </c>
      <c r="H422" s="534">
        <v>8026</v>
      </c>
      <c r="I422" s="534">
        <v>7879</v>
      </c>
      <c r="J422" s="534">
        <v>8014</v>
      </c>
      <c r="K422" s="534">
        <v>7927</v>
      </c>
      <c r="L422" s="534">
        <v>7963</v>
      </c>
    </row>
    <row r="423" spans="1:12" x14ac:dyDescent="0.45">
      <c r="A423" s="492" t="s">
        <v>706</v>
      </c>
      <c r="B423" s="492" t="s">
        <v>559</v>
      </c>
      <c r="C423" s="492" t="s">
        <v>288</v>
      </c>
      <c r="D423" s="492" t="s">
        <v>296</v>
      </c>
      <c r="E423" s="492" t="s">
        <v>705</v>
      </c>
      <c r="F423" s="492">
        <v>3</v>
      </c>
      <c r="G423" s="534">
        <v>3637</v>
      </c>
      <c r="H423" s="534">
        <v>5279</v>
      </c>
      <c r="I423" s="534">
        <v>12841</v>
      </c>
      <c r="J423" s="534">
        <v>8922</v>
      </c>
      <c r="K423" s="534">
        <v>7872</v>
      </c>
      <c r="L423" s="534">
        <v>9637</v>
      </c>
    </row>
    <row r="424" spans="1:12" x14ac:dyDescent="0.45">
      <c r="A424" s="492" t="s">
        <v>706</v>
      </c>
      <c r="B424" s="492" t="s">
        <v>559</v>
      </c>
      <c r="C424" s="492" t="s">
        <v>71</v>
      </c>
      <c r="D424" s="492" t="s">
        <v>296</v>
      </c>
      <c r="E424" s="492" t="s">
        <v>705</v>
      </c>
      <c r="F424" s="492">
        <v>3</v>
      </c>
      <c r="G424" s="534">
        <v>14434</v>
      </c>
      <c r="H424" s="534">
        <v>13121</v>
      </c>
      <c r="I424" s="534">
        <v>11408</v>
      </c>
      <c r="J424" s="534">
        <v>11026</v>
      </c>
      <c r="K424" s="534">
        <v>9628</v>
      </c>
      <c r="L424" s="534">
        <v>8121</v>
      </c>
    </row>
    <row r="425" spans="1:12" x14ac:dyDescent="0.45">
      <c r="A425" s="492" t="s">
        <v>706</v>
      </c>
      <c r="B425" s="492" t="s">
        <v>559</v>
      </c>
      <c r="C425" s="492" t="s">
        <v>289</v>
      </c>
      <c r="D425" s="492" t="s">
        <v>296</v>
      </c>
      <c r="E425" s="492" t="s">
        <v>705</v>
      </c>
      <c r="F425" s="492">
        <v>3</v>
      </c>
      <c r="G425" s="534"/>
      <c r="H425" s="534">
        <v>14398</v>
      </c>
      <c r="I425" s="534">
        <v>19661</v>
      </c>
      <c r="J425" s="534">
        <v>21491</v>
      </c>
      <c r="K425" s="534">
        <v>17257</v>
      </c>
      <c r="L425" s="534">
        <v>18166</v>
      </c>
    </row>
    <row r="426" spans="1:12" x14ac:dyDescent="0.45">
      <c r="A426" s="492" t="s">
        <v>706</v>
      </c>
      <c r="B426" s="492" t="s">
        <v>559</v>
      </c>
      <c r="C426" s="492" t="s">
        <v>290</v>
      </c>
      <c r="D426" s="492" t="s">
        <v>296</v>
      </c>
      <c r="E426" s="492" t="s">
        <v>705</v>
      </c>
      <c r="F426" s="492">
        <v>3</v>
      </c>
      <c r="G426" s="534">
        <v>22992</v>
      </c>
      <c r="H426" s="534">
        <v>20163</v>
      </c>
      <c r="I426" s="534">
        <v>23426</v>
      </c>
      <c r="J426" s="534">
        <v>26405</v>
      </c>
      <c r="K426" s="534">
        <v>25746</v>
      </c>
      <c r="L426" s="534">
        <v>10578</v>
      </c>
    </row>
    <row r="427" spans="1:12" x14ac:dyDescent="0.45">
      <c r="A427" s="492" t="s">
        <v>706</v>
      </c>
      <c r="B427" s="492" t="s">
        <v>568</v>
      </c>
      <c r="C427" s="492" t="s">
        <v>275</v>
      </c>
      <c r="D427" s="492" t="s">
        <v>296</v>
      </c>
      <c r="E427" s="492" t="s">
        <v>705</v>
      </c>
      <c r="F427" s="492">
        <v>3</v>
      </c>
      <c r="G427" s="534">
        <v>48419</v>
      </c>
      <c r="H427" s="534">
        <v>47705</v>
      </c>
      <c r="I427" s="534">
        <v>52557</v>
      </c>
      <c r="J427" s="534">
        <v>44678</v>
      </c>
      <c r="K427" s="534">
        <v>45570</v>
      </c>
      <c r="L427" s="534">
        <v>44073</v>
      </c>
    </row>
    <row r="428" spans="1:12" x14ac:dyDescent="0.45">
      <c r="A428" s="492" t="s">
        <v>706</v>
      </c>
      <c r="B428" s="492" t="s">
        <v>568</v>
      </c>
      <c r="C428" s="492" t="s">
        <v>277</v>
      </c>
      <c r="D428" s="492" t="s">
        <v>296</v>
      </c>
      <c r="E428" s="492" t="s">
        <v>705</v>
      </c>
      <c r="F428" s="492">
        <v>3</v>
      </c>
      <c r="G428" s="534">
        <v>43946</v>
      </c>
      <c r="H428" s="534">
        <v>42431</v>
      </c>
      <c r="I428" s="534">
        <v>38053</v>
      </c>
      <c r="J428" s="534">
        <v>30787</v>
      </c>
      <c r="K428" s="534">
        <v>29387</v>
      </c>
      <c r="L428" s="534">
        <v>39191</v>
      </c>
    </row>
    <row r="429" spans="1:12" x14ac:dyDescent="0.45">
      <c r="A429" s="492" t="s">
        <v>706</v>
      </c>
      <c r="B429" s="492" t="s">
        <v>568</v>
      </c>
      <c r="C429" s="492" t="s">
        <v>278</v>
      </c>
      <c r="D429" s="492" t="s">
        <v>296</v>
      </c>
      <c r="E429" s="492" t="s">
        <v>705</v>
      </c>
      <c r="F429" s="492">
        <v>3</v>
      </c>
      <c r="G429" s="534">
        <v>54629</v>
      </c>
      <c r="H429" s="534">
        <v>47755</v>
      </c>
      <c r="I429" s="534">
        <v>153290</v>
      </c>
      <c r="J429" s="534">
        <v>68654</v>
      </c>
      <c r="K429" s="534">
        <v>60612</v>
      </c>
      <c r="L429" s="534">
        <v>60899</v>
      </c>
    </row>
    <row r="430" spans="1:12" x14ac:dyDescent="0.45">
      <c r="A430" s="492" t="s">
        <v>706</v>
      </c>
      <c r="B430" s="492" t="s">
        <v>568</v>
      </c>
      <c r="C430" s="492" t="s">
        <v>279</v>
      </c>
      <c r="D430" s="492" t="s">
        <v>296</v>
      </c>
      <c r="E430" s="492" t="s">
        <v>705</v>
      </c>
      <c r="F430" s="492">
        <v>3</v>
      </c>
      <c r="G430" s="534">
        <v>134045</v>
      </c>
      <c r="H430" s="534">
        <v>143442</v>
      </c>
      <c r="I430" s="534">
        <v>167758</v>
      </c>
      <c r="J430" s="534">
        <v>159973</v>
      </c>
      <c r="K430" s="534">
        <v>155671</v>
      </c>
      <c r="L430" s="534">
        <v>161746</v>
      </c>
    </row>
    <row r="431" spans="1:12" x14ac:dyDescent="0.45">
      <c r="A431" s="492" t="s">
        <v>706</v>
      </c>
      <c r="B431" s="492" t="s">
        <v>568</v>
      </c>
      <c r="C431" s="492" t="s">
        <v>280</v>
      </c>
      <c r="D431" s="492" t="s">
        <v>296</v>
      </c>
      <c r="E431" s="492" t="s">
        <v>705</v>
      </c>
      <c r="F431" s="492">
        <v>3</v>
      </c>
      <c r="G431" s="534">
        <v>133929</v>
      </c>
      <c r="H431" s="534">
        <v>142114</v>
      </c>
      <c r="I431" s="534">
        <v>159905</v>
      </c>
      <c r="J431" s="534">
        <v>42703</v>
      </c>
      <c r="K431" s="534">
        <v>155901</v>
      </c>
      <c r="L431" s="534">
        <v>157112</v>
      </c>
    </row>
    <row r="432" spans="1:12" x14ac:dyDescent="0.45">
      <c r="A432" s="492" t="s">
        <v>706</v>
      </c>
      <c r="B432" s="492" t="s">
        <v>568</v>
      </c>
      <c r="C432" s="492" t="s">
        <v>281</v>
      </c>
      <c r="D432" s="492" t="s">
        <v>296</v>
      </c>
      <c r="E432" s="492" t="s">
        <v>705</v>
      </c>
      <c r="F432" s="492">
        <v>3</v>
      </c>
      <c r="G432" s="534">
        <v>100618</v>
      </c>
      <c r="H432" s="534">
        <v>95300</v>
      </c>
      <c r="I432" s="534">
        <v>103648</v>
      </c>
      <c r="J432" s="534">
        <v>106360</v>
      </c>
      <c r="K432" s="534">
        <v>115735</v>
      </c>
      <c r="L432" s="534">
        <v>115589</v>
      </c>
    </row>
    <row r="433" spans="1:12" x14ac:dyDescent="0.45">
      <c r="A433" s="492" t="s">
        <v>706</v>
      </c>
      <c r="B433" s="492" t="s">
        <v>568</v>
      </c>
      <c r="C433" s="492" t="s">
        <v>282</v>
      </c>
      <c r="D433" s="492" t="s">
        <v>296</v>
      </c>
      <c r="E433" s="492" t="s">
        <v>705</v>
      </c>
      <c r="F433" s="492">
        <v>3</v>
      </c>
      <c r="G433" s="534">
        <v>30441</v>
      </c>
      <c r="H433" s="534">
        <v>130927</v>
      </c>
      <c r="I433" s="534">
        <v>131594</v>
      </c>
      <c r="J433" s="534">
        <v>102575</v>
      </c>
      <c r="K433" s="534">
        <v>115983</v>
      </c>
      <c r="L433" s="534">
        <v>131146</v>
      </c>
    </row>
    <row r="434" spans="1:12" x14ac:dyDescent="0.45">
      <c r="A434" s="492" t="s">
        <v>706</v>
      </c>
      <c r="B434" s="492" t="s">
        <v>568</v>
      </c>
      <c r="C434" s="492" t="s">
        <v>283</v>
      </c>
      <c r="D434" s="492" t="s">
        <v>296</v>
      </c>
      <c r="E434" s="492" t="s">
        <v>705</v>
      </c>
      <c r="F434" s="492">
        <v>3</v>
      </c>
      <c r="G434" s="534">
        <v>29152</v>
      </c>
      <c r="H434" s="534">
        <v>34002</v>
      </c>
      <c r="I434" s="534">
        <v>40970</v>
      </c>
      <c r="J434" s="534">
        <v>47444</v>
      </c>
      <c r="K434" s="534">
        <v>33443</v>
      </c>
      <c r="L434" s="534">
        <v>16750</v>
      </c>
    </row>
    <row r="435" spans="1:12" x14ac:dyDescent="0.45">
      <c r="A435" s="492" t="s">
        <v>706</v>
      </c>
      <c r="B435" s="492" t="s">
        <v>568</v>
      </c>
      <c r="C435" s="492" t="s">
        <v>294</v>
      </c>
      <c r="D435" s="492" t="s">
        <v>296</v>
      </c>
      <c r="E435" s="492" t="s">
        <v>705</v>
      </c>
      <c r="F435" s="492">
        <v>3</v>
      </c>
      <c r="G435" s="534">
        <v>330</v>
      </c>
      <c r="H435" s="534">
        <v>42</v>
      </c>
      <c r="I435" s="534">
        <v>10</v>
      </c>
      <c r="J435" s="534">
        <v>83</v>
      </c>
      <c r="K435" s="534">
        <v>76</v>
      </c>
      <c r="L435" s="534">
        <v>64</v>
      </c>
    </row>
    <row r="436" spans="1:12" x14ac:dyDescent="0.45">
      <c r="A436" s="492" t="s">
        <v>706</v>
      </c>
      <c r="B436" s="492" t="s">
        <v>568</v>
      </c>
      <c r="C436" s="492" t="s">
        <v>284</v>
      </c>
      <c r="D436" s="492" t="s">
        <v>296</v>
      </c>
      <c r="E436" s="492" t="s">
        <v>705</v>
      </c>
      <c r="F436" s="492">
        <v>3</v>
      </c>
      <c r="G436" s="534">
        <v>928</v>
      </c>
      <c r="H436" s="534">
        <v>1784</v>
      </c>
      <c r="I436" s="534">
        <v>3049</v>
      </c>
      <c r="J436" s="534">
        <v>2719</v>
      </c>
      <c r="K436" s="534">
        <v>4544</v>
      </c>
      <c r="L436" s="534">
        <v>2724</v>
      </c>
    </row>
    <row r="437" spans="1:12" x14ac:dyDescent="0.45">
      <c r="A437" s="492" t="s">
        <v>706</v>
      </c>
      <c r="B437" s="492" t="s">
        <v>568</v>
      </c>
      <c r="C437" s="492" t="s">
        <v>285</v>
      </c>
      <c r="D437" s="492" t="s">
        <v>296</v>
      </c>
      <c r="E437" s="492" t="s">
        <v>705</v>
      </c>
      <c r="F437" s="492">
        <v>3</v>
      </c>
      <c r="G437" s="534">
        <v>425</v>
      </c>
      <c r="H437" s="534">
        <v>1209</v>
      </c>
      <c r="I437" s="534">
        <v>1837</v>
      </c>
      <c r="J437" s="534">
        <v>716</v>
      </c>
      <c r="K437" s="534">
        <v>45</v>
      </c>
      <c r="L437" s="534">
        <v>198</v>
      </c>
    </row>
    <row r="438" spans="1:12" x14ac:dyDescent="0.45">
      <c r="A438" s="492" t="s">
        <v>706</v>
      </c>
      <c r="B438" s="492" t="s">
        <v>568</v>
      </c>
      <c r="C438" s="492" t="s">
        <v>286</v>
      </c>
      <c r="D438" s="492" t="s">
        <v>296</v>
      </c>
      <c r="E438" s="492" t="s">
        <v>705</v>
      </c>
      <c r="F438" s="492">
        <v>3</v>
      </c>
      <c r="G438" s="534">
        <v>16887</v>
      </c>
      <c r="H438" s="534">
        <v>17867</v>
      </c>
      <c r="I438" s="534">
        <v>18468</v>
      </c>
      <c r="J438" s="534">
        <v>20650</v>
      </c>
      <c r="K438" s="534">
        <v>20673</v>
      </c>
      <c r="L438" s="534">
        <v>9588</v>
      </c>
    </row>
    <row r="439" spans="1:12" x14ac:dyDescent="0.45">
      <c r="A439" s="492" t="s">
        <v>706</v>
      </c>
      <c r="B439" s="492" t="s">
        <v>568</v>
      </c>
      <c r="C439" s="492" t="s">
        <v>287</v>
      </c>
      <c r="D439" s="492" t="s">
        <v>296</v>
      </c>
      <c r="E439" s="492" t="s">
        <v>705</v>
      </c>
      <c r="F439" s="492">
        <v>3</v>
      </c>
      <c r="G439" s="534">
        <v>8480</v>
      </c>
      <c r="H439" s="534">
        <v>8912</v>
      </c>
      <c r="I439" s="534">
        <v>9170</v>
      </c>
      <c r="J439" s="534">
        <v>8984</v>
      </c>
      <c r="K439" s="534">
        <v>9325</v>
      </c>
      <c r="L439" s="534">
        <v>9019</v>
      </c>
    </row>
    <row r="440" spans="1:12" x14ac:dyDescent="0.45">
      <c r="A440" s="492" t="s">
        <v>706</v>
      </c>
      <c r="B440" s="492" t="s">
        <v>568</v>
      </c>
      <c r="C440" s="492" t="s">
        <v>288</v>
      </c>
      <c r="D440" s="492" t="s">
        <v>296</v>
      </c>
      <c r="E440" s="492" t="s">
        <v>705</v>
      </c>
      <c r="F440" s="492">
        <v>3</v>
      </c>
      <c r="G440" s="534">
        <v>5181</v>
      </c>
      <c r="H440" s="534">
        <v>5529</v>
      </c>
      <c r="I440" s="534">
        <v>6705</v>
      </c>
      <c r="J440" s="534">
        <v>6577</v>
      </c>
      <c r="K440" s="534">
        <v>6321</v>
      </c>
      <c r="L440" s="534">
        <v>7552</v>
      </c>
    </row>
    <row r="441" spans="1:12" x14ac:dyDescent="0.45">
      <c r="A441" s="492" t="s">
        <v>706</v>
      </c>
      <c r="B441" s="492" t="s">
        <v>568</v>
      </c>
      <c r="C441" s="492" t="s">
        <v>71</v>
      </c>
      <c r="D441" s="492" t="s">
        <v>296</v>
      </c>
      <c r="E441" s="492" t="s">
        <v>705</v>
      </c>
      <c r="F441" s="492">
        <v>3</v>
      </c>
      <c r="G441" s="534">
        <v>24532</v>
      </c>
      <c r="H441" s="534">
        <v>9287</v>
      </c>
      <c r="I441" s="534">
        <v>16902</v>
      </c>
      <c r="J441" s="534">
        <v>13961</v>
      </c>
      <c r="K441" s="534">
        <v>12856</v>
      </c>
      <c r="L441" s="534">
        <v>9673</v>
      </c>
    </row>
    <row r="442" spans="1:12" x14ac:dyDescent="0.45">
      <c r="A442" s="492" t="s">
        <v>706</v>
      </c>
      <c r="B442" s="492" t="s">
        <v>568</v>
      </c>
      <c r="C442" s="492" t="s">
        <v>289</v>
      </c>
      <c r="D442" s="492" t="s">
        <v>296</v>
      </c>
      <c r="E442" s="492" t="s">
        <v>705</v>
      </c>
      <c r="F442" s="492">
        <v>3</v>
      </c>
      <c r="G442" s="534"/>
      <c r="H442" s="534">
        <v>57094</v>
      </c>
      <c r="I442" s="534">
        <v>65868</v>
      </c>
      <c r="J442" s="534">
        <v>56293</v>
      </c>
      <c r="K442" s="534">
        <v>51087</v>
      </c>
      <c r="L442" s="534">
        <v>55812</v>
      </c>
    </row>
    <row r="443" spans="1:12" x14ac:dyDescent="0.45">
      <c r="A443" s="492" t="s">
        <v>706</v>
      </c>
      <c r="B443" s="492" t="s">
        <v>568</v>
      </c>
      <c r="C443" s="492" t="s">
        <v>290</v>
      </c>
      <c r="D443" s="492" t="s">
        <v>296</v>
      </c>
      <c r="E443" s="492" t="s">
        <v>705</v>
      </c>
      <c r="F443" s="492">
        <v>3</v>
      </c>
      <c r="G443" s="534">
        <v>35758</v>
      </c>
      <c r="H443" s="534">
        <v>34828</v>
      </c>
      <c r="I443" s="534">
        <v>42010</v>
      </c>
      <c r="J443" s="534">
        <v>36096</v>
      </c>
      <c r="K443" s="534">
        <v>36018</v>
      </c>
      <c r="L443" s="534">
        <v>23702</v>
      </c>
    </row>
    <row r="444" spans="1:12" x14ac:dyDescent="0.45">
      <c r="A444" s="492" t="s">
        <v>706</v>
      </c>
      <c r="B444" s="492" t="s">
        <v>561</v>
      </c>
      <c r="C444" s="492" t="s">
        <v>275</v>
      </c>
      <c r="D444" s="492" t="s">
        <v>296</v>
      </c>
      <c r="E444" s="492" t="s">
        <v>705</v>
      </c>
      <c r="F444" s="492">
        <v>3</v>
      </c>
      <c r="G444" s="534">
        <v>35743</v>
      </c>
      <c r="H444" s="534">
        <v>32990</v>
      </c>
      <c r="I444" s="534">
        <v>36675</v>
      </c>
      <c r="J444" s="534">
        <v>34702</v>
      </c>
      <c r="K444" s="534">
        <v>35301</v>
      </c>
      <c r="L444" s="534">
        <v>34481</v>
      </c>
    </row>
    <row r="445" spans="1:12" x14ac:dyDescent="0.45">
      <c r="A445" s="492" t="s">
        <v>706</v>
      </c>
      <c r="B445" s="492" t="s">
        <v>561</v>
      </c>
      <c r="C445" s="492" t="s">
        <v>277</v>
      </c>
      <c r="D445" s="492" t="s">
        <v>296</v>
      </c>
      <c r="E445" s="492" t="s">
        <v>705</v>
      </c>
      <c r="F445" s="492">
        <v>3</v>
      </c>
      <c r="G445" s="534">
        <v>20910</v>
      </c>
      <c r="H445" s="534">
        <v>29689</v>
      </c>
      <c r="I445" s="534">
        <v>31758</v>
      </c>
      <c r="J445" s="534">
        <v>26463</v>
      </c>
      <c r="K445" s="534">
        <v>31649</v>
      </c>
      <c r="L445" s="534">
        <v>31605</v>
      </c>
    </row>
    <row r="446" spans="1:12" x14ac:dyDescent="0.45">
      <c r="A446" s="492" t="s">
        <v>706</v>
      </c>
      <c r="B446" s="492" t="s">
        <v>561</v>
      </c>
      <c r="C446" s="492" t="s">
        <v>278</v>
      </c>
      <c r="D446" s="492" t="s">
        <v>296</v>
      </c>
      <c r="E446" s="492" t="s">
        <v>705</v>
      </c>
      <c r="F446" s="492">
        <v>3</v>
      </c>
      <c r="G446" s="534">
        <v>30031</v>
      </c>
      <c r="H446" s="534">
        <v>24345</v>
      </c>
      <c r="I446" s="534">
        <v>33680</v>
      </c>
      <c r="J446" s="534">
        <v>27029</v>
      </c>
      <c r="K446" s="534">
        <v>33608</v>
      </c>
      <c r="L446" s="534">
        <v>31404</v>
      </c>
    </row>
    <row r="447" spans="1:12" x14ac:dyDescent="0.45">
      <c r="A447" s="492" t="s">
        <v>706</v>
      </c>
      <c r="B447" s="492" t="s">
        <v>561</v>
      </c>
      <c r="C447" s="492" t="s">
        <v>279</v>
      </c>
      <c r="D447" s="492" t="s">
        <v>296</v>
      </c>
      <c r="E447" s="492" t="s">
        <v>705</v>
      </c>
      <c r="F447" s="492">
        <v>3</v>
      </c>
      <c r="G447" s="534">
        <v>73649</v>
      </c>
      <c r="H447" s="534">
        <v>93224</v>
      </c>
      <c r="I447" s="534">
        <v>108363</v>
      </c>
      <c r="J447" s="534">
        <v>109886</v>
      </c>
      <c r="K447" s="534">
        <v>112706</v>
      </c>
      <c r="L447" s="534">
        <v>73203</v>
      </c>
    </row>
    <row r="448" spans="1:12" x14ac:dyDescent="0.45">
      <c r="A448" s="492" t="s">
        <v>706</v>
      </c>
      <c r="B448" s="492" t="s">
        <v>561</v>
      </c>
      <c r="C448" s="492" t="s">
        <v>280</v>
      </c>
      <c r="D448" s="492" t="s">
        <v>296</v>
      </c>
      <c r="E448" s="492" t="s">
        <v>705</v>
      </c>
      <c r="F448" s="492">
        <v>3</v>
      </c>
      <c r="G448" s="534">
        <v>124323</v>
      </c>
      <c r="H448" s="534">
        <v>127344</v>
      </c>
      <c r="I448" s="534">
        <v>182868</v>
      </c>
      <c r="J448" s="534">
        <v>222204</v>
      </c>
      <c r="K448" s="534">
        <v>212156</v>
      </c>
      <c r="L448" s="534">
        <v>206621</v>
      </c>
    </row>
    <row r="449" spans="1:12" x14ac:dyDescent="0.45">
      <c r="A449" s="492" t="s">
        <v>706</v>
      </c>
      <c r="B449" s="492" t="s">
        <v>561</v>
      </c>
      <c r="C449" s="492" t="s">
        <v>281</v>
      </c>
      <c r="D449" s="492" t="s">
        <v>296</v>
      </c>
      <c r="E449" s="492" t="s">
        <v>705</v>
      </c>
      <c r="F449" s="492">
        <v>3</v>
      </c>
      <c r="G449" s="534">
        <v>109054</v>
      </c>
      <c r="H449" s="534">
        <v>118894</v>
      </c>
      <c r="I449" s="534">
        <v>123459</v>
      </c>
      <c r="J449" s="534">
        <v>134669</v>
      </c>
      <c r="K449" s="534">
        <v>143010</v>
      </c>
      <c r="L449" s="534">
        <v>158565</v>
      </c>
    </row>
    <row r="450" spans="1:12" x14ac:dyDescent="0.45">
      <c r="A450" s="492" t="s">
        <v>706</v>
      </c>
      <c r="B450" s="492" t="s">
        <v>561</v>
      </c>
      <c r="C450" s="492" t="s">
        <v>282</v>
      </c>
      <c r="D450" s="492" t="s">
        <v>296</v>
      </c>
      <c r="E450" s="492" t="s">
        <v>705</v>
      </c>
      <c r="F450" s="492">
        <v>3</v>
      </c>
      <c r="G450" s="534">
        <v>20476</v>
      </c>
      <c r="H450" s="534">
        <v>30179</v>
      </c>
      <c r="I450" s="534">
        <v>32269</v>
      </c>
      <c r="J450" s="534">
        <v>28856</v>
      </c>
      <c r="K450" s="534">
        <v>27303</v>
      </c>
      <c r="L450" s="534">
        <v>48576</v>
      </c>
    </row>
    <row r="451" spans="1:12" x14ac:dyDescent="0.45">
      <c r="A451" s="492" t="s">
        <v>706</v>
      </c>
      <c r="B451" s="492" t="s">
        <v>561</v>
      </c>
      <c r="C451" s="492" t="s">
        <v>283</v>
      </c>
      <c r="D451" s="492" t="s">
        <v>296</v>
      </c>
      <c r="E451" s="492" t="s">
        <v>705</v>
      </c>
      <c r="F451" s="492">
        <v>3</v>
      </c>
      <c r="G451" s="534">
        <v>4975</v>
      </c>
      <c r="H451" s="534">
        <v>5916</v>
      </c>
      <c r="I451" s="534">
        <v>7000</v>
      </c>
      <c r="J451" s="534">
        <v>32867</v>
      </c>
      <c r="K451" s="534">
        <v>41951</v>
      </c>
      <c r="L451" s="534">
        <v>32519</v>
      </c>
    </row>
    <row r="452" spans="1:12" x14ac:dyDescent="0.45">
      <c r="A452" s="492" t="s">
        <v>706</v>
      </c>
      <c r="B452" s="492" t="s">
        <v>561</v>
      </c>
      <c r="C452" s="492" t="s">
        <v>294</v>
      </c>
      <c r="D452" s="492" t="s">
        <v>296</v>
      </c>
      <c r="E452" s="492" t="s">
        <v>705</v>
      </c>
      <c r="F452" s="492">
        <v>3</v>
      </c>
      <c r="G452" s="534">
        <v>128</v>
      </c>
      <c r="H452" s="534">
        <v>720</v>
      </c>
      <c r="I452" s="534">
        <v>101</v>
      </c>
      <c r="J452" s="534">
        <v>99</v>
      </c>
      <c r="K452" s="534">
        <v>124</v>
      </c>
      <c r="L452" s="534">
        <v>5169</v>
      </c>
    </row>
    <row r="453" spans="1:12" x14ac:dyDescent="0.45">
      <c r="A453" s="492" t="s">
        <v>706</v>
      </c>
      <c r="B453" s="492" t="s">
        <v>561</v>
      </c>
      <c r="C453" s="492" t="s">
        <v>284</v>
      </c>
      <c r="D453" s="492" t="s">
        <v>296</v>
      </c>
      <c r="E453" s="492" t="s">
        <v>705</v>
      </c>
      <c r="F453" s="492">
        <v>3</v>
      </c>
      <c r="G453" s="534">
        <v>2162</v>
      </c>
      <c r="H453" s="534">
        <v>1772</v>
      </c>
      <c r="I453" s="534">
        <v>1655</v>
      </c>
      <c r="J453" s="534">
        <v>1069</v>
      </c>
      <c r="K453" s="534">
        <v>3060</v>
      </c>
      <c r="L453" s="534">
        <v>817</v>
      </c>
    </row>
    <row r="454" spans="1:12" x14ac:dyDescent="0.45">
      <c r="A454" s="492" t="s">
        <v>706</v>
      </c>
      <c r="B454" s="492" t="s">
        <v>561</v>
      </c>
      <c r="C454" s="492" t="s">
        <v>285</v>
      </c>
      <c r="D454" s="492" t="s">
        <v>296</v>
      </c>
      <c r="E454" s="492" t="s">
        <v>705</v>
      </c>
      <c r="F454" s="492">
        <v>3</v>
      </c>
      <c r="G454" s="534">
        <v>468</v>
      </c>
      <c r="H454" s="534">
        <v>1076</v>
      </c>
      <c r="I454" s="534">
        <v>2128</v>
      </c>
      <c r="J454" s="534">
        <v>796</v>
      </c>
      <c r="K454" s="534">
        <v>436</v>
      </c>
      <c r="L454" s="534">
        <v>178</v>
      </c>
    </row>
    <row r="455" spans="1:12" x14ac:dyDescent="0.45">
      <c r="A455" s="492" t="s">
        <v>706</v>
      </c>
      <c r="B455" s="492" t="s">
        <v>561</v>
      </c>
      <c r="C455" s="492" t="s">
        <v>286</v>
      </c>
      <c r="D455" s="492" t="s">
        <v>296</v>
      </c>
      <c r="E455" s="492" t="s">
        <v>705</v>
      </c>
      <c r="F455" s="492">
        <v>3</v>
      </c>
      <c r="G455" s="534">
        <v>13282</v>
      </c>
      <c r="H455" s="534">
        <v>15216</v>
      </c>
      <c r="I455" s="534">
        <v>16147</v>
      </c>
      <c r="J455" s="534">
        <v>17271</v>
      </c>
      <c r="K455" s="534">
        <v>18688</v>
      </c>
      <c r="L455" s="534">
        <v>7552</v>
      </c>
    </row>
    <row r="456" spans="1:12" x14ac:dyDescent="0.45">
      <c r="A456" s="492" t="s">
        <v>706</v>
      </c>
      <c r="B456" s="492" t="s">
        <v>561</v>
      </c>
      <c r="C456" s="492" t="s">
        <v>287</v>
      </c>
      <c r="D456" s="492" t="s">
        <v>296</v>
      </c>
      <c r="E456" s="492" t="s">
        <v>705</v>
      </c>
      <c r="F456" s="492">
        <v>3</v>
      </c>
      <c r="G456" s="534">
        <v>6807</v>
      </c>
      <c r="H456" s="534">
        <v>7753</v>
      </c>
      <c r="I456" s="534">
        <v>7674</v>
      </c>
      <c r="J456" s="534">
        <v>8250</v>
      </c>
      <c r="K456" s="534">
        <v>8443</v>
      </c>
      <c r="L456" s="534">
        <v>8325</v>
      </c>
    </row>
    <row r="457" spans="1:12" x14ac:dyDescent="0.45">
      <c r="A457" s="492" t="s">
        <v>706</v>
      </c>
      <c r="B457" s="492" t="s">
        <v>561</v>
      </c>
      <c r="C457" s="492" t="s">
        <v>288</v>
      </c>
      <c r="D457" s="492" t="s">
        <v>296</v>
      </c>
      <c r="E457" s="492" t="s">
        <v>705</v>
      </c>
      <c r="F457" s="492">
        <v>3</v>
      </c>
      <c r="G457" s="534">
        <v>3896</v>
      </c>
      <c r="H457" s="534">
        <v>7122</v>
      </c>
      <c r="I457" s="534">
        <v>4669</v>
      </c>
      <c r="J457" s="534">
        <v>7438</v>
      </c>
      <c r="K457" s="534">
        <v>5448</v>
      </c>
      <c r="L457" s="534">
        <v>6747</v>
      </c>
    </row>
    <row r="458" spans="1:12" x14ac:dyDescent="0.45">
      <c r="A458" s="492" t="s">
        <v>706</v>
      </c>
      <c r="B458" s="492" t="s">
        <v>561</v>
      </c>
      <c r="C458" s="492" t="s">
        <v>71</v>
      </c>
      <c r="D458" s="492" t="s">
        <v>296</v>
      </c>
      <c r="E458" s="492" t="s">
        <v>705</v>
      </c>
      <c r="F458" s="492">
        <v>3</v>
      </c>
      <c r="G458" s="534">
        <v>21846</v>
      </c>
      <c r="H458" s="534">
        <v>15576</v>
      </c>
      <c r="I458" s="534">
        <v>18258</v>
      </c>
      <c r="J458" s="534">
        <v>16661</v>
      </c>
      <c r="K458" s="534">
        <v>16627</v>
      </c>
      <c r="L458" s="534">
        <v>16290</v>
      </c>
    </row>
    <row r="459" spans="1:12" x14ac:dyDescent="0.45">
      <c r="A459" s="492" t="s">
        <v>706</v>
      </c>
      <c r="B459" s="492" t="s">
        <v>561</v>
      </c>
      <c r="C459" s="492" t="s">
        <v>289</v>
      </c>
      <c r="D459" s="492" t="s">
        <v>296</v>
      </c>
      <c r="E459" s="492" t="s">
        <v>705</v>
      </c>
      <c r="F459" s="492">
        <v>3</v>
      </c>
      <c r="G459" s="534"/>
      <c r="H459" s="534">
        <v>34106</v>
      </c>
      <c r="I459" s="534">
        <v>39599</v>
      </c>
      <c r="J459" s="534">
        <v>34143</v>
      </c>
      <c r="K459" s="534">
        <v>34733</v>
      </c>
      <c r="L459" s="534">
        <v>29099</v>
      </c>
    </row>
    <row r="460" spans="1:12" x14ac:dyDescent="0.45">
      <c r="A460" s="492" t="s">
        <v>706</v>
      </c>
      <c r="B460" s="492" t="s">
        <v>561</v>
      </c>
      <c r="C460" s="492" t="s">
        <v>290</v>
      </c>
      <c r="D460" s="492" t="s">
        <v>296</v>
      </c>
      <c r="E460" s="492" t="s">
        <v>705</v>
      </c>
      <c r="F460" s="492">
        <v>3</v>
      </c>
      <c r="G460" s="534">
        <v>24584</v>
      </c>
      <c r="H460" s="534">
        <v>21648</v>
      </c>
      <c r="I460" s="534">
        <v>24596</v>
      </c>
      <c r="J460" s="534">
        <v>19745</v>
      </c>
      <c r="K460" s="534">
        <v>28414</v>
      </c>
      <c r="L460" s="534">
        <v>6782</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W79"/>
  <sheetViews>
    <sheetView showGridLines="0" zoomScaleNormal="100" zoomScaleSheetLayoutView="85" workbookViewId="0">
      <selection sqref="A1:H1"/>
    </sheetView>
  </sheetViews>
  <sheetFormatPr defaultColWidth="18.73046875" defaultRowHeight="12.95" customHeight="1" x14ac:dyDescent="0.35"/>
  <cols>
    <col min="1" max="1" width="40.265625" style="4" customWidth="1"/>
    <col min="2" max="2" width="25.86328125" style="4" hidden="1" customWidth="1"/>
    <col min="3" max="8" width="15.73046875" style="4" customWidth="1"/>
    <col min="9" max="16384" width="18.73046875" style="4"/>
  </cols>
  <sheetData>
    <row r="1" spans="1:23" ht="20.85" customHeight="1" x14ac:dyDescent="0.35">
      <c r="A1" s="590" t="s">
        <v>77</v>
      </c>
      <c r="B1" s="590"/>
      <c r="C1" s="590"/>
      <c r="D1" s="590"/>
      <c r="E1" s="590"/>
      <c r="F1" s="590"/>
      <c r="G1" s="590"/>
      <c r="H1" s="590"/>
    </row>
    <row r="2" spans="1:23" s="289" customFormat="1" ht="14.25" x14ac:dyDescent="0.45"/>
    <row r="3" spans="1:23" s="289" customFormat="1" ht="15.4" x14ac:dyDescent="0.45">
      <c r="C3" s="606" t="s">
        <v>470</v>
      </c>
      <c r="D3" s="607"/>
      <c r="E3" s="608"/>
    </row>
    <row r="4" spans="1:23" ht="15" customHeight="1" x14ac:dyDescent="0.35">
      <c r="A4" s="197"/>
      <c r="B4" s="200"/>
      <c r="C4" s="602" t="s">
        <v>48</v>
      </c>
      <c r="D4" s="603"/>
      <c r="E4" s="604"/>
      <c r="F4" s="44"/>
    </row>
    <row r="5" spans="1:23" ht="15" customHeight="1" x14ac:dyDescent="0.35">
      <c r="A5" s="200"/>
      <c r="B5" s="200"/>
      <c r="C5" s="201"/>
      <c r="D5" s="201"/>
      <c r="E5" s="201"/>
      <c r="F5" s="44"/>
    </row>
    <row r="6" spans="1:23" ht="15.75" customHeight="1" x14ac:dyDescent="0.35">
      <c r="A6" s="56"/>
      <c r="B6" s="56"/>
      <c r="C6" s="594" t="s">
        <v>79</v>
      </c>
      <c r="D6" s="594"/>
      <c r="E6" s="594"/>
      <c r="F6" s="594"/>
      <c r="G6" s="594"/>
      <c r="H6" s="594"/>
    </row>
    <row r="7" spans="1:23" s="289" customFormat="1" ht="28.5" customHeight="1" x14ac:dyDescent="0.45">
      <c r="A7" s="275"/>
      <c r="B7" s="275" t="str">
        <f>+C4</f>
        <v>Entities with more than four members</v>
      </c>
      <c r="C7" s="323" t="s">
        <v>0</v>
      </c>
      <c r="D7" s="323" t="s">
        <v>1</v>
      </c>
      <c r="E7" s="323" t="s">
        <v>2</v>
      </c>
      <c r="F7" s="323" t="s">
        <v>3</v>
      </c>
      <c r="G7" s="323" t="s">
        <v>4</v>
      </c>
      <c r="H7" s="323" t="s">
        <v>308</v>
      </c>
      <c r="I7" s="299"/>
      <c r="J7" s="299"/>
      <c r="K7" s="299"/>
      <c r="L7" s="299"/>
      <c r="M7" s="299"/>
      <c r="N7" s="299"/>
      <c r="O7" s="299"/>
      <c r="P7" s="299"/>
      <c r="Q7" s="299"/>
      <c r="R7" s="299"/>
      <c r="S7" s="299"/>
      <c r="T7" s="299"/>
      <c r="U7" s="299"/>
      <c r="V7" s="299"/>
      <c r="W7" s="299"/>
    </row>
    <row r="8" spans="1:23" s="6" customFormat="1" ht="16.5" customHeight="1" x14ac:dyDescent="0.45">
      <c r="A8" s="49" t="s">
        <v>78</v>
      </c>
      <c r="B8" s="49"/>
      <c r="C8" s="191"/>
      <c r="D8" s="191"/>
      <c r="E8" s="191"/>
      <c r="F8" s="191"/>
      <c r="G8" s="191"/>
      <c r="H8" s="191"/>
    </row>
    <row r="9" spans="1:23" s="306" customFormat="1" ht="15" customHeight="1" x14ac:dyDescent="0.45">
      <c r="A9" s="304"/>
      <c r="B9" s="305" t="s">
        <v>290</v>
      </c>
      <c r="C9" s="589" t="s">
        <v>93</v>
      </c>
      <c r="D9" s="589"/>
      <c r="E9" s="589"/>
      <c r="F9" s="589"/>
      <c r="G9" s="589"/>
      <c r="H9" s="589"/>
    </row>
    <row r="10" spans="1:23" s="6" customFormat="1" ht="16.5" customHeight="1" x14ac:dyDescent="0.45">
      <c r="A10" s="57" t="s">
        <v>80</v>
      </c>
      <c r="B10" s="289" t="s">
        <v>400</v>
      </c>
      <c r="C10" s="301">
        <f>SUMIFS(Tab_RSE4_Data!H:H,Tab_RSE4_Data!$B:$B,'Table 4'!$B$7,Tab_RSE4_Data!$C:$C,'Table 4'!$B$9,Tab_RSE4_Data!$D:$D,'Table 4'!B10)</f>
        <v>3867</v>
      </c>
      <c r="D10" s="301">
        <f>SUMIFS(Tab_RSE4_Data!I:I,Tab_RSE4_Data!$B:$B,'Table 4'!$B$7,Tab_RSE4_Data!$C:$C,'Table 4'!$B$9,Tab_RSE4_Data!$D:$D,'Table 4'!B10)</f>
        <v>3804</v>
      </c>
      <c r="E10" s="301">
        <f>SUMIFS(Tab_RSE4_Data!J:J,Tab_RSE4_Data!$B:$B,'Table 4'!$B$7,Tab_RSE4_Data!$C:$C,'Table 4'!$B$9,Tab_RSE4_Data!$D:$D,'Table 4'!B10)</f>
        <v>3822</v>
      </c>
      <c r="F10" s="301">
        <f>SUMIFS(Tab_RSE4_Data!K:K,Tab_RSE4_Data!$B:$B,'Table 4'!$B$7,Tab_RSE4_Data!$C:$C,'Table 4'!$B$9,Tab_RSE4_Data!$D:$D,'Table 4'!B10)</f>
        <v>3894</v>
      </c>
      <c r="G10" s="301">
        <f>SUMIFS(Tab_RSE4_Data!L:L,Tab_RSE4_Data!$B:$B,'Table 4'!$B$7,Tab_RSE4_Data!$C:$C,'Table 4'!$B$9,Tab_RSE4_Data!$D:$D,'Table 4'!B10)</f>
        <v>3796</v>
      </c>
      <c r="H10" s="301">
        <f>SUMIFS(Tab_RSE4_Data!M:M,Tab_RSE4_Data!$B:$B,'Table 4'!$B$7,Tab_RSE4_Data!$C:$C,'Table 4'!$B$9,Tab_RSE4_Data!$D:$D,'Table 4'!B10)</f>
        <v>3633</v>
      </c>
    </row>
    <row r="11" spans="1:23" s="6" customFormat="1" ht="16.5" customHeight="1" x14ac:dyDescent="0.45">
      <c r="A11" s="57" t="s">
        <v>81</v>
      </c>
      <c r="B11" s="289" t="s">
        <v>404</v>
      </c>
      <c r="C11" s="301">
        <f>SUMIFS(Tab_RSE4_Data!H:H,Tab_RSE4_Data!$B:$B,'Table 4'!$B$7,Tab_RSE4_Data!$C:$C,'Table 4'!$B$9,Tab_RSE4_Data!$D:$D,'Table 4'!B11)</f>
        <v>372</v>
      </c>
      <c r="D11" s="301">
        <f>SUMIFS(Tab_RSE4_Data!I:I,Tab_RSE4_Data!$B:$B,'Table 4'!$B$7,Tab_RSE4_Data!$C:$C,'Table 4'!$B$9,Tab_RSE4_Data!$D:$D,'Table 4'!B11)</f>
        <v>623</v>
      </c>
      <c r="E11" s="301">
        <f>SUMIFS(Tab_RSE4_Data!J:J,Tab_RSE4_Data!$B:$B,'Table 4'!$B$7,Tab_RSE4_Data!$C:$C,'Table 4'!$B$9,Tab_RSE4_Data!$D:$D,'Table 4'!B11)</f>
        <v>714</v>
      </c>
      <c r="F11" s="301">
        <f>SUMIFS(Tab_RSE4_Data!K:K,Tab_RSE4_Data!$B:$B,'Table 4'!$B$7,Tab_RSE4_Data!$C:$C,'Table 4'!$B$9,Tab_RSE4_Data!$D:$D,'Table 4'!B11)</f>
        <v>746</v>
      </c>
      <c r="G11" s="301">
        <f>SUMIFS(Tab_RSE4_Data!L:L,Tab_RSE4_Data!$B:$B,'Table 4'!$B$7,Tab_RSE4_Data!$C:$C,'Table 4'!$B$9,Tab_RSE4_Data!$D:$D,'Table 4'!B11)</f>
        <v>829</v>
      </c>
      <c r="H11" s="301">
        <f>SUMIFS(Tab_RSE4_Data!M:M,Tab_RSE4_Data!$B:$B,'Table 4'!$B$7,Tab_RSE4_Data!$C:$C,'Table 4'!$B$9,Tab_RSE4_Data!$D:$D,'Table 4'!B11)</f>
        <v>871</v>
      </c>
    </row>
    <row r="12" spans="1:23" s="6" customFormat="1" ht="16.5" customHeight="1" x14ac:dyDescent="0.45">
      <c r="A12" s="57" t="s">
        <v>82</v>
      </c>
      <c r="B12" s="289" t="s">
        <v>405</v>
      </c>
      <c r="C12" s="301">
        <f>SUMIFS(Tab_RSE4_Data!H:H,Tab_RSE4_Data!$B:$B,'Table 4'!$B$7,Tab_RSE4_Data!$C:$C,'Table 4'!$B$9,Tab_RSE4_Data!$D:$D,'Table 4'!B12)</f>
        <v>49</v>
      </c>
      <c r="D12" s="301">
        <f>SUMIFS(Tab_RSE4_Data!I:I,Tab_RSE4_Data!$B:$B,'Table 4'!$B$7,Tab_RSE4_Data!$C:$C,'Table 4'!$B$9,Tab_RSE4_Data!$D:$D,'Table 4'!B12)</f>
        <v>57</v>
      </c>
      <c r="E12" s="301">
        <f>SUMIFS(Tab_RSE4_Data!J:J,Tab_RSE4_Data!$B:$B,'Table 4'!$B$7,Tab_RSE4_Data!$C:$C,'Table 4'!$B$9,Tab_RSE4_Data!$D:$D,'Table 4'!B12)</f>
        <v>52</v>
      </c>
      <c r="F12" s="301">
        <f>SUMIFS(Tab_RSE4_Data!K:K,Tab_RSE4_Data!$B:$B,'Table 4'!$B$7,Tab_RSE4_Data!$C:$C,'Table 4'!$B$9,Tab_RSE4_Data!$D:$D,'Table 4'!B12)</f>
        <v>53</v>
      </c>
      <c r="G12" s="301">
        <f>SUMIFS(Tab_RSE4_Data!L:L,Tab_RSE4_Data!$B:$B,'Table 4'!$B$7,Tab_RSE4_Data!$C:$C,'Table 4'!$B$9,Tab_RSE4_Data!$D:$D,'Table 4'!B12)</f>
        <v>52</v>
      </c>
      <c r="H12" s="301">
        <f>SUMIFS(Tab_RSE4_Data!M:M,Tab_RSE4_Data!$B:$B,'Table 4'!$B$7,Tab_RSE4_Data!$C:$C,'Table 4'!$B$9,Tab_RSE4_Data!$D:$D,'Table 4'!B12)</f>
        <v>0</v>
      </c>
    </row>
    <row r="13" spans="1:23" s="6" customFormat="1" ht="16.5" customHeight="1" x14ac:dyDescent="0.45">
      <c r="A13" s="57" t="s">
        <v>83</v>
      </c>
      <c r="B13" s="289" t="s">
        <v>406</v>
      </c>
      <c r="C13" s="301">
        <f>SUMIFS(Tab_RSE4_Data!H:H,Tab_RSE4_Data!$B:$B,'Table 4'!$B$7,Tab_RSE4_Data!$C:$C,'Table 4'!$B$9,Tab_RSE4_Data!$D:$D,'Table 4'!B13)</f>
        <v>712</v>
      </c>
      <c r="D13" s="301">
        <f>SUMIFS(Tab_RSE4_Data!I:I,Tab_RSE4_Data!$B:$B,'Table 4'!$B$7,Tab_RSE4_Data!$C:$C,'Table 4'!$B$9,Tab_RSE4_Data!$D:$D,'Table 4'!B13)</f>
        <v>705</v>
      </c>
      <c r="E13" s="301">
        <f>SUMIFS(Tab_RSE4_Data!J:J,Tab_RSE4_Data!$B:$B,'Table 4'!$B$7,Tab_RSE4_Data!$C:$C,'Table 4'!$B$9,Tab_RSE4_Data!$D:$D,'Table 4'!B13)</f>
        <v>548</v>
      </c>
      <c r="F13" s="301">
        <f>SUMIFS(Tab_RSE4_Data!K:K,Tab_RSE4_Data!$B:$B,'Table 4'!$B$7,Tab_RSE4_Data!$C:$C,'Table 4'!$B$9,Tab_RSE4_Data!$D:$D,'Table 4'!B13)</f>
        <v>566</v>
      </c>
      <c r="G13" s="301">
        <f>SUMIFS(Tab_RSE4_Data!L:L,Tab_RSE4_Data!$B:$B,'Table 4'!$B$7,Tab_RSE4_Data!$C:$C,'Table 4'!$B$9,Tab_RSE4_Data!$D:$D,'Table 4'!B13)</f>
        <v>196</v>
      </c>
      <c r="H13" s="301">
        <f>SUMIFS(Tab_RSE4_Data!M:M,Tab_RSE4_Data!$B:$B,'Table 4'!$B$7,Tab_RSE4_Data!$C:$C,'Table 4'!$B$9,Tab_RSE4_Data!$D:$D,'Table 4'!B13)</f>
        <v>139</v>
      </c>
    </row>
    <row r="14" spans="1:23" s="6" customFormat="1" ht="16.5" customHeight="1" x14ac:dyDescent="0.45">
      <c r="A14" s="57" t="s">
        <v>84</v>
      </c>
      <c r="B14" s="289" t="s">
        <v>407</v>
      </c>
      <c r="C14" s="301">
        <f>SUMIFS(Tab_RSE4_Data!H:H,Tab_RSE4_Data!$B:$B,'Table 4'!$B$7,Tab_RSE4_Data!$C:$C,'Table 4'!$B$9,Tab_RSE4_Data!$D:$D,'Table 4'!B14)</f>
        <v>2519</v>
      </c>
      <c r="D14" s="301">
        <f>SUMIFS(Tab_RSE4_Data!I:I,Tab_RSE4_Data!$B:$B,'Table 4'!$B$7,Tab_RSE4_Data!$C:$C,'Table 4'!$B$9,Tab_RSE4_Data!$D:$D,'Table 4'!B14)</f>
        <v>2816</v>
      </c>
      <c r="E14" s="301">
        <f>SUMIFS(Tab_RSE4_Data!J:J,Tab_RSE4_Data!$B:$B,'Table 4'!$B$7,Tab_RSE4_Data!$C:$C,'Table 4'!$B$9,Tab_RSE4_Data!$D:$D,'Table 4'!B14)</f>
        <v>2918</v>
      </c>
      <c r="F14" s="301">
        <f>SUMIFS(Tab_RSE4_Data!K:K,Tab_RSE4_Data!$B:$B,'Table 4'!$B$7,Tab_RSE4_Data!$C:$C,'Table 4'!$B$9,Tab_RSE4_Data!$D:$D,'Table 4'!B14)</f>
        <v>3077</v>
      </c>
      <c r="G14" s="301">
        <f>SUMIFS(Tab_RSE4_Data!L:L,Tab_RSE4_Data!$B:$B,'Table 4'!$B$7,Tab_RSE4_Data!$C:$C,'Table 4'!$B$9,Tab_RSE4_Data!$D:$D,'Table 4'!B14)</f>
        <v>2980</v>
      </c>
      <c r="H14" s="301">
        <f>SUMIFS(Tab_RSE4_Data!M:M,Tab_RSE4_Data!$B:$B,'Table 4'!$B$7,Tab_RSE4_Data!$C:$C,'Table 4'!$B$9,Tab_RSE4_Data!$D:$D,'Table 4'!B14)</f>
        <v>2912</v>
      </c>
    </row>
    <row r="15" spans="1:23" s="6" customFormat="1" ht="16.5" customHeight="1" x14ac:dyDescent="0.45">
      <c r="A15" s="57" t="s">
        <v>85</v>
      </c>
      <c r="B15" s="289" t="s">
        <v>408</v>
      </c>
      <c r="C15" s="301">
        <f>SUMIFS(Tab_RSE4_Data!H:H,Tab_RSE4_Data!$B:$B,'Table 4'!$B$7,Tab_RSE4_Data!$C:$C,'Table 4'!$B$9,Tab_RSE4_Data!$D:$D,'Table 4'!B15)</f>
        <v>1</v>
      </c>
      <c r="D15" s="301">
        <f>SUMIFS(Tab_RSE4_Data!I:I,Tab_RSE4_Data!$B:$B,'Table 4'!$B$7,Tab_RSE4_Data!$C:$C,'Table 4'!$B$9,Tab_RSE4_Data!$D:$D,'Table 4'!B15)</f>
        <v>1</v>
      </c>
      <c r="E15" s="301">
        <f>SUMIFS(Tab_RSE4_Data!J:J,Tab_RSE4_Data!$B:$B,'Table 4'!$B$7,Tab_RSE4_Data!$C:$C,'Table 4'!$B$9,Tab_RSE4_Data!$D:$D,'Table 4'!B15)</f>
        <v>1</v>
      </c>
      <c r="F15" s="301">
        <f>SUMIFS(Tab_RSE4_Data!K:K,Tab_RSE4_Data!$B:$B,'Table 4'!$B$7,Tab_RSE4_Data!$C:$C,'Table 4'!$B$9,Tab_RSE4_Data!$D:$D,'Table 4'!B15)</f>
        <v>0</v>
      </c>
      <c r="G15" s="301">
        <f>SUMIFS(Tab_RSE4_Data!L:L,Tab_RSE4_Data!$B:$B,'Table 4'!$B$7,Tab_RSE4_Data!$C:$C,'Table 4'!$B$9,Tab_RSE4_Data!$D:$D,'Table 4'!B15)</f>
        <v>0</v>
      </c>
      <c r="H15" s="301">
        <f>SUMIFS(Tab_RSE4_Data!M:M,Tab_RSE4_Data!$B:$B,'Table 4'!$B$7,Tab_RSE4_Data!$C:$C,'Table 4'!$B$9,Tab_RSE4_Data!$D:$D,'Table 4'!B15)</f>
        <v>0</v>
      </c>
    </row>
    <row r="16" spans="1:23" s="6" customFormat="1" ht="16.5" customHeight="1" x14ac:dyDescent="0.45">
      <c r="A16" s="57" t="s">
        <v>86</v>
      </c>
      <c r="B16" s="289" t="s">
        <v>409</v>
      </c>
      <c r="C16" s="301">
        <f>SUMIFS(Tab_RSE4_Data!H:H,Tab_RSE4_Data!$B:$B,'Table 4'!$B$7,Tab_RSE4_Data!$C:$C,'Table 4'!$B$9,Tab_RSE4_Data!$D:$D,'Table 4'!B16)</f>
        <v>894</v>
      </c>
      <c r="D16" s="301">
        <f>SUMIFS(Tab_RSE4_Data!I:I,Tab_RSE4_Data!$B:$B,'Table 4'!$B$7,Tab_RSE4_Data!$C:$C,'Table 4'!$B$9,Tab_RSE4_Data!$D:$D,'Table 4'!B16)</f>
        <v>648</v>
      </c>
      <c r="E16" s="301">
        <f>SUMIFS(Tab_RSE4_Data!J:J,Tab_RSE4_Data!$B:$B,'Table 4'!$B$7,Tab_RSE4_Data!$C:$C,'Table 4'!$B$9,Tab_RSE4_Data!$D:$D,'Table 4'!B16)</f>
        <v>710</v>
      </c>
      <c r="F16" s="301">
        <f>SUMIFS(Tab_RSE4_Data!K:K,Tab_RSE4_Data!$B:$B,'Table 4'!$B$7,Tab_RSE4_Data!$C:$C,'Table 4'!$B$9,Tab_RSE4_Data!$D:$D,'Table 4'!B16)</f>
        <v>741</v>
      </c>
      <c r="G16" s="301">
        <f>SUMIFS(Tab_RSE4_Data!L:L,Tab_RSE4_Data!$B:$B,'Table 4'!$B$7,Tab_RSE4_Data!$C:$C,'Table 4'!$B$9,Tab_RSE4_Data!$D:$D,'Table 4'!B16)</f>
        <v>746</v>
      </c>
      <c r="H16" s="301">
        <f>SUMIFS(Tab_RSE4_Data!M:M,Tab_RSE4_Data!$B:$B,'Table 4'!$B$7,Tab_RSE4_Data!$C:$C,'Table 4'!$B$9,Tab_RSE4_Data!$D:$D,'Table 4'!B16)</f>
        <v>697</v>
      </c>
    </row>
    <row r="17" spans="1:8" s="6" customFormat="1" ht="16.5" customHeight="1" x14ac:dyDescent="0.45">
      <c r="A17" s="57" t="s">
        <v>87</v>
      </c>
      <c r="B17" s="289" t="s">
        <v>410</v>
      </c>
      <c r="C17" s="301">
        <f>SUMIFS(Tab_RSE4_Data!H:H,Tab_RSE4_Data!$B:$B,'Table 4'!$B$7,Tab_RSE4_Data!$C:$C,'Table 4'!$B$9,Tab_RSE4_Data!$D:$D,'Table 4'!B17)</f>
        <v>437</v>
      </c>
      <c r="D17" s="301">
        <f>SUMIFS(Tab_RSE4_Data!I:I,Tab_RSE4_Data!$B:$B,'Table 4'!$B$7,Tab_RSE4_Data!$C:$C,'Table 4'!$B$9,Tab_RSE4_Data!$D:$D,'Table 4'!B17)</f>
        <v>424</v>
      </c>
      <c r="E17" s="301">
        <f>SUMIFS(Tab_RSE4_Data!J:J,Tab_RSE4_Data!$B:$B,'Table 4'!$B$7,Tab_RSE4_Data!$C:$C,'Table 4'!$B$9,Tab_RSE4_Data!$D:$D,'Table 4'!B17)</f>
        <v>385</v>
      </c>
      <c r="F17" s="301">
        <f>SUMIFS(Tab_RSE4_Data!K:K,Tab_RSE4_Data!$B:$B,'Table 4'!$B$7,Tab_RSE4_Data!$C:$C,'Table 4'!$B$9,Tab_RSE4_Data!$D:$D,'Table 4'!B17)</f>
        <v>396</v>
      </c>
      <c r="G17" s="301">
        <f>SUMIFS(Tab_RSE4_Data!L:L,Tab_RSE4_Data!$B:$B,'Table 4'!$B$7,Tab_RSE4_Data!$C:$C,'Table 4'!$B$9,Tab_RSE4_Data!$D:$D,'Table 4'!B17)</f>
        <v>249</v>
      </c>
      <c r="H17" s="301">
        <f>SUMIFS(Tab_RSE4_Data!M:M,Tab_RSE4_Data!$B:$B,'Table 4'!$B$7,Tab_RSE4_Data!$C:$C,'Table 4'!$B$9,Tab_RSE4_Data!$D:$D,'Table 4'!B17)</f>
        <v>231</v>
      </c>
    </row>
    <row r="18" spans="1:8" s="6" customFormat="1" ht="16.5" customHeight="1" x14ac:dyDescent="0.45">
      <c r="A18" s="386" t="s">
        <v>88</v>
      </c>
      <c r="B18" s="387" t="s">
        <v>290</v>
      </c>
      <c r="C18" s="324">
        <f>SUMIFS(Tab_RSE4_Data!H:H,Tab_RSE4_Data!$B:$B,'Table 4'!$B$7,Tab_RSE4_Data!$C:$C,'Table 4'!$B$9,Tab_RSE4_Data!$D:$D,'Table 4'!B18)</f>
        <v>8852</v>
      </c>
      <c r="D18" s="324">
        <f>SUMIFS(Tab_RSE4_Data!I:I,Tab_RSE4_Data!$B:$B,'Table 4'!$B$7,Tab_RSE4_Data!$C:$C,'Table 4'!$B$9,Tab_RSE4_Data!$D:$D,'Table 4'!B18)</f>
        <v>9077</v>
      </c>
      <c r="E18" s="324">
        <f>SUMIFS(Tab_RSE4_Data!J:J,Tab_RSE4_Data!$B:$B,'Table 4'!$B$7,Tab_RSE4_Data!$C:$C,'Table 4'!$B$9,Tab_RSE4_Data!$D:$D,'Table 4'!B18)</f>
        <v>9150</v>
      </c>
      <c r="F18" s="324">
        <f>SUMIFS(Tab_RSE4_Data!K:K,Tab_RSE4_Data!$B:$B,'Table 4'!$B$7,Tab_RSE4_Data!$C:$C,'Table 4'!$B$9,Tab_RSE4_Data!$D:$D,'Table 4'!B18)</f>
        <v>9474</v>
      </c>
      <c r="G18" s="324">
        <f>SUMIFS(Tab_RSE4_Data!L:L,Tab_RSE4_Data!$B:$B,'Table 4'!$B$7,Tab_RSE4_Data!$C:$C,'Table 4'!$B$9,Tab_RSE4_Data!$D:$D,'Table 4'!B18)</f>
        <v>8849</v>
      </c>
      <c r="H18" s="324">
        <f>SUMIFS(Tab_RSE4_Data!M:M,Tab_RSE4_Data!$B:$B,'Table 4'!$B$7,Tab_RSE4_Data!$C:$C,'Table 4'!$B$9,Tab_RSE4_Data!$D:$D,'Table 4'!B18)</f>
        <v>8484</v>
      </c>
    </row>
    <row r="19" spans="1:8" s="6" customFormat="1" ht="16.5" customHeight="1" x14ac:dyDescent="0.45">
      <c r="A19" s="386"/>
      <c r="B19" s="289"/>
      <c r="C19" s="324"/>
      <c r="D19" s="324"/>
      <c r="E19" s="324"/>
      <c r="F19" s="324"/>
      <c r="G19" s="324"/>
      <c r="H19" s="324"/>
    </row>
    <row r="20" spans="1:8" s="6" customFormat="1" ht="16.5" customHeight="1" x14ac:dyDescent="0.45">
      <c r="A20" s="386"/>
      <c r="B20" s="289"/>
      <c r="C20" s="324"/>
      <c r="D20" s="324"/>
      <c r="E20" s="324"/>
      <c r="F20" s="324"/>
      <c r="G20" s="324"/>
      <c r="H20" s="324"/>
    </row>
    <row r="21" spans="1:8" s="306" customFormat="1" ht="15" customHeight="1" x14ac:dyDescent="0.45">
      <c r="A21" s="304"/>
      <c r="B21" s="305" t="s">
        <v>31</v>
      </c>
      <c r="C21" s="589" t="s">
        <v>31</v>
      </c>
      <c r="D21" s="589"/>
      <c r="E21" s="589"/>
      <c r="F21" s="589"/>
      <c r="G21" s="589"/>
      <c r="H21" s="589"/>
    </row>
    <row r="22" spans="1:8" s="6" customFormat="1" ht="16.5" customHeight="1" x14ac:dyDescent="0.45">
      <c r="A22" s="57" t="s">
        <v>80</v>
      </c>
      <c r="B22" s="289" t="s">
        <v>400</v>
      </c>
      <c r="C22" s="301">
        <f>SUMIFS(Tab_RSE4_Data!H:H,Tab_RSE4_Data!$D:$D,$B22,Tab_RSE4_Data!$C:$C,$B$21,Tab_RSE4_Data!$B:$B,$B$7)</f>
        <v>3730</v>
      </c>
      <c r="D22" s="301">
        <f>SUMIFS(Tab_RSE4_Data!I:I,Tab_RSE4_Data!$D:$D,$B22,Tab_RSE4_Data!$C:$C,$B$21,Tab_RSE4_Data!$B:$B,$B$7)</f>
        <v>3650</v>
      </c>
      <c r="E22" s="301">
        <f>SUMIFS(Tab_RSE4_Data!J:J,Tab_RSE4_Data!$D:$D,$B22,Tab_RSE4_Data!$C:$C,$B$21,Tab_RSE4_Data!$B:$B,$B$7)</f>
        <v>3695</v>
      </c>
      <c r="F22" s="301">
        <f>SUMIFS(Tab_RSE4_Data!K:K,Tab_RSE4_Data!$D:$D,$B22,Tab_RSE4_Data!$C:$C,$B$21,Tab_RSE4_Data!$B:$B,$B$7)</f>
        <v>3768</v>
      </c>
      <c r="G22" s="301">
        <f>SUMIFS(Tab_RSE4_Data!L:L,Tab_RSE4_Data!$D:$D,$B22,Tab_RSE4_Data!$C:$C,$B$21,Tab_RSE4_Data!$B:$B,$B$7)</f>
        <v>3642</v>
      </c>
      <c r="H22" s="301">
        <f>SUMIFS(Tab_RSE4_Data!M:M,Tab_RSE4_Data!$D:$D,$B22,Tab_RSE4_Data!$C:$C,$B$21,Tab_RSE4_Data!$B:$B,$B$7)</f>
        <v>3493</v>
      </c>
    </row>
    <row r="23" spans="1:8" s="6" customFormat="1" ht="16.5" customHeight="1" x14ac:dyDescent="0.45">
      <c r="A23" s="57" t="s">
        <v>81</v>
      </c>
      <c r="B23" s="289" t="s">
        <v>404</v>
      </c>
      <c r="C23" s="301">
        <f>SUMIFS(Tab_RSE4_Data!H:H,Tab_RSE4_Data!$D:$D,$B23,Tab_RSE4_Data!$C:$C,$B$21,Tab_RSE4_Data!$B:$B,$B$7)</f>
        <v>356</v>
      </c>
      <c r="D23" s="301">
        <f>SUMIFS(Tab_RSE4_Data!I:I,Tab_RSE4_Data!$D:$D,$B23,Tab_RSE4_Data!$C:$C,$B$21,Tab_RSE4_Data!$B:$B,$B$7)</f>
        <v>609</v>
      </c>
      <c r="E23" s="301">
        <f>SUMIFS(Tab_RSE4_Data!J:J,Tab_RSE4_Data!$D:$D,$B23,Tab_RSE4_Data!$C:$C,$B$21,Tab_RSE4_Data!$B:$B,$B$7)</f>
        <v>697</v>
      </c>
      <c r="F23" s="301">
        <f>SUMIFS(Tab_RSE4_Data!K:K,Tab_RSE4_Data!$D:$D,$B23,Tab_RSE4_Data!$C:$C,$B$21,Tab_RSE4_Data!$B:$B,$B$7)</f>
        <v>730</v>
      </c>
      <c r="G23" s="301">
        <f>SUMIFS(Tab_RSE4_Data!L:L,Tab_RSE4_Data!$D:$D,$B23,Tab_RSE4_Data!$C:$C,$B$21,Tab_RSE4_Data!$B:$B,$B$7)</f>
        <v>811</v>
      </c>
      <c r="H23" s="301">
        <f>SUMIFS(Tab_RSE4_Data!M:M,Tab_RSE4_Data!$D:$D,$B23,Tab_RSE4_Data!$C:$C,$B$21,Tab_RSE4_Data!$B:$B,$B$7)</f>
        <v>855</v>
      </c>
    </row>
    <row r="24" spans="1:8" s="6" customFormat="1" ht="16.5" customHeight="1" x14ac:dyDescent="0.45">
      <c r="A24" s="57" t="s">
        <v>82</v>
      </c>
      <c r="B24" s="289" t="s">
        <v>405</v>
      </c>
      <c r="C24" s="301">
        <f>SUMIFS(Tab_RSE4_Data!H:H,Tab_RSE4_Data!$D:$D,$B24,Tab_RSE4_Data!$C:$C,$B$21,Tab_RSE4_Data!$B:$B,$B$7)</f>
        <v>48</v>
      </c>
      <c r="D24" s="301">
        <f>SUMIFS(Tab_RSE4_Data!I:I,Tab_RSE4_Data!$D:$D,$B24,Tab_RSE4_Data!$C:$C,$B$21,Tab_RSE4_Data!$B:$B,$B$7)</f>
        <v>56</v>
      </c>
      <c r="E24" s="301">
        <f>SUMIFS(Tab_RSE4_Data!J:J,Tab_RSE4_Data!$D:$D,$B24,Tab_RSE4_Data!$C:$C,$B$21,Tab_RSE4_Data!$B:$B,$B$7)</f>
        <v>51</v>
      </c>
      <c r="F24" s="301">
        <f>SUMIFS(Tab_RSE4_Data!K:K,Tab_RSE4_Data!$D:$D,$B24,Tab_RSE4_Data!$C:$C,$B$21,Tab_RSE4_Data!$B:$B,$B$7)</f>
        <v>53</v>
      </c>
      <c r="G24" s="301">
        <f>SUMIFS(Tab_RSE4_Data!L:L,Tab_RSE4_Data!$D:$D,$B24,Tab_RSE4_Data!$C:$C,$B$21,Tab_RSE4_Data!$B:$B,$B$7)</f>
        <v>52</v>
      </c>
      <c r="H24" s="301">
        <f>SUMIFS(Tab_RSE4_Data!M:M,Tab_RSE4_Data!$D:$D,$B24,Tab_RSE4_Data!$C:$C,$B$21,Tab_RSE4_Data!$B:$B,$B$7)</f>
        <v>0</v>
      </c>
    </row>
    <row r="25" spans="1:8" s="6" customFormat="1" ht="16.5" customHeight="1" x14ac:dyDescent="0.45">
      <c r="A25" s="57" t="s">
        <v>83</v>
      </c>
      <c r="B25" s="289" t="s">
        <v>406</v>
      </c>
      <c r="C25" s="301">
        <f>SUMIFS(Tab_RSE4_Data!H:H,Tab_RSE4_Data!$D:$D,$B25,Tab_RSE4_Data!$C:$C,$B$21,Tab_RSE4_Data!$B:$B,$B$7)</f>
        <v>692</v>
      </c>
      <c r="D25" s="301">
        <f>SUMIFS(Tab_RSE4_Data!I:I,Tab_RSE4_Data!$D:$D,$B25,Tab_RSE4_Data!$C:$C,$B$21,Tab_RSE4_Data!$B:$B,$B$7)</f>
        <v>688</v>
      </c>
      <c r="E25" s="301">
        <f>SUMIFS(Tab_RSE4_Data!J:J,Tab_RSE4_Data!$D:$D,$B25,Tab_RSE4_Data!$C:$C,$B$21,Tab_RSE4_Data!$B:$B,$B$7)</f>
        <v>543</v>
      </c>
      <c r="F25" s="301">
        <f>SUMIFS(Tab_RSE4_Data!K:K,Tab_RSE4_Data!$D:$D,$B25,Tab_RSE4_Data!$C:$C,$B$21,Tab_RSE4_Data!$B:$B,$B$7)</f>
        <v>539</v>
      </c>
      <c r="G25" s="301">
        <f>SUMIFS(Tab_RSE4_Data!L:L,Tab_RSE4_Data!$D:$D,$B25,Tab_RSE4_Data!$C:$C,$B$21,Tab_RSE4_Data!$B:$B,$B$7)</f>
        <v>153</v>
      </c>
      <c r="H25" s="301">
        <f>SUMIFS(Tab_RSE4_Data!M:M,Tab_RSE4_Data!$D:$D,$B25,Tab_RSE4_Data!$C:$C,$B$21,Tab_RSE4_Data!$B:$B,$B$7)</f>
        <v>127</v>
      </c>
    </row>
    <row r="26" spans="1:8" s="6" customFormat="1" ht="16.5" customHeight="1" x14ac:dyDescent="0.45">
      <c r="A26" s="57" t="s">
        <v>84</v>
      </c>
      <c r="B26" s="289" t="s">
        <v>407</v>
      </c>
      <c r="C26" s="301">
        <f>SUMIFS(Tab_RSE4_Data!H:H,Tab_RSE4_Data!$D:$D,$B26,Tab_RSE4_Data!$C:$C,$B$21,Tab_RSE4_Data!$B:$B,$B$7)</f>
        <v>2153</v>
      </c>
      <c r="D26" s="301">
        <f>SUMIFS(Tab_RSE4_Data!I:I,Tab_RSE4_Data!$D:$D,$B26,Tab_RSE4_Data!$C:$C,$B$21,Tab_RSE4_Data!$B:$B,$B$7)</f>
        <v>2329</v>
      </c>
      <c r="E26" s="301">
        <f>SUMIFS(Tab_RSE4_Data!J:J,Tab_RSE4_Data!$D:$D,$B26,Tab_RSE4_Data!$C:$C,$B$21,Tab_RSE4_Data!$B:$B,$B$7)</f>
        <v>2444</v>
      </c>
      <c r="F26" s="301">
        <f>SUMIFS(Tab_RSE4_Data!K:K,Tab_RSE4_Data!$D:$D,$B26,Tab_RSE4_Data!$C:$C,$B$21,Tab_RSE4_Data!$B:$B,$B$7)</f>
        <v>2519</v>
      </c>
      <c r="G26" s="301">
        <f>SUMIFS(Tab_RSE4_Data!L:L,Tab_RSE4_Data!$D:$D,$B26,Tab_RSE4_Data!$C:$C,$B$21,Tab_RSE4_Data!$B:$B,$B$7)</f>
        <v>2395</v>
      </c>
      <c r="H26" s="301">
        <f>SUMIFS(Tab_RSE4_Data!M:M,Tab_RSE4_Data!$D:$D,$B26,Tab_RSE4_Data!$C:$C,$B$21,Tab_RSE4_Data!$B:$B,$B$7)</f>
        <v>2336</v>
      </c>
    </row>
    <row r="27" spans="1:8" s="6" customFormat="1" ht="16.5" customHeight="1" x14ac:dyDescent="0.45">
      <c r="A27" s="57" t="s">
        <v>85</v>
      </c>
      <c r="B27" s="289" t="s">
        <v>408</v>
      </c>
      <c r="C27" s="301">
        <f>SUMIFS(Tab_RSE4_Data!H:H,Tab_RSE4_Data!$D:$D,$B27,Tab_RSE4_Data!$C:$C,$B$21,Tab_RSE4_Data!$B:$B,$B$7)</f>
        <v>1</v>
      </c>
      <c r="D27" s="301">
        <f>SUMIFS(Tab_RSE4_Data!I:I,Tab_RSE4_Data!$D:$D,$B27,Tab_RSE4_Data!$C:$C,$B$21,Tab_RSE4_Data!$B:$B,$B$7)</f>
        <v>1</v>
      </c>
      <c r="E27" s="301">
        <f>SUMIFS(Tab_RSE4_Data!J:J,Tab_RSE4_Data!$D:$D,$B27,Tab_RSE4_Data!$C:$C,$B$21,Tab_RSE4_Data!$B:$B,$B$7)</f>
        <v>1</v>
      </c>
      <c r="F27" s="301">
        <f>SUMIFS(Tab_RSE4_Data!K:K,Tab_RSE4_Data!$D:$D,$B27,Tab_RSE4_Data!$C:$C,$B$21,Tab_RSE4_Data!$B:$B,$B$7)</f>
        <v>0</v>
      </c>
      <c r="G27" s="301">
        <f>SUMIFS(Tab_RSE4_Data!L:L,Tab_RSE4_Data!$D:$D,$B27,Tab_RSE4_Data!$C:$C,$B$21,Tab_RSE4_Data!$B:$B,$B$7)</f>
        <v>0</v>
      </c>
      <c r="H27" s="301">
        <f>SUMIFS(Tab_RSE4_Data!M:M,Tab_RSE4_Data!$D:$D,$B27,Tab_RSE4_Data!$C:$C,$B$21,Tab_RSE4_Data!$B:$B,$B$7)</f>
        <v>0</v>
      </c>
    </row>
    <row r="28" spans="1:8" s="6" customFormat="1" ht="16.5" customHeight="1" x14ac:dyDescent="0.45">
      <c r="A28" s="57" t="s">
        <v>86</v>
      </c>
      <c r="B28" s="289" t="s">
        <v>409</v>
      </c>
      <c r="C28" s="301">
        <f>SUMIFS(Tab_RSE4_Data!H:H,Tab_RSE4_Data!$D:$D,$B28,Tab_RSE4_Data!$C:$C,$B$21,Tab_RSE4_Data!$B:$B,$B$7)</f>
        <v>894</v>
      </c>
      <c r="D28" s="301">
        <f>SUMIFS(Tab_RSE4_Data!I:I,Tab_RSE4_Data!$D:$D,$B28,Tab_RSE4_Data!$C:$C,$B$21,Tab_RSE4_Data!$B:$B,$B$7)</f>
        <v>648</v>
      </c>
      <c r="E28" s="301">
        <f>SUMIFS(Tab_RSE4_Data!J:J,Tab_RSE4_Data!$D:$D,$B28,Tab_RSE4_Data!$C:$C,$B$21,Tab_RSE4_Data!$B:$B,$B$7)</f>
        <v>709</v>
      </c>
      <c r="F28" s="301">
        <f>SUMIFS(Tab_RSE4_Data!K:K,Tab_RSE4_Data!$D:$D,$B28,Tab_RSE4_Data!$C:$C,$B$21,Tab_RSE4_Data!$B:$B,$B$7)</f>
        <v>741</v>
      </c>
      <c r="G28" s="301">
        <f>SUMIFS(Tab_RSE4_Data!L:L,Tab_RSE4_Data!$D:$D,$B28,Tab_RSE4_Data!$C:$C,$B$21,Tab_RSE4_Data!$B:$B,$B$7)</f>
        <v>746</v>
      </c>
      <c r="H28" s="301">
        <f>SUMIFS(Tab_RSE4_Data!M:M,Tab_RSE4_Data!$D:$D,$B28,Tab_RSE4_Data!$C:$C,$B$21,Tab_RSE4_Data!$B:$B,$B$7)</f>
        <v>697</v>
      </c>
    </row>
    <row r="29" spans="1:8" s="6" customFormat="1" ht="16.5" customHeight="1" x14ac:dyDescent="0.45">
      <c r="A29" s="57" t="s">
        <v>87</v>
      </c>
      <c r="B29" s="289" t="s">
        <v>410</v>
      </c>
      <c r="C29" s="301">
        <f>SUMIFS(Tab_RSE4_Data!H:H,Tab_RSE4_Data!$D:$D,$B29,Tab_RSE4_Data!$C:$C,$B$21,Tab_RSE4_Data!$B:$B,$B$7)</f>
        <v>429</v>
      </c>
      <c r="D29" s="301">
        <f>SUMIFS(Tab_RSE4_Data!I:I,Tab_RSE4_Data!$D:$D,$B29,Tab_RSE4_Data!$C:$C,$B$21,Tab_RSE4_Data!$B:$B,$B$7)</f>
        <v>416</v>
      </c>
      <c r="E29" s="301">
        <f>SUMIFS(Tab_RSE4_Data!J:J,Tab_RSE4_Data!$D:$D,$B29,Tab_RSE4_Data!$C:$C,$B$21,Tab_RSE4_Data!$B:$B,$B$7)</f>
        <v>375</v>
      </c>
      <c r="F29" s="301">
        <f>SUMIFS(Tab_RSE4_Data!K:K,Tab_RSE4_Data!$D:$D,$B29,Tab_RSE4_Data!$C:$C,$B$21,Tab_RSE4_Data!$B:$B,$B$7)</f>
        <v>376</v>
      </c>
      <c r="G29" s="301">
        <f>SUMIFS(Tab_RSE4_Data!L:L,Tab_RSE4_Data!$D:$D,$B29,Tab_RSE4_Data!$C:$C,$B$21,Tab_RSE4_Data!$B:$B,$B$7)</f>
        <v>225</v>
      </c>
      <c r="H29" s="301">
        <f>SUMIFS(Tab_RSE4_Data!M:M,Tab_RSE4_Data!$D:$D,$B29,Tab_RSE4_Data!$C:$C,$B$21,Tab_RSE4_Data!$B:$B,$B$7)</f>
        <v>209</v>
      </c>
    </row>
    <row r="30" spans="1:8" s="6" customFormat="1" ht="16.5" customHeight="1" x14ac:dyDescent="0.45">
      <c r="A30" s="386" t="s">
        <v>88</v>
      </c>
      <c r="B30" s="387" t="s">
        <v>290</v>
      </c>
      <c r="C30" s="324">
        <f>SUMIFS(Tab_RSE4_Data!H:H,Tab_RSE4_Data!$D:$D,$B30,Tab_RSE4_Data!$C:$C,$B$21,Tab_RSE4_Data!$B:$B,$B$7)</f>
        <v>8304</v>
      </c>
      <c r="D30" s="324">
        <f>SUMIFS(Tab_RSE4_Data!I:I,Tab_RSE4_Data!$D:$D,$B30,Tab_RSE4_Data!$C:$C,$B$21,Tab_RSE4_Data!$B:$B,$B$7)</f>
        <v>8396</v>
      </c>
      <c r="E30" s="324">
        <f>SUMIFS(Tab_RSE4_Data!J:J,Tab_RSE4_Data!$D:$D,$B30,Tab_RSE4_Data!$C:$C,$B$21,Tab_RSE4_Data!$B:$B,$B$7)</f>
        <v>8516</v>
      </c>
      <c r="F30" s="324">
        <f>SUMIFS(Tab_RSE4_Data!K:K,Tab_RSE4_Data!$D:$D,$B30,Tab_RSE4_Data!$C:$C,$B$21,Tab_RSE4_Data!$B:$B,$B$7)</f>
        <v>8726</v>
      </c>
      <c r="G30" s="324">
        <f>SUMIFS(Tab_RSE4_Data!L:L,Tab_RSE4_Data!$D:$D,$B30,Tab_RSE4_Data!$C:$C,$B$21,Tab_RSE4_Data!$B:$B,$B$7)</f>
        <v>8024</v>
      </c>
      <c r="H30" s="324">
        <f>SUMIFS(Tab_RSE4_Data!M:M,Tab_RSE4_Data!$D:$D,$B30,Tab_RSE4_Data!$C:$C,$B$21,Tab_RSE4_Data!$B:$B,$B$7)</f>
        <v>7717</v>
      </c>
    </row>
    <row r="31" spans="1:8" s="60" customFormat="1" ht="16.5" customHeight="1" x14ac:dyDescent="0.45">
      <c r="A31" s="58"/>
      <c r="B31" s="58"/>
      <c r="C31" s="59"/>
      <c r="D31" s="59"/>
      <c r="E31" s="59"/>
      <c r="F31" s="59"/>
      <c r="G31" s="59"/>
      <c r="H31" s="59"/>
    </row>
    <row r="32" spans="1:8" s="60" customFormat="1" ht="16.5" customHeight="1" x14ac:dyDescent="0.45">
      <c r="A32" s="58"/>
      <c r="B32" s="58"/>
      <c r="C32" s="59"/>
      <c r="D32" s="59"/>
      <c r="E32" s="59"/>
      <c r="F32" s="59"/>
      <c r="G32" s="59"/>
      <c r="H32" s="59"/>
    </row>
    <row r="33" spans="1:8" s="306" customFormat="1" ht="15" customHeight="1" x14ac:dyDescent="0.45">
      <c r="A33" s="304"/>
      <c r="B33" s="305" t="s">
        <v>401</v>
      </c>
      <c r="C33" s="589" t="s">
        <v>89</v>
      </c>
      <c r="D33" s="589"/>
      <c r="E33" s="589"/>
      <c r="F33" s="589"/>
      <c r="G33" s="589"/>
      <c r="H33" s="589"/>
    </row>
    <row r="34" spans="1:8" s="6" customFormat="1" ht="16.5" customHeight="1" x14ac:dyDescent="0.45">
      <c r="A34" s="57" t="s">
        <v>80</v>
      </c>
      <c r="B34" s="289" t="s">
        <v>400</v>
      </c>
      <c r="C34" s="301">
        <f>SUMIFS(Tab_RSE4_Data!H:H,Tab_RSE4_Data!$D:$D,$B34,Tab_RSE4_Data!$C:$C,$B$33,Tab_RSE4_Data!$B:$B,$B$7)</f>
        <v>94</v>
      </c>
      <c r="D34" s="301">
        <f>SUMIFS(Tab_RSE4_Data!I:I,Tab_RSE4_Data!$D:$D,$B34,Tab_RSE4_Data!$C:$C,$B$33,Tab_RSE4_Data!$B:$B,$B$7)</f>
        <v>97</v>
      </c>
      <c r="E34" s="301">
        <f>SUMIFS(Tab_RSE4_Data!J:J,Tab_RSE4_Data!$D:$D,$B34,Tab_RSE4_Data!$C:$C,$B$33,Tab_RSE4_Data!$B:$B,$B$7)</f>
        <v>88</v>
      </c>
      <c r="F34" s="301">
        <f>SUMIFS(Tab_RSE4_Data!K:K,Tab_RSE4_Data!$D:$D,$B34,Tab_RSE4_Data!$C:$C,$B$33,Tab_RSE4_Data!$B:$B,$B$7)</f>
        <v>81</v>
      </c>
      <c r="G34" s="301">
        <f>SUMIFS(Tab_RSE4_Data!L:L,Tab_RSE4_Data!$D:$D,$B34,Tab_RSE4_Data!$C:$C,$B$33,Tab_RSE4_Data!$B:$B,$B$7)</f>
        <v>90</v>
      </c>
      <c r="H34" s="301">
        <f>SUMIFS(Tab_RSE4_Data!M:M,Tab_RSE4_Data!$D:$D,$B34,Tab_RSE4_Data!$C:$C,$B$33,Tab_RSE4_Data!$B:$B,$B$7)</f>
        <v>62</v>
      </c>
    </row>
    <row r="35" spans="1:8" s="6" customFormat="1" ht="16.5" customHeight="1" x14ac:dyDescent="0.45">
      <c r="A35" s="57" t="s">
        <v>81</v>
      </c>
      <c r="B35" s="289" t="s">
        <v>404</v>
      </c>
      <c r="C35" s="301">
        <f>SUMIFS(Tab_RSE4_Data!H:H,Tab_RSE4_Data!$D:$D,$B35,Tab_RSE4_Data!$C:$C,$B$33,Tab_RSE4_Data!$B:$B,$B$7)</f>
        <v>0</v>
      </c>
      <c r="D35" s="301">
        <f>SUMIFS(Tab_RSE4_Data!I:I,Tab_RSE4_Data!$D:$D,$B35,Tab_RSE4_Data!$C:$C,$B$33,Tab_RSE4_Data!$B:$B,$B$7)</f>
        <v>0</v>
      </c>
      <c r="E35" s="301">
        <f>SUMIFS(Tab_RSE4_Data!J:J,Tab_RSE4_Data!$D:$D,$B35,Tab_RSE4_Data!$C:$C,$B$33,Tab_RSE4_Data!$B:$B,$B$7)</f>
        <v>0</v>
      </c>
      <c r="F35" s="301">
        <f>SUMIFS(Tab_RSE4_Data!K:K,Tab_RSE4_Data!$D:$D,$B35,Tab_RSE4_Data!$C:$C,$B$33,Tab_RSE4_Data!$B:$B,$B$7)</f>
        <v>0</v>
      </c>
      <c r="G35" s="301">
        <f>SUMIFS(Tab_RSE4_Data!L:L,Tab_RSE4_Data!$D:$D,$B35,Tab_RSE4_Data!$C:$C,$B$33,Tab_RSE4_Data!$B:$B,$B$7)</f>
        <v>0</v>
      </c>
      <c r="H35" s="301">
        <f>SUMIFS(Tab_RSE4_Data!M:M,Tab_RSE4_Data!$D:$D,$B35,Tab_RSE4_Data!$C:$C,$B$33,Tab_RSE4_Data!$B:$B,$B$7)</f>
        <v>0</v>
      </c>
    </row>
    <row r="36" spans="1:8" s="6" customFormat="1" ht="16.5" customHeight="1" x14ac:dyDescent="0.45">
      <c r="A36" s="57" t="s">
        <v>82</v>
      </c>
      <c r="B36" s="289" t="s">
        <v>405</v>
      </c>
      <c r="C36" s="301">
        <f>SUMIFS(Tab_RSE4_Data!H:H,Tab_RSE4_Data!$D:$D,$B36,Tab_RSE4_Data!$C:$C,$B$33,Tab_RSE4_Data!$B:$B,$B$7)</f>
        <v>0</v>
      </c>
      <c r="D36" s="301">
        <f>SUMIFS(Tab_RSE4_Data!I:I,Tab_RSE4_Data!$D:$D,$B36,Tab_RSE4_Data!$C:$C,$B$33,Tab_RSE4_Data!$B:$B,$B$7)</f>
        <v>0</v>
      </c>
      <c r="E36" s="301">
        <f>SUMIFS(Tab_RSE4_Data!J:J,Tab_RSE4_Data!$D:$D,$B36,Tab_RSE4_Data!$C:$C,$B$33,Tab_RSE4_Data!$B:$B,$B$7)</f>
        <v>0</v>
      </c>
      <c r="F36" s="301">
        <f>SUMIFS(Tab_RSE4_Data!K:K,Tab_RSE4_Data!$D:$D,$B36,Tab_RSE4_Data!$C:$C,$B$33,Tab_RSE4_Data!$B:$B,$B$7)</f>
        <v>0</v>
      </c>
      <c r="G36" s="301">
        <f>SUMIFS(Tab_RSE4_Data!L:L,Tab_RSE4_Data!$D:$D,$B36,Tab_RSE4_Data!$C:$C,$B$33,Tab_RSE4_Data!$B:$B,$B$7)</f>
        <v>0</v>
      </c>
      <c r="H36" s="301">
        <f>SUMIFS(Tab_RSE4_Data!M:M,Tab_RSE4_Data!$D:$D,$B36,Tab_RSE4_Data!$C:$C,$B$33,Tab_RSE4_Data!$B:$B,$B$7)</f>
        <v>0</v>
      </c>
    </row>
    <row r="37" spans="1:8" s="6" customFormat="1" ht="16.5" customHeight="1" x14ac:dyDescent="0.45">
      <c r="A37" s="57" t="s">
        <v>83</v>
      </c>
      <c r="B37" s="289" t="s">
        <v>406</v>
      </c>
      <c r="C37" s="301">
        <f>SUMIFS(Tab_RSE4_Data!H:H,Tab_RSE4_Data!$D:$D,$B37,Tab_RSE4_Data!$C:$C,$B$33,Tab_RSE4_Data!$B:$B,$B$7)</f>
        <v>12</v>
      </c>
      <c r="D37" s="301">
        <f>SUMIFS(Tab_RSE4_Data!I:I,Tab_RSE4_Data!$D:$D,$B37,Tab_RSE4_Data!$C:$C,$B$33,Tab_RSE4_Data!$B:$B,$B$7)</f>
        <v>6</v>
      </c>
      <c r="E37" s="301">
        <f>SUMIFS(Tab_RSE4_Data!J:J,Tab_RSE4_Data!$D:$D,$B37,Tab_RSE4_Data!$C:$C,$B$33,Tab_RSE4_Data!$B:$B,$B$7)</f>
        <v>1</v>
      </c>
      <c r="F37" s="301">
        <f>SUMIFS(Tab_RSE4_Data!K:K,Tab_RSE4_Data!$D:$D,$B37,Tab_RSE4_Data!$C:$C,$B$33,Tab_RSE4_Data!$B:$B,$B$7)</f>
        <v>0</v>
      </c>
      <c r="G37" s="301">
        <f>SUMIFS(Tab_RSE4_Data!L:L,Tab_RSE4_Data!$D:$D,$B37,Tab_RSE4_Data!$C:$C,$B$33,Tab_RSE4_Data!$B:$B,$B$7)</f>
        <v>0</v>
      </c>
      <c r="H37" s="301">
        <f>SUMIFS(Tab_RSE4_Data!M:M,Tab_RSE4_Data!$D:$D,$B37,Tab_RSE4_Data!$C:$C,$B$33,Tab_RSE4_Data!$B:$B,$B$7)</f>
        <v>0</v>
      </c>
    </row>
    <row r="38" spans="1:8" s="6" customFormat="1" ht="16.5" customHeight="1" x14ac:dyDescent="0.45">
      <c r="A38" s="57" t="s">
        <v>84</v>
      </c>
      <c r="B38" s="289" t="s">
        <v>407</v>
      </c>
      <c r="C38" s="301">
        <f>SUMIFS(Tab_RSE4_Data!H:H,Tab_RSE4_Data!$D:$D,$B38,Tab_RSE4_Data!$C:$C,$B$33,Tab_RSE4_Data!$B:$B,$B$7)</f>
        <v>47</v>
      </c>
      <c r="D38" s="301">
        <f>SUMIFS(Tab_RSE4_Data!I:I,Tab_RSE4_Data!$D:$D,$B38,Tab_RSE4_Data!$C:$C,$B$33,Tab_RSE4_Data!$B:$B,$B$7)</f>
        <v>50</v>
      </c>
      <c r="E38" s="301">
        <f>SUMIFS(Tab_RSE4_Data!J:J,Tab_RSE4_Data!$D:$D,$B38,Tab_RSE4_Data!$C:$C,$B$33,Tab_RSE4_Data!$B:$B,$B$7)</f>
        <v>50</v>
      </c>
      <c r="F38" s="301">
        <f>SUMIFS(Tab_RSE4_Data!K:K,Tab_RSE4_Data!$D:$D,$B38,Tab_RSE4_Data!$C:$C,$B$33,Tab_RSE4_Data!$B:$B,$B$7)</f>
        <v>77</v>
      </c>
      <c r="G38" s="301">
        <f>SUMIFS(Tab_RSE4_Data!L:L,Tab_RSE4_Data!$D:$D,$B38,Tab_RSE4_Data!$C:$C,$B$33,Tab_RSE4_Data!$B:$B,$B$7)</f>
        <v>13</v>
      </c>
      <c r="H38" s="301">
        <f>SUMIFS(Tab_RSE4_Data!M:M,Tab_RSE4_Data!$D:$D,$B38,Tab_RSE4_Data!$C:$C,$B$33,Tab_RSE4_Data!$B:$B,$B$7)</f>
        <v>16</v>
      </c>
    </row>
    <row r="39" spans="1:8" s="6" customFormat="1" ht="16.5" customHeight="1" x14ac:dyDescent="0.45">
      <c r="A39" s="57" t="s">
        <v>85</v>
      </c>
      <c r="B39" s="289" t="s">
        <v>408</v>
      </c>
      <c r="C39" s="301">
        <f>SUMIFS(Tab_RSE4_Data!H:H,Tab_RSE4_Data!$D:$D,$B39,Tab_RSE4_Data!$C:$C,$B$33,Tab_RSE4_Data!$B:$B,$B$7)</f>
        <v>0</v>
      </c>
      <c r="D39" s="301">
        <f>SUMIFS(Tab_RSE4_Data!I:I,Tab_RSE4_Data!$D:$D,$B39,Tab_RSE4_Data!$C:$C,$B$33,Tab_RSE4_Data!$B:$B,$B$7)</f>
        <v>0</v>
      </c>
      <c r="E39" s="301">
        <f>SUMIFS(Tab_RSE4_Data!J:J,Tab_RSE4_Data!$D:$D,$B39,Tab_RSE4_Data!$C:$C,$B$33,Tab_RSE4_Data!$B:$B,$B$7)</f>
        <v>0</v>
      </c>
      <c r="F39" s="301">
        <f>SUMIFS(Tab_RSE4_Data!K:K,Tab_RSE4_Data!$D:$D,$B39,Tab_RSE4_Data!$C:$C,$B$33,Tab_RSE4_Data!$B:$B,$B$7)</f>
        <v>0</v>
      </c>
      <c r="G39" s="301">
        <f>SUMIFS(Tab_RSE4_Data!L:L,Tab_RSE4_Data!$D:$D,$B39,Tab_RSE4_Data!$C:$C,$B$33,Tab_RSE4_Data!$B:$B,$B$7)</f>
        <v>0</v>
      </c>
      <c r="H39" s="301">
        <f>SUMIFS(Tab_RSE4_Data!M:M,Tab_RSE4_Data!$D:$D,$B39,Tab_RSE4_Data!$C:$C,$B$33,Tab_RSE4_Data!$B:$B,$B$7)</f>
        <v>0</v>
      </c>
    </row>
    <row r="40" spans="1:8" s="6" customFormat="1" ht="16.5" customHeight="1" x14ac:dyDescent="0.45">
      <c r="A40" s="57" t="s">
        <v>86</v>
      </c>
      <c r="B40" s="289" t="s">
        <v>409</v>
      </c>
      <c r="C40" s="301">
        <f>SUMIFS(Tab_RSE4_Data!H:H,Tab_RSE4_Data!$D:$D,$B40,Tab_RSE4_Data!$C:$C,$B$33,Tab_RSE4_Data!$B:$B,$B$7)</f>
        <v>0</v>
      </c>
      <c r="D40" s="301">
        <f>SUMIFS(Tab_RSE4_Data!I:I,Tab_RSE4_Data!$D:$D,$B40,Tab_RSE4_Data!$C:$C,$B$33,Tab_RSE4_Data!$B:$B,$B$7)</f>
        <v>0</v>
      </c>
      <c r="E40" s="301">
        <f>SUMIFS(Tab_RSE4_Data!J:J,Tab_RSE4_Data!$D:$D,$B40,Tab_RSE4_Data!$C:$C,$B$33,Tab_RSE4_Data!$B:$B,$B$7)</f>
        <v>0</v>
      </c>
      <c r="F40" s="301">
        <f>SUMIFS(Tab_RSE4_Data!K:K,Tab_RSE4_Data!$D:$D,$B40,Tab_RSE4_Data!$C:$C,$B$33,Tab_RSE4_Data!$B:$B,$B$7)</f>
        <v>0</v>
      </c>
      <c r="G40" s="301">
        <f>SUMIFS(Tab_RSE4_Data!L:L,Tab_RSE4_Data!$D:$D,$B40,Tab_RSE4_Data!$C:$C,$B$33,Tab_RSE4_Data!$B:$B,$B$7)</f>
        <v>0</v>
      </c>
      <c r="H40" s="301">
        <f>SUMIFS(Tab_RSE4_Data!M:M,Tab_RSE4_Data!$D:$D,$B40,Tab_RSE4_Data!$C:$C,$B$33,Tab_RSE4_Data!$B:$B,$B$7)</f>
        <v>0</v>
      </c>
    </row>
    <row r="41" spans="1:8" s="6" customFormat="1" ht="16.5" customHeight="1" x14ac:dyDescent="0.45">
      <c r="A41" s="57" t="s">
        <v>87</v>
      </c>
      <c r="B41" s="289" t="s">
        <v>410</v>
      </c>
      <c r="C41" s="301">
        <f>SUMIFS(Tab_RSE4_Data!H:H,Tab_RSE4_Data!$D:$D,$B41,Tab_RSE4_Data!$C:$C,$B$33,Tab_RSE4_Data!$B:$B,$B$7)</f>
        <v>2</v>
      </c>
      <c r="D41" s="301">
        <f>SUMIFS(Tab_RSE4_Data!I:I,Tab_RSE4_Data!$D:$D,$B41,Tab_RSE4_Data!$C:$C,$B$33,Tab_RSE4_Data!$B:$B,$B$7)</f>
        <v>1</v>
      </c>
      <c r="E41" s="301">
        <f>SUMIFS(Tab_RSE4_Data!J:J,Tab_RSE4_Data!$D:$D,$B41,Tab_RSE4_Data!$C:$C,$B$33,Tab_RSE4_Data!$B:$B,$B$7)</f>
        <v>1</v>
      </c>
      <c r="F41" s="301">
        <f>SUMIFS(Tab_RSE4_Data!K:K,Tab_RSE4_Data!$D:$D,$B41,Tab_RSE4_Data!$C:$C,$B$33,Tab_RSE4_Data!$B:$B,$B$7)</f>
        <v>1</v>
      </c>
      <c r="G41" s="301">
        <f>SUMIFS(Tab_RSE4_Data!L:L,Tab_RSE4_Data!$D:$D,$B41,Tab_RSE4_Data!$C:$C,$B$33,Tab_RSE4_Data!$B:$B,$B$7)</f>
        <v>1</v>
      </c>
      <c r="H41" s="301">
        <f>SUMIFS(Tab_RSE4_Data!M:M,Tab_RSE4_Data!$D:$D,$B41,Tab_RSE4_Data!$C:$C,$B$33,Tab_RSE4_Data!$B:$B,$B$7)</f>
        <v>1</v>
      </c>
    </row>
    <row r="42" spans="1:8" s="6" customFormat="1" ht="16.5" customHeight="1" x14ac:dyDescent="0.45">
      <c r="A42" s="386" t="s">
        <v>88</v>
      </c>
      <c r="B42" s="387" t="s">
        <v>290</v>
      </c>
      <c r="C42" s="324">
        <f>SUMIFS(Tab_RSE4_Data!H:H,Tab_RSE4_Data!$D:$D,$B42,Tab_RSE4_Data!$C:$C,$B$33,Tab_RSE4_Data!$B:$B,$B$7)</f>
        <v>155</v>
      </c>
      <c r="D42" s="324">
        <f>SUMIFS(Tab_RSE4_Data!I:I,Tab_RSE4_Data!$D:$D,$B42,Tab_RSE4_Data!$C:$C,$B$33,Tab_RSE4_Data!$B:$B,$B$7)</f>
        <v>154</v>
      </c>
      <c r="E42" s="324">
        <f>SUMIFS(Tab_RSE4_Data!J:J,Tab_RSE4_Data!$D:$D,$B42,Tab_RSE4_Data!$C:$C,$B$33,Tab_RSE4_Data!$B:$B,$B$7)</f>
        <v>139</v>
      </c>
      <c r="F42" s="324">
        <f>SUMIFS(Tab_RSE4_Data!K:K,Tab_RSE4_Data!$D:$D,$B42,Tab_RSE4_Data!$C:$C,$B$33,Tab_RSE4_Data!$B:$B,$B$7)</f>
        <v>159</v>
      </c>
      <c r="G42" s="324">
        <f>SUMIFS(Tab_RSE4_Data!L:L,Tab_RSE4_Data!$D:$D,$B42,Tab_RSE4_Data!$C:$C,$B$33,Tab_RSE4_Data!$B:$B,$B$7)</f>
        <v>104</v>
      </c>
      <c r="H42" s="324">
        <f>SUMIFS(Tab_RSE4_Data!M:M,Tab_RSE4_Data!$D:$D,$B42,Tab_RSE4_Data!$C:$C,$B$33,Tab_RSE4_Data!$B:$B,$B$7)</f>
        <v>79</v>
      </c>
    </row>
    <row r="43" spans="1:8" s="60" customFormat="1" ht="16.5" customHeight="1" x14ac:dyDescent="0.45">
      <c r="A43" s="44"/>
      <c r="B43" s="44"/>
      <c r="C43" s="44"/>
      <c r="D43" s="44"/>
      <c r="E43" s="44"/>
      <c r="F43" s="44"/>
      <c r="G43" s="44"/>
      <c r="H43" s="44"/>
    </row>
    <row r="44" spans="1:8" s="60" customFormat="1" ht="16.5" customHeight="1" x14ac:dyDescent="0.45">
      <c r="A44" s="44"/>
      <c r="B44" s="44"/>
      <c r="C44" s="44"/>
      <c r="D44" s="44"/>
      <c r="E44" s="44"/>
      <c r="F44" s="44"/>
      <c r="G44" s="44"/>
      <c r="H44" s="44"/>
    </row>
    <row r="45" spans="1:8" s="306" customFormat="1" ht="15" customHeight="1" x14ac:dyDescent="0.45">
      <c r="A45" s="304"/>
      <c r="B45" s="305" t="s">
        <v>402</v>
      </c>
      <c r="C45" s="589" t="s">
        <v>90</v>
      </c>
      <c r="D45" s="589"/>
      <c r="E45" s="589"/>
      <c r="F45" s="589"/>
      <c r="G45" s="589"/>
      <c r="H45" s="589"/>
    </row>
    <row r="46" spans="1:8" s="6" customFormat="1" ht="16.5" customHeight="1" x14ac:dyDescent="0.45">
      <c r="A46" s="57" t="s">
        <v>80</v>
      </c>
      <c r="B46" s="289" t="s">
        <v>400</v>
      </c>
      <c r="C46" s="301">
        <f>SUMIFS(Tab_RSE4_Data!H:H,Tab_RSE4_Data!$D:$D,$B46,Tab_RSE4_Data!$C:$C,$B$45,Tab_RSE4_Data!$B:$B,$B$7)</f>
        <v>26</v>
      </c>
      <c r="D46" s="301">
        <f>SUMIFS(Tab_RSE4_Data!I:I,Tab_RSE4_Data!$D:$D,$B46,Tab_RSE4_Data!$C:$C,$B$45,Tab_RSE4_Data!$B:$B,$B$7)</f>
        <v>37</v>
      </c>
      <c r="E46" s="301">
        <f>SUMIFS(Tab_RSE4_Data!J:J,Tab_RSE4_Data!$D:$D,$B46,Tab_RSE4_Data!$C:$C,$B$45,Tab_RSE4_Data!$B:$B,$B$7)</f>
        <v>37</v>
      </c>
      <c r="F46" s="301">
        <f>SUMIFS(Tab_RSE4_Data!K:K,Tab_RSE4_Data!$D:$D,$B46,Tab_RSE4_Data!$C:$C,$B$45,Tab_RSE4_Data!$B:$B,$B$7)</f>
        <v>43</v>
      </c>
      <c r="G46" s="301">
        <f>SUMIFS(Tab_RSE4_Data!L:L,Tab_RSE4_Data!$D:$D,$B46,Tab_RSE4_Data!$C:$C,$B$45,Tab_RSE4_Data!$B:$B,$B$7)</f>
        <v>63</v>
      </c>
      <c r="H46" s="301">
        <f>SUMIFS(Tab_RSE4_Data!M:M,Tab_RSE4_Data!$D:$D,$B46,Tab_RSE4_Data!$C:$C,$B$45,Tab_RSE4_Data!$B:$B,$B$7)</f>
        <v>76</v>
      </c>
    </row>
    <row r="47" spans="1:8" s="6" customFormat="1" ht="16.5" customHeight="1" x14ac:dyDescent="0.45">
      <c r="A47" s="57" t="s">
        <v>81</v>
      </c>
      <c r="B47" s="289" t="s">
        <v>404</v>
      </c>
      <c r="C47" s="301">
        <f>SUMIFS(Tab_RSE4_Data!H:H,Tab_RSE4_Data!$D:$D,$B47,Tab_RSE4_Data!$C:$C,$B$45,Tab_RSE4_Data!$B:$B,$B$7)</f>
        <v>16</v>
      </c>
      <c r="D47" s="301">
        <f>SUMIFS(Tab_RSE4_Data!I:I,Tab_RSE4_Data!$D:$D,$B47,Tab_RSE4_Data!$C:$C,$B$45,Tab_RSE4_Data!$B:$B,$B$7)</f>
        <v>14</v>
      </c>
      <c r="E47" s="301">
        <f>SUMIFS(Tab_RSE4_Data!J:J,Tab_RSE4_Data!$D:$D,$B47,Tab_RSE4_Data!$C:$C,$B$45,Tab_RSE4_Data!$B:$B,$B$7)</f>
        <v>17</v>
      </c>
      <c r="F47" s="301">
        <f>SUMIFS(Tab_RSE4_Data!K:K,Tab_RSE4_Data!$D:$D,$B47,Tab_RSE4_Data!$C:$C,$B$45,Tab_RSE4_Data!$B:$B,$B$7)</f>
        <v>17</v>
      </c>
      <c r="G47" s="301">
        <f>SUMIFS(Tab_RSE4_Data!L:L,Tab_RSE4_Data!$D:$D,$B47,Tab_RSE4_Data!$C:$C,$B$45,Tab_RSE4_Data!$B:$B,$B$7)</f>
        <v>18</v>
      </c>
      <c r="H47" s="301">
        <f>SUMIFS(Tab_RSE4_Data!M:M,Tab_RSE4_Data!$D:$D,$B47,Tab_RSE4_Data!$C:$C,$B$45,Tab_RSE4_Data!$B:$B,$B$7)</f>
        <v>16</v>
      </c>
    </row>
    <row r="48" spans="1:8" s="6" customFormat="1" ht="16.5" customHeight="1" x14ac:dyDescent="0.45">
      <c r="A48" s="57" t="s">
        <v>82</v>
      </c>
      <c r="B48" s="289" t="s">
        <v>405</v>
      </c>
      <c r="C48" s="301">
        <f>SUMIFS(Tab_RSE4_Data!H:H,Tab_RSE4_Data!$D:$D,$B48,Tab_RSE4_Data!$C:$C,$B$45,Tab_RSE4_Data!$B:$B,$B$7)</f>
        <v>1</v>
      </c>
      <c r="D48" s="301">
        <f>SUMIFS(Tab_RSE4_Data!I:I,Tab_RSE4_Data!$D:$D,$B48,Tab_RSE4_Data!$C:$C,$B$45,Tab_RSE4_Data!$B:$B,$B$7)</f>
        <v>1</v>
      </c>
      <c r="E48" s="301">
        <f>SUMIFS(Tab_RSE4_Data!J:J,Tab_RSE4_Data!$D:$D,$B48,Tab_RSE4_Data!$C:$C,$B$45,Tab_RSE4_Data!$B:$B,$B$7)</f>
        <v>1</v>
      </c>
      <c r="F48" s="301">
        <f>SUMIFS(Tab_RSE4_Data!K:K,Tab_RSE4_Data!$D:$D,$B48,Tab_RSE4_Data!$C:$C,$B$45,Tab_RSE4_Data!$B:$B,$B$7)</f>
        <v>0</v>
      </c>
      <c r="G48" s="301">
        <f>SUMIFS(Tab_RSE4_Data!L:L,Tab_RSE4_Data!$D:$D,$B48,Tab_RSE4_Data!$C:$C,$B$45,Tab_RSE4_Data!$B:$B,$B$7)</f>
        <v>0</v>
      </c>
      <c r="H48" s="301">
        <f>SUMIFS(Tab_RSE4_Data!M:M,Tab_RSE4_Data!$D:$D,$B48,Tab_RSE4_Data!$C:$C,$B$45,Tab_RSE4_Data!$B:$B,$B$7)</f>
        <v>0</v>
      </c>
    </row>
    <row r="49" spans="1:8" s="6" customFormat="1" ht="16.5" customHeight="1" x14ac:dyDescent="0.45">
      <c r="A49" s="57" t="s">
        <v>83</v>
      </c>
      <c r="B49" s="289" t="s">
        <v>406</v>
      </c>
      <c r="C49" s="301">
        <f>SUMIFS(Tab_RSE4_Data!H:H,Tab_RSE4_Data!$D:$D,$B49,Tab_RSE4_Data!$C:$C,$B$45,Tab_RSE4_Data!$B:$B,$B$7)</f>
        <v>7</v>
      </c>
      <c r="D49" s="301">
        <f>SUMIFS(Tab_RSE4_Data!I:I,Tab_RSE4_Data!$D:$D,$B49,Tab_RSE4_Data!$C:$C,$B$45,Tab_RSE4_Data!$B:$B,$B$7)</f>
        <v>11</v>
      </c>
      <c r="E49" s="301">
        <f>SUMIFS(Tab_RSE4_Data!J:J,Tab_RSE4_Data!$D:$D,$B49,Tab_RSE4_Data!$C:$C,$B$45,Tab_RSE4_Data!$B:$B,$B$7)</f>
        <v>4</v>
      </c>
      <c r="F49" s="301">
        <f>SUMIFS(Tab_RSE4_Data!K:K,Tab_RSE4_Data!$D:$D,$B49,Tab_RSE4_Data!$C:$C,$B$45,Tab_RSE4_Data!$B:$B,$B$7)</f>
        <v>26</v>
      </c>
      <c r="G49" s="301">
        <f>SUMIFS(Tab_RSE4_Data!L:L,Tab_RSE4_Data!$D:$D,$B49,Tab_RSE4_Data!$C:$C,$B$45,Tab_RSE4_Data!$B:$B,$B$7)</f>
        <v>43</v>
      </c>
      <c r="H49" s="301">
        <f>SUMIFS(Tab_RSE4_Data!M:M,Tab_RSE4_Data!$D:$D,$B49,Tab_RSE4_Data!$C:$C,$B$45,Tab_RSE4_Data!$B:$B,$B$7)</f>
        <v>12</v>
      </c>
    </row>
    <row r="50" spans="1:8" s="6" customFormat="1" ht="16.5" customHeight="1" x14ac:dyDescent="0.45">
      <c r="A50" s="57" t="s">
        <v>84</v>
      </c>
      <c r="B50" s="289" t="s">
        <v>407</v>
      </c>
      <c r="C50" s="301">
        <f>SUMIFS(Tab_RSE4_Data!H:H,Tab_RSE4_Data!$D:$D,$B50,Tab_RSE4_Data!$C:$C,$B$45,Tab_RSE4_Data!$B:$B,$B$7)</f>
        <v>299</v>
      </c>
      <c r="D50" s="301">
        <f>SUMIFS(Tab_RSE4_Data!I:I,Tab_RSE4_Data!$D:$D,$B50,Tab_RSE4_Data!$C:$C,$B$45,Tab_RSE4_Data!$B:$B,$B$7)</f>
        <v>419</v>
      </c>
      <c r="E50" s="301">
        <f>SUMIFS(Tab_RSE4_Data!J:J,Tab_RSE4_Data!$D:$D,$B50,Tab_RSE4_Data!$C:$C,$B$45,Tab_RSE4_Data!$B:$B,$B$7)</f>
        <v>412</v>
      </c>
      <c r="F50" s="301">
        <f>SUMIFS(Tab_RSE4_Data!K:K,Tab_RSE4_Data!$D:$D,$B50,Tab_RSE4_Data!$C:$C,$B$45,Tab_RSE4_Data!$B:$B,$B$7)</f>
        <v>471</v>
      </c>
      <c r="G50" s="301">
        <f>SUMIFS(Tab_RSE4_Data!L:L,Tab_RSE4_Data!$D:$D,$B50,Tab_RSE4_Data!$C:$C,$B$45,Tab_RSE4_Data!$B:$B,$B$7)</f>
        <v>562</v>
      </c>
      <c r="H50" s="301">
        <f>SUMIFS(Tab_RSE4_Data!M:M,Tab_RSE4_Data!$D:$D,$B50,Tab_RSE4_Data!$C:$C,$B$45,Tab_RSE4_Data!$B:$B,$B$7)</f>
        <v>552</v>
      </c>
    </row>
    <row r="51" spans="1:8" s="6" customFormat="1" ht="16.5" customHeight="1" x14ac:dyDescent="0.45">
      <c r="A51" s="57" t="s">
        <v>85</v>
      </c>
      <c r="B51" s="289" t="s">
        <v>408</v>
      </c>
      <c r="C51" s="301">
        <f>SUMIFS(Tab_RSE4_Data!H:H,Tab_RSE4_Data!$D:$D,$B51,Tab_RSE4_Data!$C:$C,$B$45,Tab_RSE4_Data!$B:$B,$B$7)</f>
        <v>0</v>
      </c>
      <c r="D51" s="301">
        <f>SUMIFS(Tab_RSE4_Data!I:I,Tab_RSE4_Data!$D:$D,$B51,Tab_RSE4_Data!$C:$C,$B$45,Tab_RSE4_Data!$B:$B,$B$7)</f>
        <v>0</v>
      </c>
      <c r="E51" s="301">
        <f>SUMIFS(Tab_RSE4_Data!J:J,Tab_RSE4_Data!$D:$D,$B51,Tab_RSE4_Data!$C:$C,$B$45,Tab_RSE4_Data!$B:$B,$B$7)</f>
        <v>0</v>
      </c>
      <c r="F51" s="301">
        <f>SUMIFS(Tab_RSE4_Data!K:K,Tab_RSE4_Data!$D:$D,$B51,Tab_RSE4_Data!$C:$C,$B$45,Tab_RSE4_Data!$B:$B,$B$7)</f>
        <v>0</v>
      </c>
      <c r="G51" s="301">
        <f>SUMIFS(Tab_RSE4_Data!L:L,Tab_RSE4_Data!$D:$D,$B51,Tab_RSE4_Data!$C:$C,$B$45,Tab_RSE4_Data!$B:$B,$B$7)</f>
        <v>0</v>
      </c>
      <c r="H51" s="301">
        <f>SUMIFS(Tab_RSE4_Data!M:M,Tab_RSE4_Data!$D:$D,$B51,Tab_RSE4_Data!$C:$C,$B$45,Tab_RSE4_Data!$B:$B,$B$7)</f>
        <v>0</v>
      </c>
    </row>
    <row r="52" spans="1:8" s="6" customFormat="1" ht="16.5" customHeight="1" x14ac:dyDescent="0.45">
      <c r="A52" s="57" t="s">
        <v>86</v>
      </c>
      <c r="B52" s="289" t="s">
        <v>409</v>
      </c>
      <c r="C52" s="301">
        <f>SUMIFS(Tab_RSE4_Data!H:H,Tab_RSE4_Data!$D:$D,$B52,Tab_RSE4_Data!$C:$C,$B$45,Tab_RSE4_Data!$B:$B,$B$7)</f>
        <v>0</v>
      </c>
      <c r="D52" s="301">
        <f>SUMIFS(Tab_RSE4_Data!I:I,Tab_RSE4_Data!$D:$D,$B52,Tab_RSE4_Data!$C:$C,$B$45,Tab_RSE4_Data!$B:$B,$B$7)</f>
        <v>0</v>
      </c>
      <c r="E52" s="301">
        <f>SUMIFS(Tab_RSE4_Data!J:J,Tab_RSE4_Data!$D:$D,$B52,Tab_RSE4_Data!$C:$C,$B$45,Tab_RSE4_Data!$B:$B,$B$7)</f>
        <v>0</v>
      </c>
      <c r="F52" s="301">
        <f>SUMIFS(Tab_RSE4_Data!K:K,Tab_RSE4_Data!$D:$D,$B52,Tab_RSE4_Data!$C:$C,$B$45,Tab_RSE4_Data!$B:$B,$B$7)</f>
        <v>0</v>
      </c>
      <c r="G52" s="301">
        <f>SUMIFS(Tab_RSE4_Data!L:L,Tab_RSE4_Data!$D:$D,$B52,Tab_RSE4_Data!$C:$C,$B$45,Tab_RSE4_Data!$B:$B,$B$7)</f>
        <v>0</v>
      </c>
      <c r="H52" s="301">
        <f>SUMIFS(Tab_RSE4_Data!M:M,Tab_RSE4_Data!$D:$D,$B52,Tab_RSE4_Data!$C:$C,$B$45,Tab_RSE4_Data!$B:$B,$B$7)</f>
        <v>0</v>
      </c>
    </row>
    <row r="53" spans="1:8" s="6" customFormat="1" ht="16.5" customHeight="1" x14ac:dyDescent="0.45">
      <c r="A53" s="57" t="s">
        <v>87</v>
      </c>
      <c r="B53" s="289" t="s">
        <v>410</v>
      </c>
      <c r="C53" s="301">
        <f>SUMIFS(Tab_RSE4_Data!H:H,Tab_RSE4_Data!$D:$D,$B53,Tab_RSE4_Data!$C:$C,$B$45,Tab_RSE4_Data!$B:$B,$B$7)</f>
        <v>4</v>
      </c>
      <c r="D53" s="301">
        <f>SUMIFS(Tab_RSE4_Data!I:I,Tab_RSE4_Data!$D:$D,$B53,Tab_RSE4_Data!$C:$C,$B$45,Tab_RSE4_Data!$B:$B,$B$7)</f>
        <v>4</v>
      </c>
      <c r="E53" s="301">
        <f>SUMIFS(Tab_RSE4_Data!J:J,Tab_RSE4_Data!$D:$D,$B53,Tab_RSE4_Data!$C:$C,$B$45,Tab_RSE4_Data!$B:$B,$B$7)</f>
        <v>4</v>
      </c>
      <c r="F53" s="301">
        <f>SUMIFS(Tab_RSE4_Data!K:K,Tab_RSE4_Data!$D:$D,$B53,Tab_RSE4_Data!$C:$C,$B$45,Tab_RSE4_Data!$B:$B,$B$7)</f>
        <v>4</v>
      </c>
      <c r="G53" s="301">
        <f>SUMIFS(Tab_RSE4_Data!L:L,Tab_RSE4_Data!$D:$D,$B53,Tab_RSE4_Data!$C:$C,$B$45,Tab_RSE4_Data!$B:$B,$B$7)</f>
        <v>4</v>
      </c>
      <c r="H53" s="301">
        <f>SUMIFS(Tab_RSE4_Data!M:M,Tab_RSE4_Data!$D:$D,$B53,Tab_RSE4_Data!$C:$C,$B$45,Tab_RSE4_Data!$B:$B,$B$7)</f>
        <v>4</v>
      </c>
    </row>
    <row r="54" spans="1:8" s="6" customFormat="1" ht="16.5" customHeight="1" x14ac:dyDescent="0.45">
      <c r="A54" s="386" t="s">
        <v>88</v>
      </c>
      <c r="B54" s="387" t="s">
        <v>290</v>
      </c>
      <c r="C54" s="324">
        <f>SUMIFS(Tab_RSE4_Data!H:H,Tab_RSE4_Data!$D:$D,$B54,Tab_RSE4_Data!$C:$C,$B$45,Tab_RSE4_Data!$B:$B,$B$7)</f>
        <v>353</v>
      </c>
      <c r="D54" s="324">
        <f>SUMIFS(Tab_RSE4_Data!I:I,Tab_RSE4_Data!$D:$D,$B54,Tab_RSE4_Data!$C:$C,$B$45,Tab_RSE4_Data!$B:$B,$B$7)</f>
        <v>485</v>
      </c>
      <c r="E54" s="324">
        <f>SUMIFS(Tab_RSE4_Data!J:J,Tab_RSE4_Data!$D:$D,$B54,Tab_RSE4_Data!$C:$C,$B$45,Tab_RSE4_Data!$B:$B,$B$7)</f>
        <v>475</v>
      </c>
      <c r="F54" s="324">
        <f>SUMIFS(Tab_RSE4_Data!K:K,Tab_RSE4_Data!$D:$D,$B54,Tab_RSE4_Data!$C:$C,$B$45,Tab_RSE4_Data!$B:$B,$B$7)</f>
        <v>561</v>
      </c>
      <c r="G54" s="324">
        <f>SUMIFS(Tab_RSE4_Data!L:L,Tab_RSE4_Data!$D:$D,$B54,Tab_RSE4_Data!$C:$C,$B$45,Tab_RSE4_Data!$B:$B,$B$7)</f>
        <v>691</v>
      </c>
      <c r="H54" s="324">
        <f>SUMIFS(Tab_RSE4_Data!M:M,Tab_RSE4_Data!$D:$D,$B54,Tab_RSE4_Data!$C:$C,$B$45,Tab_RSE4_Data!$B:$B,$B$7)</f>
        <v>660</v>
      </c>
    </row>
    <row r="55" spans="1:8" s="60" customFormat="1" ht="16.5" customHeight="1" x14ac:dyDescent="0.45">
      <c r="A55" s="4"/>
      <c r="B55" s="4"/>
      <c r="C55" s="300"/>
      <c r="D55" s="300"/>
      <c r="E55" s="300"/>
      <c r="F55" s="300"/>
      <c r="G55" s="300"/>
      <c r="H55" s="300"/>
    </row>
    <row r="56" spans="1:8" s="60" customFormat="1" ht="16.5" customHeight="1" x14ac:dyDescent="0.45">
      <c r="A56" s="4"/>
      <c r="B56" s="4"/>
      <c r="C56" s="300"/>
      <c r="D56" s="300"/>
      <c r="E56" s="300"/>
      <c r="F56" s="300"/>
      <c r="G56" s="300"/>
      <c r="H56" s="300"/>
    </row>
    <row r="57" spans="1:8" s="306" customFormat="1" ht="15" customHeight="1" x14ac:dyDescent="0.45">
      <c r="A57" s="304"/>
      <c r="B57" s="305" t="s">
        <v>403</v>
      </c>
      <c r="C57" s="589" t="s">
        <v>91</v>
      </c>
      <c r="D57" s="589"/>
      <c r="E57" s="589"/>
      <c r="F57" s="589"/>
      <c r="G57" s="589"/>
      <c r="H57" s="589"/>
    </row>
    <row r="58" spans="1:8" s="6" customFormat="1" ht="16.5" customHeight="1" x14ac:dyDescent="0.45">
      <c r="A58" s="57" t="s">
        <v>80</v>
      </c>
      <c r="B58" s="289" t="s">
        <v>400</v>
      </c>
      <c r="C58" s="301">
        <f>SUMIFS(Tab_RSE4_Data!H:H,Tab_RSE4_Data!$D:$D,$B58,Tab_RSE4_Data!$C:$C,$B$57,Tab_RSE4_Data!$B:$B,$B$7)</f>
        <v>1</v>
      </c>
      <c r="D58" s="301">
        <f>SUMIFS(Tab_RSE4_Data!I:I,Tab_RSE4_Data!$D:$D,$B58,Tab_RSE4_Data!$C:$C,$B$57,Tab_RSE4_Data!$B:$B,$B$7)</f>
        <v>0</v>
      </c>
      <c r="E58" s="301">
        <f>SUMIFS(Tab_RSE4_Data!J:J,Tab_RSE4_Data!$D:$D,$B58,Tab_RSE4_Data!$C:$C,$B$57,Tab_RSE4_Data!$B:$B,$B$7)</f>
        <v>0</v>
      </c>
      <c r="F58" s="301">
        <f>SUMIFS(Tab_RSE4_Data!K:K,Tab_RSE4_Data!$D:$D,$B58,Tab_RSE4_Data!$C:$C,$B$57,Tab_RSE4_Data!$B:$B,$B$7)</f>
        <v>0</v>
      </c>
      <c r="G58" s="301">
        <f>SUMIFS(Tab_RSE4_Data!L:L,Tab_RSE4_Data!$D:$D,$B58,Tab_RSE4_Data!$C:$C,$B$57,Tab_RSE4_Data!$B:$B,$B$7)</f>
        <v>0</v>
      </c>
      <c r="H58" s="301">
        <f>SUMIFS(Tab_RSE4_Data!M:M,Tab_RSE4_Data!$D:$D,$B58,Tab_RSE4_Data!$C:$C,$B$57,Tab_RSE4_Data!$B:$B,$B$7)</f>
        <v>0</v>
      </c>
    </row>
    <row r="59" spans="1:8" s="6" customFormat="1" ht="16.5" customHeight="1" x14ac:dyDescent="0.45">
      <c r="A59" s="57" t="s">
        <v>81</v>
      </c>
      <c r="B59" s="289" t="s">
        <v>404</v>
      </c>
      <c r="C59" s="301">
        <f>SUMIFS(Tab_RSE4_Data!H:H,Tab_RSE4_Data!$D:$D,$B59,Tab_RSE4_Data!$C:$C,$B$57,Tab_RSE4_Data!$B:$B,$B$7)</f>
        <v>0</v>
      </c>
      <c r="D59" s="301">
        <f>SUMIFS(Tab_RSE4_Data!I:I,Tab_RSE4_Data!$D:$D,$B59,Tab_RSE4_Data!$C:$C,$B$57,Tab_RSE4_Data!$B:$B,$B$7)</f>
        <v>0</v>
      </c>
      <c r="E59" s="301">
        <f>SUMIFS(Tab_RSE4_Data!J:J,Tab_RSE4_Data!$D:$D,$B59,Tab_RSE4_Data!$C:$C,$B$57,Tab_RSE4_Data!$B:$B,$B$7)</f>
        <v>0</v>
      </c>
      <c r="F59" s="301">
        <f>SUMIFS(Tab_RSE4_Data!K:K,Tab_RSE4_Data!$D:$D,$B59,Tab_RSE4_Data!$C:$C,$B$57,Tab_RSE4_Data!$B:$B,$B$7)</f>
        <v>0</v>
      </c>
      <c r="G59" s="301">
        <f>SUMIFS(Tab_RSE4_Data!L:L,Tab_RSE4_Data!$D:$D,$B59,Tab_RSE4_Data!$C:$C,$B$57,Tab_RSE4_Data!$B:$B,$B$7)</f>
        <v>0</v>
      </c>
      <c r="H59" s="301">
        <f>SUMIFS(Tab_RSE4_Data!M:M,Tab_RSE4_Data!$D:$D,$B59,Tab_RSE4_Data!$C:$C,$B$57,Tab_RSE4_Data!$B:$B,$B$7)</f>
        <v>0</v>
      </c>
    </row>
    <row r="60" spans="1:8" s="6" customFormat="1" ht="16.5" customHeight="1" x14ac:dyDescent="0.45">
      <c r="A60" s="57" t="s">
        <v>82</v>
      </c>
      <c r="B60" s="289" t="s">
        <v>405</v>
      </c>
      <c r="C60" s="301">
        <f>SUMIFS(Tab_RSE4_Data!H:H,Tab_RSE4_Data!$D:$D,$B60,Tab_RSE4_Data!$C:$C,$B$57,Tab_RSE4_Data!$B:$B,$B$7)</f>
        <v>0</v>
      </c>
      <c r="D60" s="301">
        <f>SUMIFS(Tab_RSE4_Data!I:I,Tab_RSE4_Data!$D:$D,$B60,Tab_RSE4_Data!$C:$C,$B$57,Tab_RSE4_Data!$B:$B,$B$7)</f>
        <v>0</v>
      </c>
      <c r="E60" s="301">
        <f>SUMIFS(Tab_RSE4_Data!J:J,Tab_RSE4_Data!$D:$D,$B60,Tab_RSE4_Data!$C:$C,$B$57,Tab_RSE4_Data!$B:$B,$B$7)</f>
        <v>0</v>
      </c>
      <c r="F60" s="301">
        <f>SUMIFS(Tab_RSE4_Data!K:K,Tab_RSE4_Data!$D:$D,$B60,Tab_RSE4_Data!$C:$C,$B$57,Tab_RSE4_Data!$B:$B,$B$7)</f>
        <v>0</v>
      </c>
      <c r="G60" s="301">
        <f>SUMIFS(Tab_RSE4_Data!L:L,Tab_RSE4_Data!$D:$D,$B60,Tab_RSE4_Data!$C:$C,$B$57,Tab_RSE4_Data!$B:$B,$B$7)</f>
        <v>0</v>
      </c>
      <c r="H60" s="301">
        <f>SUMIFS(Tab_RSE4_Data!M:M,Tab_RSE4_Data!$D:$D,$B60,Tab_RSE4_Data!$C:$C,$B$57,Tab_RSE4_Data!$B:$B,$B$7)</f>
        <v>0</v>
      </c>
    </row>
    <row r="61" spans="1:8" s="6" customFormat="1" ht="16.5" customHeight="1" x14ac:dyDescent="0.45">
      <c r="A61" s="57" t="s">
        <v>83</v>
      </c>
      <c r="B61" s="289" t="s">
        <v>406</v>
      </c>
      <c r="C61" s="301">
        <f>SUMIFS(Tab_RSE4_Data!H:H,Tab_RSE4_Data!$D:$D,$B61,Tab_RSE4_Data!$C:$C,$B$57,Tab_RSE4_Data!$B:$B,$B$7)</f>
        <v>0</v>
      </c>
      <c r="D61" s="301">
        <f>SUMIFS(Tab_RSE4_Data!I:I,Tab_RSE4_Data!$D:$D,$B61,Tab_RSE4_Data!$C:$C,$B$57,Tab_RSE4_Data!$B:$B,$B$7)</f>
        <v>0</v>
      </c>
      <c r="E61" s="301">
        <f>SUMIFS(Tab_RSE4_Data!J:J,Tab_RSE4_Data!$D:$D,$B61,Tab_RSE4_Data!$C:$C,$B$57,Tab_RSE4_Data!$B:$B,$B$7)</f>
        <v>0</v>
      </c>
      <c r="F61" s="301">
        <f>SUMIFS(Tab_RSE4_Data!K:K,Tab_RSE4_Data!$D:$D,$B61,Tab_RSE4_Data!$C:$C,$B$57,Tab_RSE4_Data!$B:$B,$B$7)</f>
        <v>0</v>
      </c>
      <c r="G61" s="301">
        <f>SUMIFS(Tab_RSE4_Data!L:L,Tab_RSE4_Data!$D:$D,$B61,Tab_RSE4_Data!$C:$C,$B$57,Tab_RSE4_Data!$B:$B,$B$7)</f>
        <v>0</v>
      </c>
      <c r="H61" s="301">
        <f>SUMIFS(Tab_RSE4_Data!M:M,Tab_RSE4_Data!$D:$D,$B61,Tab_RSE4_Data!$C:$C,$B$57,Tab_RSE4_Data!$B:$B,$B$7)</f>
        <v>0</v>
      </c>
    </row>
    <row r="62" spans="1:8" s="6" customFormat="1" ht="16.5" customHeight="1" x14ac:dyDescent="0.45">
      <c r="A62" s="57" t="s">
        <v>84</v>
      </c>
      <c r="B62" s="289" t="s">
        <v>407</v>
      </c>
      <c r="C62" s="301">
        <f>SUMIFS(Tab_RSE4_Data!H:H,Tab_RSE4_Data!$D:$D,$B62,Tab_RSE4_Data!$C:$C,$B$57,Tab_RSE4_Data!$B:$B,$B$7)</f>
        <v>1</v>
      </c>
      <c r="D62" s="301">
        <f>SUMIFS(Tab_RSE4_Data!I:I,Tab_RSE4_Data!$D:$D,$B62,Tab_RSE4_Data!$C:$C,$B$57,Tab_RSE4_Data!$B:$B,$B$7)</f>
        <v>0</v>
      </c>
      <c r="E62" s="301">
        <f>SUMIFS(Tab_RSE4_Data!J:J,Tab_RSE4_Data!$D:$D,$B62,Tab_RSE4_Data!$C:$C,$B$57,Tab_RSE4_Data!$B:$B,$B$7)</f>
        <v>0</v>
      </c>
      <c r="F62" s="301">
        <f>SUMIFS(Tab_RSE4_Data!K:K,Tab_RSE4_Data!$D:$D,$B62,Tab_RSE4_Data!$C:$C,$B$57,Tab_RSE4_Data!$B:$B,$B$7)</f>
        <v>0</v>
      </c>
      <c r="G62" s="301">
        <f>SUMIFS(Tab_RSE4_Data!L:L,Tab_RSE4_Data!$D:$D,$B62,Tab_RSE4_Data!$C:$C,$B$57,Tab_RSE4_Data!$B:$B,$B$7)</f>
        <v>0</v>
      </c>
      <c r="H62" s="301">
        <f>SUMIFS(Tab_RSE4_Data!M:M,Tab_RSE4_Data!$D:$D,$B62,Tab_RSE4_Data!$C:$C,$B$57,Tab_RSE4_Data!$B:$B,$B$7)</f>
        <v>0</v>
      </c>
    </row>
    <row r="63" spans="1:8" s="6" customFormat="1" ht="16.5" customHeight="1" x14ac:dyDescent="0.45">
      <c r="A63" s="57" t="s">
        <v>85</v>
      </c>
      <c r="B63" s="289" t="s">
        <v>408</v>
      </c>
      <c r="C63" s="301">
        <f>SUMIFS(Tab_RSE4_Data!H:H,Tab_RSE4_Data!$D:$D,$B63,Tab_RSE4_Data!$C:$C,$B$57,Tab_RSE4_Data!$B:$B,$B$7)</f>
        <v>0</v>
      </c>
      <c r="D63" s="301">
        <f>SUMIFS(Tab_RSE4_Data!I:I,Tab_RSE4_Data!$D:$D,$B63,Tab_RSE4_Data!$C:$C,$B$57,Tab_RSE4_Data!$B:$B,$B$7)</f>
        <v>0</v>
      </c>
      <c r="E63" s="301">
        <f>SUMIFS(Tab_RSE4_Data!J:J,Tab_RSE4_Data!$D:$D,$B63,Tab_RSE4_Data!$C:$C,$B$57,Tab_RSE4_Data!$B:$B,$B$7)</f>
        <v>0</v>
      </c>
      <c r="F63" s="301">
        <f>SUMIFS(Tab_RSE4_Data!K:K,Tab_RSE4_Data!$D:$D,$B63,Tab_RSE4_Data!$C:$C,$B$57,Tab_RSE4_Data!$B:$B,$B$7)</f>
        <v>0</v>
      </c>
      <c r="G63" s="301">
        <f>SUMIFS(Tab_RSE4_Data!L:L,Tab_RSE4_Data!$D:$D,$B63,Tab_RSE4_Data!$C:$C,$B$57,Tab_RSE4_Data!$B:$B,$B$7)</f>
        <v>0</v>
      </c>
      <c r="H63" s="301">
        <f>SUMIFS(Tab_RSE4_Data!M:M,Tab_RSE4_Data!$D:$D,$B63,Tab_RSE4_Data!$C:$C,$B$57,Tab_RSE4_Data!$B:$B,$B$7)</f>
        <v>0</v>
      </c>
    </row>
    <row r="64" spans="1:8" s="6" customFormat="1" ht="16.5" customHeight="1" x14ac:dyDescent="0.45">
      <c r="A64" s="57" t="s">
        <v>86</v>
      </c>
      <c r="B64" s="289" t="s">
        <v>409</v>
      </c>
      <c r="C64" s="301">
        <f>SUMIFS(Tab_RSE4_Data!H:H,Tab_RSE4_Data!$D:$D,$B64,Tab_RSE4_Data!$C:$C,$B$57,Tab_RSE4_Data!$B:$B,$B$7)</f>
        <v>0</v>
      </c>
      <c r="D64" s="301">
        <f>SUMIFS(Tab_RSE4_Data!I:I,Tab_RSE4_Data!$D:$D,$B64,Tab_RSE4_Data!$C:$C,$B$57,Tab_RSE4_Data!$B:$B,$B$7)</f>
        <v>0</v>
      </c>
      <c r="E64" s="301">
        <f>SUMIFS(Tab_RSE4_Data!J:J,Tab_RSE4_Data!$D:$D,$B64,Tab_RSE4_Data!$C:$C,$B$57,Tab_RSE4_Data!$B:$B,$B$7)</f>
        <v>0</v>
      </c>
      <c r="F64" s="301">
        <f>SUMIFS(Tab_RSE4_Data!K:K,Tab_RSE4_Data!$D:$D,$B64,Tab_RSE4_Data!$C:$C,$B$57,Tab_RSE4_Data!$B:$B,$B$7)</f>
        <v>0</v>
      </c>
      <c r="G64" s="301">
        <f>SUMIFS(Tab_RSE4_Data!L:L,Tab_RSE4_Data!$D:$D,$B64,Tab_RSE4_Data!$C:$C,$B$57,Tab_RSE4_Data!$B:$B,$B$7)</f>
        <v>0</v>
      </c>
      <c r="H64" s="301">
        <f>SUMIFS(Tab_RSE4_Data!M:M,Tab_RSE4_Data!$D:$D,$B64,Tab_RSE4_Data!$C:$C,$B$57,Tab_RSE4_Data!$B:$B,$B$7)</f>
        <v>0</v>
      </c>
    </row>
    <row r="65" spans="1:8" s="6" customFormat="1" ht="16.5" customHeight="1" x14ac:dyDescent="0.45">
      <c r="A65" s="57" t="s">
        <v>87</v>
      </c>
      <c r="B65" s="289" t="s">
        <v>410</v>
      </c>
      <c r="C65" s="301">
        <f>SUMIFS(Tab_RSE4_Data!H:H,Tab_RSE4_Data!$D:$D,$B65,Tab_RSE4_Data!$C:$C,$B$57,Tab_RSE4_Data!$B:$B,$B$7)</f>
        <v>0</v>
      </c>
      <c r="D65" s="301">
        <f>SUMIFS(Tab_RSE4_Data!I:I,Tab_RSE4_Data!$D:$D,$B65,Tab_RSE4_Data!$C:$C,$B$57,Tab_RSE4_Data!$B:$B,$B$7)</f>
        <v>0</v>
      </c>
      <c r="E65" s="301">
        <f>SUMIFS(Tab_RSE4_Data!J:J,Tab_RSE4_Data!$D:$D,$B65,Tab_RSE4_Data!$C:$C,$B$57,Tab_RSE4_Data!$B:$B,$B$7)</f>
        <v>0</v>
      </c>
      <c r="F65" s="301">
        <f>SUMIFS(Tab_RSE4_Data!K:K,Tab_RSE4_Data!$D:$D,$B65,Tab_RSE4_Data!$C:$C,$B$57,Tab_RSE4_Data!$B:$B,$B$7)</f>
        <v>0</v>
      </c>
      <c r="G65" s="301">
        <f>SUMIFS(Tab_RSE4_Data!L:L,Tab_RSE4_Data!$D:$D,$B65,Tab_RSE4_Data!$C:$C,$B$57,Tab_RSE4_Data!$B:$B,$B$7)</f>
        <v>0</v>
      </c>
      <c r="H65" s="301">
        <f>SUMIFS(Tab_RSE4_Data!M:M,Tab_RSE4_Data!$D:$D,$B65,Tab_RSE4_Data!$C:$C,$B$57,Tab_RSE4_Data!$B:$B,$B$7)</f>
        <v>0</v>
      </c>
    </row>
    <row r="66" spans="1:8" s="6" customFormat="1" ht="16.5" customHeight="1" x14ac:dyDescent="0.45">
      <c r="A66" s="386" t="s">
        <v>88</v>
      </c>
      <c r="B66" s="387" t="s">
        <v>290</v>
      </c>
      <c r="C66" s="324">
        <f>SUMIFS(Tab_RSE4_Data!H:H,Tab_RSE4_Data!$D:$D,$B66,Tab_RSE4_Data!$C:$C,$B$57,Tab_RSE4_Data!$B:$B,$B$7)</f>
        <v>2</v>
      </c>
      <c r="D66" s="324">
        <f>SUMIFS(Tab_RSE4_Data!I:I,Tab_RSE4_Data!$D:$D,$B66,Tab_RSE4_Data!$C:$C,$B$57,Tab_RSE4_Data!$B:$B,$B$7)</f>
        <v>0</v>
      </c>
      <c r="E66" s="324">
        <f>SUMIFS(Tab_RSE4_Data!J:J,Tab_RSE4_Data!$D:$D,$B66,Tab_RSE4_Data!$C:$C,$B$57,Tab_RSE4_Data!$B:$B,$B$7)</f>
        <v>0</v>
      </c>
      <c r="F66" s="324">
        <f>SUMIFS(Tab_RSE4_Data!K:K,Tab_RSE4_Data!$D:$D,$B66,Tab_RSE4_Data!$C:$C,$B$57,Tab_RSE4_Data!$B:$B,$B$7)</f>
        <v>0</v>
      </c>
      <c r="G66" s="324">
        <f>SUMIFS(Tab_RSE4_Data!L:L,Tab_RSE4_Data!$D:$D,$B66,Tab_RSE4_Data!$C:$C,$B$57,Tab_RSE4_Data!$B:$B,$B$7)</f>
        <v>0</v>
      </c>
      <c r="H66" s="324">
        <f>SUMIFS(Tab_RSE4_Data!M:M,Tab_RSE4_Data!$D:$D,$B66,Tab_RSE4_Data!$C:$C,$B$57,Tab_RSE4_Data!$B:$B,$B$7)</f>
        <v>0</v>
      </c>
    </row>
    <row r="67" spans="1:8" s="60" customFormat="1" ht="16.5" customHeight="1" x14ac:dyDescent="0.45">
      <c r="A67" s="4"/>
      <c r="B67" s="4"/>
      <c r="C67" s="4"/>
      <c r="D67" s="4"/>
      <c r="E67" s="4"/>
      <c r="F67" s="4"/>
      <c r="G67" s="4"/>
      <c r="H67" s="4"/>
    </row>
    <row r="68" spans="1:8" s="60" customFormat="1" ht="16.5" customHeight="1" x14ac:dyDescent="0.45">
      <c r="A68" s="4"/>
      <c r="B68" s="4"/>
      <c r="C68" s="4"/>
      <c r="D68" s="4"/>
      <c r="E68" s="4"/>
      <c r="F68" s="4"/>
      <c r="G68" s="4"/>
      <c r="H68" s="4"/>
    </row>
    <row r="69" spans="1:8" s="306" customFormat="1" ht="15" customHeight="1" x14ac:dyDescent="0.45">
      <c r="A69" s="304"/>
      <c r="B69" s="305" t="s">
        <v>87</v>
      </c>
      <c r="C69" s="589" t="s">
        <v>92</v>
      </c>
      <c r="D69" s="589"/>
      <c r="E69" s="589"/>
      <c r="F69" s="589"/>
      <c r="G69" s="589"/>
      <c r="H69" s="589"/>
    </row>
    <row r="70" spans="1:8" s="6" customFormat="1" ht="16.5" customHeight="1" x14ac:dyDescent="0.45">
      <c r="A70" s="57" t="s">
        <v>80</v>
      </c>
      <c r="B70" s="289" t="s">
        <v>400</v>
      </c>
      <c r="C70" s="301">
        <f>SUMIFS(Tab_RSE4_Data!H:H,Tab_RSE4_Data!$D:$D,$B70,Tab_RSE4_Data!$C:$C,$B$69,Tab_RSE4_Data!$B:$B,$B$7)</f>
        <v>17</v>
      </c>
      <c r="D70" s="301">
        <f>SUMIFS(Tab_RSE4_Data!I:I,Tab_RSE4_Data!$D:$D,$B70,Tab_RSE4_Data!$C:$C,$B$69,Tab_RSE4_Data!$B:$B,$B$7)</f>
        <v>19</v>
      </c>
      <c r="E70" s="301">
        <f>SUMIFS(Tab_RSE4_Data!J:J,Tab_RSE4_Data!$D:$D,$B70,Tab_RSE4_Data!$C:$C,$B$69,Tab_RSE4_Data!$B:$B,$B$7)</f>
        <v>2</v>
      </c>
      <c r="F70" s="301">
        <f>SUMIFS(Tab_RSE4_Data!K:K,Tab_RSE4_Data!$D:$D,$B70,Tab_RSE4_Data!$C:$C,$B$69,Tab_RSE4_Data!$B:$B,$B$7)</f>
        <v>1</v>
      </c>
      <c r="G70" s="301">
        <f>SUMIFS(Tab_RSE4_Data!L:L,Tab_RSE4_Data!$D:$D,$B70,Tab_RSE4_Data!$C:$C,$B$69,Tab_RSE4_Data!$B:$B,$B$7)</f>
        <v>1</v>
      </c>
      <c r="H70" s="301">
        <f>SUMIFS(Tab_RSE4_Data!M:M,Tab_RSE4_Data!$D:$D,$B70,Tab_RSE4_Data!$C:$C,$B$69,Tab_RSE4_Data!$B:$B,$B$7)</f>
        <v>2</v>
      </c>
    </row>
    <row r="71" spans="1:8" s="6" customFormat="1" ht="16.5" customHeight="1" x14ac:dyDescent="0.45">
      <c r="A71" s="57" t="s">
        <v>81</v>
      </c>
      <c r="B71" s="289" t="s">
        <v>404</v>
      </c>
      <c r="C71" s="301">
        <f>SUMIFS(Tab_RSE4_Data!H:H,Tab_RSE4_Data!$D:$D,$B71,Tab_RSE4_Data!$C:$C,$B$69,Tab_RSE4_Data!$B:$B,$B$7)</f>
        <v>0</v>
      </c>
      <c r="D71" s="301">
        <f>SUMIFS(Tab_RSE4_Data!I:I,Tab_RSE4_Data!$D:$D,$B71,Tab_RSE4_Data!$C:$C,$B$69,Tab_RSE4_Data!$B:$B,$B$7)</f>
        <v>0</v>
      </c>
      <c r="E71" s="301">
        <f>SUMIFS(Tab_RSE4_Data!J:J,Tab_RSE4_Data!$D:$D,$B71,Tab_RSE4_Data!$C:$C,$B$69,Tab_RSE4_Data!$B:$B,$B$7)</f>
        <v>0</v>
      </c>
      <c r="F71" s="301">
        <f>SUMIFS(Tab_RSE4_Data!K:K,Tab_RSE4_Data!$D:$D,$B71,Tab_RSE4_Data!$C:$C,$B$69,Tab_RSE4_Data!$B:$B,$B$7)</f>
        <v>0</v>
      </c>
      <c r="G71" s="301">
        <f>SUMIFS(Tab_RSE4_Data!L:L,Tab_RSE4_Data!$D:$D,$B71,Tab_RSE4_Data!$C:$C,$B$69,Tab_RSE4_Data!$B:$B,$B$7)</f>
        <v>0</v>
      </c>
      <c r="H71" s="301">
        <f>SUMIFS(Tab_RSE4_Data!M:M,Tab_RSE4_Data!$D:$D,$B71,Tab_RSE4_Data!$C:$C,$B$69,Tab_RSE4_Data!$B:$B,$B$7)</f>
        <v>0</v>
      </c>
    </row>
    <row r="72" spans="1:8" s="6" customFormat="1" ht="16.5" customHeight="1" x14ac:dyDescent="0.45">
      <c r="A72" s="57" t="s">
        <v>82</v>
      </c>
      <c r="B72" s="289" t="s">
        <v>405</v>
      </c>
      <c r="C72" s="301">
        <f>SUMIFS(Tab_RSE4_Data!H:H,Tab_RSE4_Data!$D:$D,$B72,Tab_RSE4_Data!$C:$C,$B$69,Tab_RSE4_Data!$B:$B,$B$7)</f>
        <v>0</v>
      </c>
      <c r="D72" s="301">
        <f>SUMIFS(Tab_RSE4_Data!I:I,Tab_RSE4_Data!$D:$D,$B72,Tab_RSE4_Data!$C:$C,$B$69,Tab_RSE4_Data!$B:$B,$B$7)</f>
        <v>0</v>
      </c>
      <c r="E72" s="301">
        <f>SUMIFS(Tab_RSE4_Data!J:J,Tab_RSE4_Data!$D:$D,$B72,Tab_RSE4_Data!$C:$C,$B$69,Tab_RSE4_Data!$B:$B,$B$7)</f>
        <v>0</v>
      </c>
      <c r="F72" s="301">
        <f>SUMIFS(Tab_RSE4_Data!K:K,Tab_RSE4_Data!$D:$D,$B72,Tab_RSE4_Data!$C:$C,$B$69,Tab_RSE4_Data!$B:$B,$B$7)</f>
        <v>0</v>
      </c>
      <c r="G72" s="301">
        <f>SUMIFS(Tab_RSE4_Data!L:L,Tab_RSE4_Data!$D:$D,$B72,Tab_RSE4_Data!$C:$C,$B$69,Tab_RSE4_Data!$B:$B,$B$7)</f>
        <v>0</v>
      </c>
      <c r="H72" s="301">
        <f>SUMIFS(Tab_RSE4_Data!M:M,Tab_RSE4_Data!$D:$D,$B72,Tab_RSE4_Data!$C:$C,$B$69,Tab_RSE4_Data!$B:$B,$B$7)</f>
        <v>0</v>
      </c>
    </row>
    <row r="73" spans="1:8" s="6" customFormat="1" ht="16.5" customHeight="1" x14ac:dyDescent="0.45">
      <c r="A73" s="57" t="s">
        <v>83</v>
      </c>
      <c r="B73" s="289" t="s">
        <v>406</v>
      </c>
      <c r="C73" s="301">
        <f>SUMIFS(Tab_RSE4_Data!H:H,Tab_RSE4_Data!$D:$D,$B73,Tab_RSE4_Data!$C:$C,$B$69,Tab_RSE4_Data!$B:$B,$B$7)</f>
        <v>0</v>
      </c>
      <c r="D73" s="301">
        <f>SUMIFS(Tab_RSE4_Data!I:I,Tab_RSE4_Data!$D:$D,$B73,Tab_RSE4_Data!$C:$C,$B$69,Tab_RSE4_Data!$B:$B,$B$7)</f>
        <v>0</v>
      </c>
      <c r="E73" s="301">
        <f>SUMIFS(Tab_RSE4_Data!J:J,Tab_RSE4_Data!$D:$D,$B73,Tab_RSE4_Data!$C:$C,$B$69,Tab_RSE4_Data!$B:$B,$B$7)</f>
        <v>0</v>
      </c>
      <c r="F73" s="301">
        <f>SUMIFS(Tab_RSE4_Data!K:K,Tab_RSE4_Data!$D:$D,$B73,Tab_RSE4_Data!$C:$C,$B$69,Tab_RSE4_Data!$B:$B,$B$7)</f>
        <v>0</v>
      </c>
      <c r="G73" s="301">
        <f>SUMIFS(Tab_RSE4_Data!L:L,Tab_RSE4_Data!$D:$D,$B73,Tab_RSE4_Data!$C:$C,$B$69,Tab_RSE4_Data!$B:$B,$B$7)</f>
        <v>0</v>
      </c>
      <c r="H73" s="301">
        <f>SUMIFS(Tab_RSE4_Data!M:M,Tab_RSE4_Data!$D:$D,$B73,Tab_RSE4_Data!$C:$C,$B$69,Tab_RSE4_Data!$B:$B,$B$7)</f>
        <v>0</v>
      </c>
    </row>
    <row r="74" spans="1:8" s="6" customFormat="1" ht="16.5" customHeight="1" x14ac:dyDescent="0.45">
      <c r="A74" s="57" t="s">
        <v>84</v>
      </c>
      <c r="B74" s="289" t="s">
        <v>407</v>
      </c>
      <c r="C74" s="301">
        <f>SUMIFS(Tab_RSE4_Data!H:H,Tab_RSE4_Data!$D:$D,$B74,Tab_RSE4_Data!$C:$C,$B$69,Tab_RSE4_Data!$B:$B,$B$7)</f>
        <v>18</v>
      </c>
      <c r="D74" s="301">
        <f>SUMIFS(Tab_RSE4_Data!I:I,Tab_RSE4_Data!$D:$D,$B74,Tab_RSE4_Data!$C:$C,$B$69,Tab_RSE4_Data!$B:$B,$B$7)</f>
        <v>19</v>
      </c>
      <c r="E74" s="301">
        <f>SUMIFS(Tab_RSE4_Data!J:J,Tab_RSE4_Data!$D:$D,$B74,Tab_RSE4_Data!$C:$C,$B$69,Tab_RSE4_Data!$B:$B,$B$7)</f>
        <v>13</v>
      </c>
      <c r="F74" s="301">
        <f>SUMIFS(Tab_RSE4_Data!K:K,Tab_RSE4_Data!$D:$D,$B74,Tab_RSE4_Data!$C:$C,$B$69,Tab_RSE4_Data!$B:$B,$B$7)</f>
        <v>11</v>
      </c>
      <c r="G74" s="301">
        <f>SUMIFS(Tab_RSE4_Data!L:L,Tab_RSE4_Data!$D:$D,$B74,Tab_RSE4_Data!$C:$C,$B$69,Tab_RSE4_Data!$B:$B,$B$7)</f>
        <v>9</v>
      </c>
      <c r="H74" s="301">
        <f>SUMIFS(Tab_RSE4_Data!M:M,Tab_RSE4_Data!$D:$D,$B74,Tab_RSE4_Data!$C:$C,$B$69,Tab_RSE4_Data!$B:$B,$B$7)</f>
        <v>9</v>
      </c>
    </row>
    <row r="75" spans="1:8" s="6" customFormat="1" ht="16.5" customHeight="1" x14ac:dyDescent="0.45">
      <c r="A75" s="57" t="s">
        <v>85</v>
      </c>
      <c r="B75" s="289" t="s">
        <v>408</v>
      </c>
      <c r="C75" s="301">
        <f>SUMIFS(Tab_RSE4_Data!H:H,Tab_RSE4_Data!$D:$D,$B75,Tab_RSE4_Data!$C:$C,$B$69,Tab_RSE4_Data!$B:$B,$B$7)</f>
        <v>0</v>
      </c>
      <c r="D75" s="301">
        <f>SUMIFS(Tab_RSE4_Data!I:I,Tab_RSE4_Data!$D:$D,$B75,Tab_RSE4_Data!$C:$C,$B$69,Tab_RSE4_Data!$B:$B,$B$7)</f>
        <v>0</v>
      </c>
      <c r="E75" s="301">
        <f>SUMIFS(Tab_RSE4_Data!J:J,Tab_RSE4_Data!$D:$D,$B75,Tab_RSE4_Data!$C:$C,$B$69,Tab_RSE4_Data!$B:$B,$B$7)</f>
        <v>0</v>
      </c>
      <c r="F75" s="301">
        <f>SUMIFS(Tab_RSE4_Data!K:K,Tab_RSE4_Data!$D:$D,$B75,Tab_RSE4_Data!$C:$C,$B$69,Tab_RSE4_Data!$B:$B,$B$7)</f>
        <v>0</v>
      </c>
      <c r="G75" s="301">
        <f>SUMIFS(Tab_RSE4_Data!L:L,Tab_RSE4_Data!$D:$D,$B75,Tab_RSE4_Data!$C:$C,$B$69,Tab_RSE4_Data!$B:$B,$B$7)</f>
        <v>0</v>
      </c>
      <c r="H75" s="301">
        <f>SUMIFS(Tab_RSE4_Data!M:M,Tab_RSE4_Data!$D:$D,$B75,Tab_RSE4_Data!$C:$C,$B$69,Tab_RSE4_Data!$B:$B,$B$7)</f>
        <v>0</v>
      </c>
    </row>
    <row r="76" spans="1:8" s="6" customFormat="1" ht="16.5" customHeight="1" x14ac:dyDescent="0.45">
      <c r="A76" s="57" t="s">
        <v>86</v>
      </c>
      <c r="B76" s="289" t="s">
        <v>409</v>
      </c>
      <c r="C76" s="301">
        <f>SUMIFS(Tab_RSE4_Data!H:H,Tab_RSE4_Data!$D:$D,$B76,Tab_RSE4_Data!$C:$C,$B$69,Tab_RSE4_Data!$B:$B,$B$7)</f>
        <v>0</v>
      </c>
      <c r="D76" s="301">
        <f>SUMIFS(Tab_RSE4_Data!I:I,Tab_RSE4_Data!$D:$D,$B76,Tab_RSE4_Data!$C:$C,$B$69,Tab_RSE4_Data!$B:$B,$B$7)</f>
        <v>0</v>
      </c>
      <c r="E76" s="301">
        <f>SUMIFS(Tab_RSE4_Data!J:J,Tab_RSE4_Data!$D:$D,$B76,Tab_RSE4_Data!$C:$C,$B$69,Tab_RSE4_Data!$B:$B,$B$7)</f>
        <v>0</v>
      </c>
      <c r="F76" s="301">
        <f>SUMIFS(Tab_RSE4_Data!K:K,Tab_RSE4_Data!$D:$D,$B76,Tab_RSE4_Data!$C:$C,$B$69,Tab_RSE4_Data!$B:$B,$B$7)</f>
        <v>0</v>
      </c>
      <c r="G76" s="301">
        <f>SUMIFS(Tab_RSE4_Data!L:L,Tab_RSE4_Data!$D:$D,$B76,Tab_RSE4_Data!$C:$C,$B$69,Tab_RSE4_Data!$B:$B,$B$7)</f>
        <v>0</v>
      </c>
      <c r="H76" s="301">
        <f>SUMIFS(Tab_RSE4_Data!M:M,Tab_RSE4_Data!$D:$D,$B76,Tab_RSE4_Data!$C:$C,$B$69,Tab_RSE4_Data!$B:$B,$B$7)</f>
        <v>0</v>
      </c>
    </row>
    <row r="77" spans="1:8" s="6" customFormat="1" ht="16.5" customHeight="1" x14ac:dyDescent="0.45">
      <c r="A77" s="57" t="s">
        <v>87</v>
      </c>
      <c r="B77" s="289" t="s">
        <v>410</v>
      </c>
      <c r="C77" s="301">
        <f>SUMIFS(Tab_RSE4_Data!H:H,Tab_RSE4_Data!$D:$D,$B77,Tab_RSE4_Data!$C:$C,$B$69,Tab_RSE4_Data!$B:$B,$B$7)</f>
        <v>3</v>
      </c>
      <c r="D77" s="301">
        <f>SUMIFS(Tab_RSE4_Data!I:I,Tab_RSE4_Data!$D:$D,$B77,Tab_RSE4_Data!$C:$C,$B$69,Tab_RSE4_Data!$B:$B,$B$7)</f>
        <v>3</v>
      </c>
      <c r="E77" s="301">
        <f>SUMIFS(Tab_RSE4_Data!J:J,Tab_RSE4_Data!$D:$D,$B77,Tab_RSE4_Data!$C:$C,$B$69,Tab_RSE4_Data!$B:$B,$B$7)</f>
        <v>5</v>
      </c>
      <c r="F77" s="301">
        <f>SUMIFS(Tab_RSE4_Data!K:K,Tab_RSE4_Data!$D:$D,$B77,Tab_RSE4_Data!$C:$C,$B$69,Tab_RSE4_Data!$B:$B,$B$7)</f>
        <v>15</v>
      </c>
      <c r="G77" s="301">
        <f>SUMIFS(Tab_RSE4_Data!L:L,Tab_RSE4_Data!$D:$D,$B77,Tab_RSE4_Data!$C:$C,$B$69,Tab_RSE4_Data!$B:$B,$B$7)</f>
        <v>20</v>
      </c>
      <c r="H77" s="301">
        <f>SUMIFS(Tab_RSE4_Data!M:M,Tab_RSE4_Data!$D:$D,$B77,Tab_RSE4_Data!$C:$C,$B$69,Tab_RSE4_Data!$B:$B,$B$7)</f>
        <v>17</v>
      </c>
    </row>
    <row r="78" spans="1:8" s="6" customFormat="1" ht="16.5" customHeight="1" x14ac:dyDescent="0.45">
      <c r="A78" s="386" t="s">
        <v>88</v>
      </c>
      <c r="B78" s="387" t="s">
        <v>290</v>
      </c>
      <c r="C78" s="324">
        <f>SUMIFS(Tab_RSE4_Data!H:H,Tab_RSE4_Data!$D:$D,$B78,Tab_RSE4_Data!$C:$C,$B$69,Tab_RSE4_Data!$B:$B,$B$7)</f>
        <v>38</v>
      </c>
      <c r="D78" s="324">
        <f>SUMIFS(Tab_RSE4_Data!I:I,Tab_RSE4_Data!$D:$D,$B78,Tab_RSE4_Data!$C:$C,$B$69,Tab_RSE4_Data!$B:$B,$B$7)</f>
        <v>41</v>
      </c>
      <c r="E78" s="324">
        <f>SUMIFS(Tab_RSE4_Data!J:J,Tab_RSE4_Data!$D:$D,$B78,Tab_RSE4_Data!$C:$C,$B$69,Tab_RSE4_Data!$B:$B,$B$7)</f>
        <v>21</v>
      </c>
      <c r="F78" s="324">
        <f>SUMIFS(Tab_RSE4_Data!K:K,Tab_RSE4_Data!$D:$D,$B78,Tab_RSE4_Data!$C:$C,$B$69,Tab_RSE4_Data!$B:$B,$B$7)</f>
        <v>27</v>
      </c>
      <c r="G78" s="324">
        <f>SUMIFS(Tab_RSE4_Data!L:L,Tab_RSE4_Data!$D:$D,$B78,Tab_RSE4_Data!$C:$C,$B$69,Tab_RSE4_Data!$B:$B,$B$7)</f>
        <v>30</v>
      </c>
      <c r="H78" s="324">
        <f>SUMIFS(Tab_RSE4_Data!M:M,Tab_RSE4_Data!$D:$D,$B78,Tab_RSE4_Data!$C:$C,$B$69,Tab_RSE4_Data!$B:$B,$B$7)</f>
        <v>28</v>
      </c>
    </row>
    <row r="79" spans="1:8" s="60" customFormat="1" ht="16.5" customHeight="1" x14ac:dyDescent="0.45">
      <c r="A79" s="61"/>
      <c r="B79" s="61"/>
      <c r="C79" s="61"/>
      <c r="D79" s="61"/>
      <c r="E79" s="61"/>
      <c r="F79" s="61"/>
      <c r="G79" s="61"/>
      <c r="H79" s="61"/>
    </row>
  </sheetData>
  <mergeCells count="10">
    <mergeCell ref="A1:H1"/>
    <mergeCell ref="C57:H57"/>
    <mergeCell ref="C45:H45"/>
    <mergeCell ref="C33:H33"/>
    <mergeCell ref="C69:H69"/>
    <mergeCell ref="C21:H21"/>
    <mergeCell ref="C6:H6"/>
    <mergeCell ref="C3:E3"/>
    <mergeCell ref="C9:H9"/>
    <mergeCell ref="C4:E4"/>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'Filters control'!$A$1:$A$5</xm:f>
          </x14:formula1>
          <xm:sqref>C4:C5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M271"/>
  <sheetViews>
    <sheetView workbookViewId="0"/>
  </sheetViews>
  <sheetFormatPr defaultRowHeight="14.25" x14ac:dyDescent="0.45"/>
  <cols>
    <col min="1" max="1" width="9.1328125" bestFit="1" customWidth="1"/>
    <col min="2" max="2" width="33.1328125" bestFit="1" customWidth="1"/>
    <col min="3" max="3" width="19.9296875" bestFit="1" customWidth="1"/>
    <col min="4" max="4" width="17.265625" bestFit="1" customWidth="1"/>
    <col min="5" max="5" width="40.73046875" bestFit="1" customWidth="1"/>
    <col min="6" max="6" width="16.86328125" bestFit="1" customWidth="1"/>
    <col min="7" max="7" width="11.6640625" bestFit="1" customWidth="1"/>
    <col min="8" max="13" width="7.796875" bestFit="1" customWidth="1"/>
  </cols>
  <sheetData>
    <row r="1" spans="1:13" x14ac:dyDescent="0.45">
      <c r="A1" s="492" t="s">
        <v>620</v>
      </c>
      <c r="B1" s="492" t="s">
        <v>483</v>
      </c>
      <c r="C1" s="492" t="s">
        <v>484</v>
      </c>
      <c r="D1" s="492" t="s">
        <v>485</v>
      </c>
      <c r="E1" s="492" t="s">
        <v>566</v>
      </c>
      <c r="F1" s="492" t="s">
        <v>567</v>
      </c>
      <c r="G1" s="492" t="s">
        <v>621</v>
      </c>
      <c r="H1" s="492" t="s">
        <v>0</v>
      </c>
      <c r="I1" s="492" t="s">
        <v>1</v>
      </c>
      <c r="J1" s="492" t="s">
        <v>2</v>
      </c>
      <c r="K1" s="492" t="s">
        <v>3</v>
      </c>
      <c r="L1" s="492" t="s">
        <v>4</v>
      </c>
      <c r="M1" s="492" t="s">
        <v>308</v>
      </c>
    </row>
    <row r="2" spans="1:13" x14ac:dyDescent="0.45">
      <c r="A2" s="492" t="s">
        <v>707</v>
      </c>
      <c r="B2" s="492" t="s">
        <v>48</v>
      </c>
      <c r="C2" s="492" t="s">
        <v>31</v>
      </c>
      <c r="D2" s="492" t="s">
        <v>400</v>
      </c>
      <c r="E2" s="492" t="s">
        <v>486</v>
      </c>
      <c r="F2" s="492" t="s">
        <v>708</v>
      </c>
      <c r="G2" s="492">
        <v>1</v>
      </c>
      <c r="H2" s="492">
        <v>3730</v>
      </c>
      <c r="I2" s="492">
        <v>3650</v>
      </c>
      <c r="J2" s="492">
        <v>3695</v>
      </c>
      <c r="K2" s="492">
        <v>3768</v>
      </c>
      <c r="L2" s="492">
        <v>3642</v>
      </c>
      <c r="M2" s="492">
        <v>3493</v>
      </c>
    </row>
    <row r="3" spans="1:13" x14ac:dyDescent="0.45">
      <c r="A3" s="492" t="s">
        <v>707</v>
      </c>
      <c r="B3" s="492" t="s">
        <v>48</v>
      </c>
      <c r="C3" s="492" t="s">
        <v>401</v>
      </c>
      <c r="D3" s="492" t="s">
        <v>400</v>
      </c>
      <c r="E3" s="492" t="s">
        <v>486</v>
      </c>
      <c r="F3" s="492" t="s">
        <v>708</v>
      </c>
      <c r="G3" s="492">
        <v>1</v>
      </c>
      <c r="H3" s="492">
        <v>94</v>
      </c>
      <c r="I3" s="492">
        <v>97</v>
      </c>
      <c r="J3" s="492">
        <v>88</v>
      </c>
      <c r="K3" s="492">
        <v>81</v>
      </c>
      <c r="L3" s="492">
        <v>90</v>
      </c>
      <c r="M3" s="492">
        <v>62</v>
      </c>
    </row>
    <row r="4" spans="1:13" x14ac:dyDescent="0.45">
      <c r="A4" s="492" t="s">
        <v>707</v>
      </c>
      <c r="B4" s="492" t="s">
        <v>48</v>
      </c>
      <c r="C4" s="492" t="s">
        <v>402</v>
      </c>
      <c r="D4" s="492" t="s">
        <v>400</v>
      </c>
      <c r="E4" s="492" t="s">
        <v>486</v>
      </c>
      <c r="F4" s="492" t="s">
        <v>708</v>
      </c>
      <c r="G4" s="492">
        <v>1</v>
      </c>
      <c r="H4" s="492">
        <v>26</v>
      </c>
      <c r="I4" s="492">
        <v>37</v>
      </c>
      <c r="J4" s="492">
        <v>37</v>
      </c>
      <c r="K4" s="492">
        <v>43</v>
      </c>
      <c r="L4" s="492">
        <v>63</v>
      </c>
      <c r="M4" s="492">
        <v>76</v>
      </c>
    </row>
    <row r="5" spans="1:13" x14ac:dyDescent="0.45">
      <c r="A5" s="492" t="s">
        <v>707</v>
      </c>
      <c r="B5" s="492" t="s">
        <v>48</v>
      </c>
      <c r="C5" s="492" t="s">
        <v>403</v>
      </c>
      <c r="D5" s="492" t="s">
        <v>400</v>
      </c>
      <c r="E5" s="492" t="s">
        <v>486</v>
      </c>
      <c r="F5" s="492" t="s">
        <v>708</v>
      </c>
      <c r="G5" s="492">
        <v>1</v>
      </c>
      <c r="H5" s="492">
        <v>1</v>
      </c>
      <c r="I5" s="492">
        <v>0</v>
      </c>
      <c r="J5" s="492">
        <v>0</v>
      </c>
      <c r="K5" s="492">
        <v>0</v>
      </c>
      <c r="L5" s="492">
        <v>0</v>
      </c>
      <c r="M5" s="492">
        <v>0</v>
      </c>
    </row>
    <row r="6" spans="1:13" x14ac:dyDescent="0.45">
      <c r="A6" s="492" t="s">
        <v>707</v>
      </c>
      <c r="B6" s="492" t="s">
        <v>48</v>
      </c>
      <c r="C6" s="492" t="s">
        <v>87</v>
      </c>
      <c r="D6" s="492" t="s">
        <v>400</v>
      </c>
      <c r="E6" s="492" t="s">
        <v>486</v>
      </c>
      <c r="F6" s="492" t="s">
        <v>708</v>
      </c>
      <c r="G6" s="492">
        <v>1</v>
      </c>
      <c r="H6" s="492">
        <v>17</v>
      </c>
      <c r="I6" s="492">
        <v>19</v>
      </c>
      <c r="J6" s="492">
        <v>2</v>
      </c>
      <c r="K6" s="492">
        <v>1</v>
      </c>
      <c r="L6" s="492">
        <v>1</v>
      </c>
      <c r="M6" s="492">
        <v>2</v>
      </c>
    </row>
    <row r="7" spans="1:13" x14ac:dyDescent="0.45">
      <c r="A7" s="492" t="s">
        <v>707</v>
      </c>
      <c r="B7" s="492" t="s">
        <v>48</v>
      </c>
      <c r="C7" s="492" t="s">
        <v>290</v>
      </c>
      <c r="D7" s="492" t="s">
        <v>400</v>
      </c>
      <c r="E7" s="492" t="s">
        <v>486</v>
      </c>
      <c r="F7" s="492" t="s">
        <v>708</v>
      </c>
      <c r="G7" s="492">
        <v>1</v>
      </c>
      <c r="H7" s="492">
        <v>3867</v>
      </c>
      <c r="I7" s="492">
        <v>3804</v>
      </c>
      <c r="J7" s="492">
        <v>3822</v>
      </c>
      <c r="K7" s="492">
        <v>3894</v>
      </c>
      <c r="L7" s="492">
        <v>3796</v>
      </c>
      <c r="M7" s="492">
        <v>3633</v>
      </c>
    </row>
    <row r="8" spans="1:13" x14ac:dyDescent="0.45">
      <c r="A8" s="492" t="s">
        <v>707</v>
      </c>
      <c r="B8" s="492" t="s">
        <v>48</v>
      </c>
      <c r="C8" s="492" t="s">
        <v>31</v>
      </c>
      <c r="D8" s="492" t="s">
        <v>404</v>
      </c>
      <c r="E8" s="492" t="s">
        <v>486</v>
      </c>
      <c r="F8" s="492" t="s">
        <v>708</v>
      </c>
      <c r="G8" s="492">
        <v>1</v>
      </c>
      <c r="H8" s="492">
        <v>356</v>
      </c>
      <c r="I8" s="492">
        <v>609</v>
      </c>
      <c r="J8" s="492">
        <v>697</v>
      </c>
      <c r="K8" s="492">
        <v>730</v>
      </c>
      <c r="L8" s="492">
        <v>811</v>
      </c>
      <c r="M8" s="492">
        <v>855</v>
      </c>
    </row>
    <row r="9" spans="1:13" x14ac:dyDescent="0.45">
      <c r="A9" s="492" t="s">
        <v>707</v>
      </c>
      <c r="B9" s="492" t="s">
        <v>48</v>
      </c>
      <c r="C9" s="492" t="s">
        <v>401</v>
      </c>
      <c r="D9" s="492" t="s">
        <v>404</v>
      </c>
      <c r="E9" s="492" t="s">
        <v>486</v>
      </c>
      <c r="F9" s="492" t="s">
        <v>708</v>
      </c>
      <c r="G9" s="492">
        <v>1</v>
      </c>
      <c r="H9" s="492">
        <v>0</v>
      </c>
      <c r="I9" s="492">
        <v>0</v>
      </c>
      <c r="J9" s="492">
        <v>0</v>
      </c>
      <c r="K9" s="492">
        <v>0</v>
      </c>
      <c r="L9" s="492">
        <v>0</v>
      </c>
      <c r="M9" s="492">
        <v>0</v>
      </c>
    </row>
    <row r="10" spans="1:13" x14ac:dyDescent="0.45">
      <c r="A10" s="492" t="s">
        <v>707</v>
      </c>
      <c r="B10" s="492" t="s">
        <v>48</v>
      </c>
      <c r="C10" s="492" t="s">
        <v>402</v>
      </c>
      <c r="D10" s="492" t="s">
        <v>404</v>
      </c>
      <c r="E10" s="492" t="s">
        <v>486</v>
      </c>
      <c r="F10" s="492" t="s">
        <v>708</v>
      </c>
      <c r="G10" s="492">
        <v>1</v>
      </c>
      <c r="H10" s="492">
        <v>16</v>
      </c>
      <c r="I10" s="492">
        <v>14</v>
      </c>
      <c r="J10" s="492">
        <v>17</v>
      </c>
      <c r="K10" s="492">
        <v>17</v>
      </c>
      <c r="L10" s="492">
        <v>18</v>
      </c>
      <c r="M10" s="492">
        <v>16</v>
      </c>
    </row>
    <row r="11" spans="1:13" x14ac:dyDescent="0.45">
      <c r="A11" s="492" t="s">
        <v>707</v>
      </c>
      <c r="B11" s="492" t="s">
        <v>48</v>
      </c>
      <c r="C11" s="492" t="s">
        <v>403</v>
      </c>
      <c r="D11" s="492" t="s">
        <v>404</v>
      </c>
      <c r="E11" s="492" t="s">
        <v>486</v>
      </c>
      <c r="F11" s="492" t="s">
        <v>708</v>
      </c>
      <c r="G11" s="492">
        <v>1</v>
      </c>
      <c r="H11" s="492">
        <v>0</v>
      </c>
      <c r="I11" s="492">
        <v>0</v>
      </c>
      <c r="J11" s="492">
        <v>0</v>
      </c>
      <c r="K11" s="492">
        <v>0</v>
      </c>
      <c r="L11" s="492">
        <v>0</v>
      </c>
      <c r="M11" s="492">
        <v>0</v>
      </c>
    </row>
    <row r="12" spans="1:13" x14ac:dyDescent="0.45">
      <c r="A12" s="492" t="s">
        <v>707</v>
      </c>
      <c r="B12" s="492" t="s">
        <v>48</v>
      </c>
      <c r="C12" s="492" t="s">
        <v>87</v>
      </c>
      <c r="D12" s="492" t="s">
        <v>404</v>
      </c>
      <c r="E12" s="492" t="s">
        <v>486</v>
      </c>
      <c r="F12" s="492" t="s">
        <v>708</v>
      </c>
      <c r="G12" s="492">
        <v>1</v>
      </c>
      <c r="H12" s="492">
        <v>0</v>
      </c>
      <c r="I12" s="492">
        <v>0</v>
      </c>
      <c r="J12" s="492">
        <v>0</v>
      </c>
      <c r="K12" s="492">
        <v>0</v>
      </c>
      <c r="L12" s="492">
        <v>0</v>
      </c>
      <c r="M12" s="492">
        <v>0</v>
      </c>
    </row>
    <row r="13" spans="1:13" x14ac:dyDescent="0.45">
      <c r="A13" s="492" t="s">
        <v>707</v>
      </c>
      <c r="B13" s="492" t="s">
        <v>48</v>
      </c>
      <c r="C13" s="492" t="s">
        <v>290</v>
      </c>
      <c r="D13" s="492" t="s">
        <v>404</v>
      </c>
      <c r="E13" s="492" t="s">
        <v>486</v>
      </c>
      <c r="F13" s="492" t="s">
        <v>708</v>
      </c>
      <c r="G13" s="492">
        <v>1</v>
      </c>
      <c r="H13" s="492">
        <v>372</v>
      </c>
      <c r="I13" s="492">
        <v>623</v>
      </c>
      <c r="J13" s="492">
        <v>714</v>
      </c>
      <c r="K13" s="492">
        <v>746</v>
      </c>
      <c r="L13" s="492">
        <v>829</v>
      </c>
      <c r="M13" s="492">
        <v>871</v>
      </c>
    </row>
    <row r="14" spans="1:13" x14ac:dyDescent="0.45">
      <c r="A14" s="492" t="s">
        <v>707</v>
      </c>
      <c r="B14" s="492" t="s">
        <v>48</v>
      </c>
      <c r="C14" s="492" t="s">
        <v>31</v>
      </c>
      <c r="D14" s="492" t="s">
        <v>405</v>
      </c>
      <c r="E14" s="492" t="s">
        <v>486</v>
      </c>
      <c r="F14" s="492" t="s">
        <v>708</v>
      </c>
      <c r="G14" s="492">
        <v>1</v>
      </c>
      <c r="H14" s="492">
        <v>48</v>
      </c>
      <c r="I14" s="492">
        <v>56</v>
      </c>
      <c r="J14" s="492">
        <v>51</v>
      </c>
      <c r="K14" s="492">
        <v>53</v>
      </c>
      <c r="L14" s="492">
        <v>52</v>
      </c>
      <c r="M14" s="492">
        <v>0</v>
      </c>
    </row>
    <row r="15" spans="1:13" x14ac:dyDescent="0.45">
      <c r="A15" s="492" t="s">
        <v>707</v>
      </c>
      <c r="B15" s="492" t="s">
        <v>48</v>
      </c>
      <c r="C15" s="492" t="s">
        <v>401</v>
      </c>
      <c r="D15" s="492" t="s">
        <v>405</v>
      </c>
      <c r="E15" s="492" t="s">
        <v>486</v>
      </c>
      <c r="F15" s="492" t="s">
        <v>708</v>
      </c>
      <c r="G15" s="492">
        <v>1</v>
      </c>
      <c r="H15" s="492">
        <v>0</v>
      </c>
      <c r="I15" s="492">
        <v>0</v>
      </c>
      <c r="J15" s="492">
        <v>0</v>
      </c>
      <c r="K15" s="492">
        <v>0</v>
      </c>
      <c r="L15" s="492">
        <v>0</v>
      </c>
      <c r="M15" s="492">
        <v>0</v>
      </c>
    </row>
    <row r="16" spans="1:13" x14ac:dyDescent="0.45">
      <c r="A16" s="492" t="s">
        <v>707</v>
      </c>
      <c r="B16" s="492" t="s">
        <v>48</v>
      </c>
      <c r="C16" s="492" t="s">
        <v>402</v>
      </c>
      <c r="D16" s="492" t="s">
        <v>405</v>
      </c>
      <c r="E16" s="492" t="s">
        <v>486</v>
      </c>
      <c r="F16" s="492" t="s">
        <v>708</v>
      </c>
      <c r="G16" s="492">
        <v>1</v>
      </c>
      <c r="H16" s="492">
        <v>1</v>
      </c>
      <c r="I16" s="492">
        <v>1</v>
      </c>
      <c r="J16" s="492">
        <v>1</v>
      </c>
      <c r="K16" s="492">
        <v>0</v>
      </c>
      <c r="L16" s="492">
        <v>0</v>
      </c>
      <c r="M16" s="492">
        <v>0</v>
      </c>
    </row>
    <row r="17" spans="1:13" x14ac:dyDescent="0.45">
      <c r="A17" s="492" t="s">
        <v>707</v>
      </c>
      <c r="B17" s="492" t="s">
        <v>48</v>
      </c>
      <c r="C17" s="492" t="s">
        <v>403</v>
      </c>
      <c r="D17" s="492" t="s">
        <v>405</v>
      </c>
      <c r="E17" s="492" t="s">
        <v>486</v>
      </c>
      <c r="F17" s="492" t="s">
        <v>708</v>
      </c>
      <c r="G17" s="492">
        <v>1</v>
      </c>
      <c r="H17" s="492">
        <v>0</v>
      </c>
      <c r="I17" s="492">
        <v>0</v>
      </c>
      <c r="J17" s="492">
        <v>0</v>
      </c>
      <c r="K17" s="492">
        <v>0</v>
      </c>
      <c r="L17" s="492">
        <v>0</v>
      </c>
      <c r="M17" s="492">
        <v>0</v>
      </c>
    </row>
    <row r="18" spans="1:13" x14ac:dyDescent="0.45">
      <c r="A18" s="492" t="s">
        <v>707</v>
      </c>
      <c r="B18" s="492" t="s">
        <v>48</v>
      </c>
      <c r="C18" s="492" t="s">
        <v>87</v>
      </c>
      <c r="D18" s="492" t="s">
        <v>405</v>
      </c>
      <c r="E18" s="492" t="s">
        <v>486</v>
      </c>
      <c r="F18" s="492" t="s">
        <v>708</v>
      </c>
      <c r="G18" s="492">
        <v>1</v>
      </c>
      <c r="H18" s="492">
        <v>0</v>
      </c>
      <c r="I18" s="492">
        <v>0</v>
      </c>
      <c r="J18" s="492">
        <v>0</v>
      </c>
      <c r="K18" s="492">
        <v>0</v>
      </c>
      <c r="L18" s="492">
        <v>0</v>
      </c>
      <c r="M18" s="492">
        <v>0</v>
      </c>
    </row>
    <row r="19" spans="1:13" x14ac:dyDescent="0.45">
      <c r="A19" s="492" t="s">
        <v>707</v>
      </c>
      <c r="B19" s="492" t="s">
        <v>48</v>
      </c>
      <c r="C19" s="492" t="s">
        <v>290</v>
      </c>
      <c r="D19" s="492" t="s">
        <v>405</v>
      </c>
      <c r="E19" s="492" t="s">
        <v>486</v>
      </c>
      <c r="F19" s="492" t="s">
        <v>708</v>
      </c>
      <c r="G19" s="492">
        <v>1</v>
      </c>
      <c r="H19" s="492">
        <v>49</v>
      </c>
      <c r="I19" s="492">
        <v>57</v>
      </c>
      <c r="J19" s="492">
        <v>52</v>
      </c>
      <c r="K19" s="492">
        <v>53</v>
      </c>
      <c r="L19" s="492">
        <v>52</v>
      </c>
      <c r="M19" s="492">
        <v>0</v>
      </c>
    </row>
    <row r="20" spans="1:13" x14ac:dyDescent="0.45">
      <c r="A20" s="492" t="s">
        <v>707</v>
      </c>
      <c r="B20" s="492" t="s">
        <v>48</v>
      </c>
      <c r="C20" s="492" t="s">
        <v>31</v>
      </c>
      <c r="D20" s="492" t="s">
        <v>406</v>
      </c>
      <c r="E20" s="492" t="s">
        <v>486</v>
      </c>
      <c r="F20" s="492" t="s">
        <v>708</v>
      </c>
      <c r="G20" s="492">
        <v>1</v>
      </c>
      <c r="H20" s="492">
        <v>692</v>
      </c>
      <c r="I20" s="492">
        <v>688</v>
      </c>
      <c r="J20" s="492">
        <v>543</v>
      </c>
      <c r="K20" s="492">
        <v>539</v>
      </c>
      <c r="L20" s="492">
        <v>153</v>
      </c>
      <c r="M20" s="492">
        <v>127</v>
      </c>
    </row>
    <row r="21" spans="1:13" x14ac:dyDescent="0.45">
      <c r="A21" s="492" t="s">
        <v>707</v>
      </c>
      <c r="B21" s="492" t="s">
        <v>48</v>
      </c>
      <c r="C21" s="492" t="s">
        <v>401</v>
      </c>
      <c r="D21" s="492" t="s">
        <v>406</v>
      </c>
      <c r="E21" s="492" t="s">
        <v>486</v>
      </c>
      <c r="F21" s="492" t="s">
        <v>708</v>
      </c>
      <c r="G21" s="492">
        <v>1</v>
      </c>
      <c r="H21" s="492">
        <v>12</v>
      </c>
      <c r="I21" s="492">
        <v>6</v>
      </c>
      <c r="J21" s="492">
        <v>1</v>
      </c>
      <c r="K21" s="492">
        <v>0</v>
      </c>
      <c r="L21" s="492">
        <v>0</v>
      </c>
      <c r="M21" s="492">
        <v>0</v>
      </c>
    </row>
    <row r="22" spans="1:13" x14ac:dyDescent="0.45">
      <c r="A22" s="492" t="s">
        <v>707</v>
      </c>
      <c r="B22" s="492" t="s">
        <v>48</v>
      </c>
      <c r="C22" s="492" t="s">
        <v>402</v>
      </c>
      <c r="D22" s="492" t="s">
        <v>406</v>
      </c>
      <c r="E22" s="492" t="s">
        <v>486</v>
      </c>
      <c r="F22" s="492" t="s">
        <v>708</v>
      </c>
      <c r="G22" s="492">
        <v>1</v>
      </c>
      <c r="H22" s="492">
        <v>7</v>
      </c>
      <c r="I22" s="492">
        <v>11</v>
      </c>
      <c r="J22" s="492">
        <v>4</v>
      </c>
      <c r="K22" s="492">
        <v>26</v>
      </c>
      <c r="L22" s="492">
        <v>43</v>
      </c>
      <c r="M22" s="492">
        <v>12</v>
      </c>
    </row>
    <row r="23" spans="1:13" x14ac:dyDescent="0.45">
      <c r="A23" s="492" t="s">
        <v>707</v>
      </c>
      <c r="B23" s="492" t="s">
        <v>48</v>
      </c>
      <c r="C23" s="492" t="s">
        <v>403</v>
      </c>
      <c r="D23" s="492" t="s">
        <v>406</v>
      </c>
      <c r="E23" s="492" t="s">
        <v>486</v>
      </c>
      <c r="F23" s="492" t="s">
        <v>708</v>
      </c>
      <c r="G23" s="492">
        <v>1</v>
      </c>
      <c r="H23" s="492">
        <v>0</v>
      </c>
      <c r="I23" s="492">
        <v>0</v>
      </c>
      <c r="J23" s="492">
        <v>0</v>
      </c>
      <c r="K23" s="492">
        <v>0</v>
      </c>
      <c r="L23" s="492">
        <v>0</v>
      </c>
      <c r="M23" s="492">
        <v>0</v>
      </c>
    </row>
    <row r="24" spans="1:13" x14ac:dyDescent="0.45">
      <c r="A24" s="492" t="s">
        <v>707</v>
      </c>
      <c r="B24" s="492" t="s">
        <v>48</v>
      </c>
      <c r="C24" s="492" t="s">
        <v>87</v>
      </c>
      <c r="D24" s="492" t="s">
        <v>406</v>
      </c>
      <c r="E24" s="492" t="s">
        <v>486</v>
      </c>
      <c r="F24" s="492" t="s">
        <v>708</v>
      </c>
      <c r="G24" s="492">
        <v>1</v>
      </c>
      <c r="H24" s="492">
        <v>0</v>
      </c>
      <c r="I24" s="492">
        <v>0</v>
      </c>
      <c r="J24" s="492">
        <v>0</v>
      </c>
      <c r="K24" s="492">
        <v>0</v>
      </c>
      <c r="L24" s="492">
        <v>0</v>
      </c>
      <c r="M24" s="492">
        <v>0</v>
      </c>
    </row>
    <row r="25" spans="1:13" x14ac:dyDescent="0.45">
      <c r="A25" s="492" t="s">
        <v>707</v>
      </c>
      <c r="B25" s="492" t="s">
        <v>48</v>
      </c>
      <c r="C25" s="492" t="s">
        <v>290</v>
      </c>
      <c r="D25" s="492" t="s">
        <v>406</v>
      </c>
      <c r="E25" s="492" t="s">
        <v>486</v>
      </c>
      <c r="F25" s="492" t="s">
        <v>708</v>
      </c>
      <c r="G25" s="492">
        <v>1</v>
      </c>
      <c r="H25" s="492">
        <v>712</v>
      </c>
      <c r="I25" s="492">
        <v>705</v>
      </c>
      <c r="J25" s="492">
        <v>548</v>
      </c>
      <c r="K25" s="492">
        <v>566</v>
      </c>
      <c r="L25" s="492">
        <v>196</v>
      </c>
      <c r="M25" s="492">
        <v>139</v>
      </c>
    </row>
    <row r="26" spans="1:13" x14ac:dyDescent="0.45">
      <c r="A26" s="492" t="s">
        <v>707</v>
      </c>
      <c r="B26" s="492" t="s">
        <v>48</v>
      </c>
      <c r="C26" s="492" t="s">
        <v>31</v>
      </c>
      <c r="D26" s="492" t="s">
        <v>407</v>
      </c>
      <c r="E26" s="492" t="s">
        <v>486</v>
      </c>
      <c r="F26" s="492" t="s">
        <v>708</v>
      </c>
      <c r="G26" s="492">
        <v>1</v>
      </c>
      <c r="H26" s="492">
        <v>2153</v>
      </c>
      <c r="I26" s="492">
        <v>2329</v>
      </c>
      <c r="J26" s="492">
        <v>2444</v>
      </c>
      <c r="K26" s="492">
        <v>2519</v>
      </c>
      <c r="L26" s="492">
        <v>2395</v>
      </c>
      <c r="M26" s="492">
        <v>2336</v>
      </c>
    </row>
    <row r="27" spans="1:13" x14ac:dyDescent="0.45">
      <c r="A27" s="492" t="s">
        <v>707</v>
      </c>
      <c r="B27" s="492" t="s">
        <v>48</v>
      </c>
      <c r="C27" s="492" t="s">
        <v>401</v>
      </c>
      <c r="D27" s="492" t="s">
        <v>407</v>
      </c>
      <c r="E27" s="492" t="s">
        <v>486</v>
      </c>
      <c r="F27" s="492" t="s">
        <v>708</v>
      </c>
      <c r="G27" s="492">
        <v>1</v>
      </c>
      <c r="H27" s="492">
        <v>47</v>
      </c>
      <c r="I27" s="492">
        <v>50</v>
      </c>
      <c r="J27" s="492">
        <v>50</v>
      </c>
      <c r="K27" s="492">
        <v>77</v>
      </c>
      <c r="L27" s="492">
        <v>13</v>
      </c>
      <c r="M27" s="492">
        <v>16</v>
      </c>
    </row>
    <row r="28" spans="1:13" x14ac:dyDescent="0.45">
      <c r="A28" s="492" t="s">
        <v>707</v>
      </c>
      <c r="B28" s="492" t="s">
        <v>48</v>
      </c>
      <c r="C28" s="492" t="s">
        <v>402</v>
      </c>
      <c r="D28" s="492" t="s">
        <v>407</v>
      </c>
      <c r="E28" s="492" t="s">
        <v>486</v>
      </c>
      <c r="F28" s="492" t="s">
        <v>708</v>
      </c>
      <c r="G28" s="492">
        <v>1</v>
      </c>
      <c r="H28" s="492">
        <v>299</v>
      </c>
      <c r="I28" s="492">
        <v>419</v>
      </c>
      <c r="J28" s="492">
        <v>412</v>
      </c>
      <c r="K28" s="492">
        <v>471</v>
      </c>
      <c r="L28" s="492">
        <v>562</v>
      </c>
      <c r="M28" s="492">
        <v>552</v>
      </c>
    </row>
    <row r="29" spans="1:13" x14ac:dyDescent="0.45">
      <c r="A29" s="492" t="s">
        <v>707</v>
      </c>
      <c r="B29" s="492" t="s">
        <v>48</v>
      </c>
      <c r="C29" s="492" t="s">
        <v>403</v>
      </c>
      <c r="D29" s="492" t="s">
        <v>407</v>
      </c>
      <c r="E29" s="492" t="s">
        <v>486</v>
      </c>
      <c r="F29" s="492" t="s">
        <v>708</v>
      </c>
      <c r="G29" s="492">
        <v>1</v>
      </c>
      <c r="H29" s="492">
        <v>1</v>
      </c>
      <c r="I29" s="492">
        <v>0</v>
      </c>
      <c r="J29" s="492">
        <v>0</v>
      </c>
      <c r="K29" s="492">
        <v>0</v>
      </c>
      <c r="L29" s="492">
        <v>0</v>
      </c>
      <c r="M29" s="492">
        <v>0</v>
      </c>
    </row>
    <row r="30" spans="1:13" x14ac:dyDescent="0.45">
      <c r="A30" s="492" t="s">
        <v>707</v>
      </c>
      <c r="B30" s="492" t="s">
        <v>48</v>
      </c>
      <c r="C30" s="492" t="s">
        <v>87</v>
      </c>
      <c r="D30" s="492" t="s">
        <v>407</v>
      </c>
      <c r="E30" s="492" t="s">
        <v>486</v>
      </c>
      <c r="F30" s="492" t="s">
        <v>708</v>
      </c>
      <c r="G30" s="492">
        <v>1</v>
      </c>
      <c r="H30" s="492">
        <v>18</v>
      </c>
      <c r="I30" s="492">
        <v>19</v>
      </c>
      <c r="J30" s="492">
        <v>13</v>
      </c>
      <c r="K30" s="492">
        <v>11</v>
      </c>
      <c r="L30" s="492">
        <v>9</v>
      </c>
      <c r="M30" s="492">
        <v>9</v>
      </c>
    </row>
    <row r="31" spans="1:13" x14ac:dyDescent="0.45">
      <c r="A31" s="492" t="s">
        <v>707</v>
      </c>
      <c r="B31" s="492" t="s">
        <v>48</v>
      </c>
      <c r="C31" s="492" t="s">
        <v>290</v>
      </c>
      <c r="D31" s="492" t="s">
        <v>407</v>
      </c>
      <c r="E31" s="492" t="s">
        <v>486</v>
      </c>
      <c r="F31" s="492" t="s">
        <v>708</v>
      </c>
      <c r="G31" s="492">
        <v>1</v>
      </c>
      <c r="H31" s="492">
        <v>2519</v>
      </c>
      <c r="I31" s="492">
        <v>2816</v>
      </c>
      <c r="J31" s="492">
        <v>2918</v>
      </c>
      <c r="K31" s="492">
        <v>3077</v>
      </c>
      <c r="L31" s="492">
        <v>2980</v>
      </c>
      <c r="M31" s="492">
        <v>2912</v>
      </c>
    </row>
    <row r="32" spans="1:13" x14ac:dyDescent="0.45">
      <c r="A32" s="492" t="s">
        <v>707</v>
      </c>
      <c r="B32" s="492" t="s">
        <v>48</v>
      </c>
      <c r="C32" s="492" t="s">
        <v>31</v>
      </c>
      <c r="D32" s="492" t="s">
        <v>408</v>
      </c>
      <c r="E32" s="492" t="s">
        <v>486</v>
      </c>
      <c r="F32" s="492" t="s">
        <v>708</v>
      </c>
      <c r="G32" s="492">
        <v>1</v>
      </c>
      <c r="H32" s="492">
        <v>1</v>
      </c>
      <c r="I32" s="492">
        <v>1</v>
      </c>
      <c r="J32" s="492">
        <v>1</v>
      </c>
      <c r="K32" s="492">
        <v>0</v>
      </c>
      <c r="L32" s="492">
        <v>0</v>
      </c>
      <c r="M32" s="492">
        <v>0</v>
      </c>
    </row>
    <row r="33" spans="1:13" x14ac:dyDescent="0.45">
      <c r="A33" s="492" t="s">
        <v>707</v>
      </c>
      <c r="B33" s="492" t="s">
        <v>48</v>
      </c>
      <c r="C33" s="492" t="s">
        <v>401</v>
      </c>
      <c r="D33" s="492" t="s">
        <v>408</v>
      </c>
      <c r="E33" s="492" t="s">
        <v>486</v>
      </c>
      <c r="F33" s="492" t="s">
        <v>708</v>
      </c>
      <c r="G33" s="492">
        <v>1</v>
      </c>
      <c r="H33" s="492">
        <v>0</v>
      </c>
      <c r="I33" s="492">
        <v>0</v>
      </c>
      <c r="J33" s="492">
        <v>0</v>
      </c>
      <c r="K33" s="492">
        <v>0</v>
      </c>
      <c r="L33" s="492">
        <v>0</v>
      </c>
      <c r="M33" s="492">
        <v>0</v>
      </c>
    </row>
    <row r="34" spans="1:13" x14ac:dyDescent="0.45">
      <c r="A34" s="492" t="s">
        <v>707</v>
      </c>
      <c r="B34" s="492" t="s">
        <v>48</v>
      </c>
      <c r="C34" s="492" t="s">
        <v>402</v>
      </c>
      <c r="D34" s="492" t="s">
        <v>408</v>
      </c>
      <c r="E34" s="492" t="s">
        <v>486</v>
      </c>
      <c r="F34" s="492" t="s">
        <v>708</v>
      </c>
      <c r="G34" s="492">
        <v>1</v>
      </c>
      <c r="H34" s="492">
        <v>0</v>
      </c>
      <c r="I34" s="492">
        <v>0</v>
      </c>
      <c r="J34" s="492">
        <v>0</v>
      </c>
      <c r="K34" s="492">
        <v>0</v>
      </c>
      <c r="L34" s="492">
        <v>0</v>
      </c>
      <c r="M34" s="492">
        <v>0</v>
      </c>
    </row>
    <row r="35" spans="1:13" x14ac:dyDescent="0.45">
      <c r="A35" s="492" t="s">
        <v>707</v>
      </c>
      <c r="B35" s="492" t="s">
        <v>48</v>
      </c>
      <c r="C35" s="492" t="s">
        <v>403</v>
      </c>
      <c r="D35" s="492" t="s">
        <v>408</v>
      </c>
      <c r="E35" s="492" t="s">
        <v>486</v>
      </c>
      <c r="F35" s="492" t="s">
        <v>708</v>
      </c>
      <c r="G35" s="492">
        <v>1</v>
      </c>
      <c r="H35" s="492">
        <v>0</v>
      </c>
      <c r="I35" s="492">
        <v>0</v>
      </c>
      <c r="J35" s="492">
        <v>0</v>
      </c>
      <c r="K35" s="492">
        <v>0</v>
      </c>
      <c r="L35" s="492">
        <v>0</v>
      </c>
      <c r="M35" s="492">
        <v>0</v>
      </c>
    </row>
    <row r="36" spans="1:13" x14ac:dyDescent="0.45">
      <c r="A36" s="492" t="s">
        <v>707</v>
      </c>
      <c r="B36" s="492" t="s">
        <v>48</v>
      </c>
      <c r="C36" s="492" t="s">
        <v>87</v>
      </c>
      <c r="D36" s="492" t="s">
        <v>408</v>
      </c>
      <c r="E36" s="492" t="s">
        <v>486</v>
      </c>
      <c r="F36" s="492" t="s">
        <v>708</v>
      </c>
      <c r="G36" s="492">
        <v>1</v>
      </c>
      <c r="H36" s="492">
        <v>0</v>
      </c>
      <c r="I36" s="492">
        <v>0</v>
      </c>
      <c r="J36" s="492">
        <v>0</v>
      </c>
      <c r="K36" s="492">
        <v>0</v>
      </c>
      <c r="L36" s="492">
        <v>0</v>
      </c>
      <c r="M36" s="492">
        <v>0</v>
      </c>
    </row>
    <row r="37" spans="1:13" x14ac:dyDescent="0.45">
      <c r="A37" s="492" t="s">
        <v>707</v>
      </c>
      <c r="B37" s="492" t="s">
        <v>48</v>
      </c>
      <c r="C37" s="492" t="s">
        <v>290</v>
      </c>
      <c r="D37" s="492" t="s">
        <v>408</v>
      </c>
      <c r="E37" s="492" t="s">
        <v>486</v>
      </c>
      <c r="F37" s="492" t="s">
        <v>708</v>
      </c>
      <c r="G37" s="492">
        <v>1</v>
      </c>
      <c r="H37" s="492">
        <v>1</v>
      </c>
      <c r="I37" s="492">
        <v>1</v>
      </c>
      <c r="J37" s="492">
        <v>1</v>
      </c>
      <c r="K37" s="492">
        <v>0</v>
      </c>
      <c r="L37" s="492">
        <v>0</v>
      </c>
      <c r="M37" s="492">
        <v>0</v>
      </c>
    </row>
    <row r="38" spans="1:13" x14ac:dyDescent="0.45">
      <c r="A38" s="492" t="s">
        <v>707</v>
      </c>
      <c r="B38" s="492" t="s">
        <v>48</v>
      </c>
      <c r="C38" s="492" t="s">
        <v>31</v>
      </c>
      <c r="D38" s="492" t="s">
        <v>409</v>
      </c>
      <c r="E38" s="492" t="s">
        <v>486</v>
      </c>
      <c r="F38" s="492" t="s">
        <v>708</v>
      </c>
      <c r="G38" s="492">
        <v>1</v>
      </c>
      <c r="H38" s="492">
        <v>894</v>
      </c>
      <c r="I38" s="492">
        <v>648</v>
      </c>
      <c r="J38" s="492">
        <v>709</v>
      </c>
      <c r="K38" s="492">
        <v>741</v>
      </c>
      <c r="L38" s="492">
        <v>746</v>
      </c>
      <c r="M38" s="492">
        <v>697</v>
      </c>
    </row>
    <row r="39" spans="1:13" x14ac:dyDescent="0.45">
      <c r="A39" s="492" t="s">
        <v>707</v>
      </c>
      <c r="B39" s="492" t="s">
        <v>48</v>
      </c>
      <c r="C39" s="492" t="s">
        <v>401</v>
      </c>
      <c r="D39" s="492" t="s">
        <v>409</v>
      </c>
      <c r="E39" s="492" t="s">
        <v>486</v>
      </c>
      <c r="F39" s="492" t="s">
        <v>708</v>
      </c>
      <c r="G39" s="492">
        <v>1</v>
      </c>
      <c r="H39" s="492">
        <v>0</v>
      </c>
      <c r="I39" s="492">
        <v>0</v>
      </c>
      <c r="J39" s="492">
        <v>0</v>
      </c>
      <c r="K39" s="492">
        <v>0</v>
      </c>
      <c r="L39" s="492">
        <v>0</v>
      </c>
      <c r="M39" s="492">
        <v>0</v>
      </c>
    </row>
    <row r="40" spans="1:13" x14ac:dyDescent="0.45">
      <c r="A40" s="492" t="s">
        <v>707</v>
      </c>
      <c r="B40" s="492" t="s">
        <v>48</v>
      </c>
      <c r="C40" s="492" t="s">
        <v>402</v>
      </c>
      <c r="D40" s="492" t="s">
        <v>409</v>
      </c>
      <c r="E40" s="492" t="s">
        <v>486</v>
      </c>
      <c r="F40" s="492" t="s">
        <v>708</v>
      </c>
      <c r="G40" s="492">
        <v>1</v>
      </c>
      <c r="H40" s="492">
        <v>0</v>
      </c>
      <c r="I40" s="492">
        <v>0</v>
      </c>
      <c r="J40" s="492">
        <v>0</v>
      </c>
      <c r="K40" s="492">
        <v>0</v>
      </c>
      <c r="L40" s="492">
        <v>0</v>
      </c>
      <c r="M40" s="492">
        <v>0</v>
      </c>
    </row>
    <row r="41" spans="1:13" x14ac:dyDescent="0.45">
      <c r="A41" s="492" t="s">
        <v>707</v>
      </c>
      <c r="B41" s="492" t="s">
        <v>48</v>
      </c>
      <c r="C41" s="492" t="s">
        <v>403</v>
      </c>
      <c r="D41" s="492" t="s">
        <v>409</v>
      </c>
      <c r="E41" s="492" t="s">
        <v>486</v>
      </c>
      <c r="F41" s="492" t="s">
        <v>708</v>
      </c>
      <c r="G41" s="492">
        <v>1</v>
      </c>
      <c r="H41" s="492">
        <v>0</v>
      </c>
      <c r="I41" s="492">
        <v>0</v>
      </c>
      <c r="J41" s="492">
        <v>0</v>
      </c>
      <c r="K41" s="492">
        <v>0</v>
      </c>
      <c r="L41" s="492">
        <v>0</v>
      </c>
      <c r="M41" s="492">
        <v>0</v>
      </c>
    </row>
    <row r="42" spans="1:13" x14ac:dyDescent="0.45">
      <c r="A42" s="492" t="s">
        <v>707</v>
      </c>
      <c r="B42" s="492" t="s">
        <v>48</v>
      </c>
      <c r="C42" s="492" t="s">
        <v>87</v>
      </c>
      <c r="D42" s="492" t="s">
        <v>409</v>
      </c>
      <c r="E42" s="492" t="s">
        <v>486</v>
      </c>
      <c r="F42" s="492" t="s">
        <v>708</v>
      </c>
      <c r="G42" s="492">
        <v>1</v>
      </c>
      <c r="H42" s="492">
        <v>0</v>
      </c>
      <c r="I42" s="492">
        <v>0</v>
      </c>
      <c r="J42" s="492">
        <v>0</v>
      </c>
      <c r="K42" s="492">
        <v>0</v>
      </c>
      <c r="L42" s="492">
        <v>0</v>
      </c>
      <c r="M42" s="492">
        <v>0</v>
      </c>
    </row>
    <row r="43" spans="1:13" x14ac:dyDescent="0.45">
      <c r="A43" s="492" t="s">
        <v>707</v>
      </c>
      <c r="B43" s="492" t="s">
        <v>48</v>
      </c>
      <c r="C43" s="492" t="s">
        <v>290</v>
      </c>
      <c r="D43" s="492" t="s">
        <v>409</v>
      </c>
      <c r="E43" s="492" t="s">
        <v>486</v>
      </c>
      <c r="F43" s="492" t="s">
        <v>708</v>
      </c>
      <c r="G43" s="492">
        <v>1</v>
      </c>
      <c r="H43" s="492">
        <v>894</v>
      </c>
      <c r="I43" s="492">
        <v>648</v>
      </c>
      <c r="J43" s="492">
        <v>710</v>
      </c>
      <c r="K43" s="492">
        <v>741</v>
      </c>
      <c r="L43" s="492">
        <v>746</v>
      </c>
      <c r="M43" s="492">
        <v>697</v>
      </c>
    </row>
    <row r="44" spans="1:13" x14ac:dyDescent="0.45">
      <c r="A44" s="492" t="s">
        <v>707</v>
      </c>
      <c r="B44" s="492" t="s">
        <v>48</v>
      </c>
      <c r="C44" s="492" t="s">
        <v>31</v>
      </c>
      <c r="D44" s="492" t="s">
        <v>410</v>
      </c>
      <c r="E44" s="492" t="s">
        <v>486</v>
      </c>
      <c r="F44" s="492" t="s">
        <v>708</v>
      </c>
      <c r="G44" s="492">
        <v>1</v>
      </c>
      <c r="H44" s="492">
        <v>429</v>
      </c>
      <c r="I44" s="492">
        <v>416</v>
      </c>
      <c r="J44" s="492">
        <v>375</v>
      </c>
      <c r="K44" s="492">
        <v>376</v>
      </c>
      <c r="L44" s="492">
        <v>225</v>
      </c>
      <c r="M44" s="492">
        <v>209</v>
      </c>
    </row>
    <row r="45" spans="1:13" x14ac:dyDescent="0.45">
      <c r="A45" s="492" t="s">
        <v>707</v>
      </c>
      <c r="B45" s="492" t="s">
        <v>48</v>
      </c>
      <c r="C45" s="492" t="s">
        <v>401</v>
      </c>
      <c r="D45" s="492" t="s">
        <v>410</v>
      </c>
      <c r="E45" s="492" t="s">
        <v>486</v>
      </c>
      <c r="F45" s="492" t="s">
        <v>708</v>
      </c>
      <c r="G45" s="492">
        <v>1</v>
      </c>
      <c r="H45" s="492">
        <v>2</v>
      </c>
      <c r="I45" s="492">
        <v>1</v>
      </c>
      <c r="J45" s="492">
        <v>1</v>
      </c>
      <c r="K45" s="492">
        <v>1</v>
      </c>
      <c r="L45" s="492">
        <v>1</v>
      </c>
      <c r="M45" s="492">
        <v>1</v>
      </c>
    </row>
    <row r="46" spans="1:13" x14ac:dyDescent="0.45">
      <c r="A46" s="492" t="s">
        <v>707</v>
      </c>
      <c r="B46" s="492" t="s">
        <v>48</v>
      </c>
      <c r="C46" s="492" t="s">
        <v>402</v>
      </c>
      <c r="D46" s="492" t="s">
        <v>410</v>
      </c>
      <c r="E46" s="492" t="s">
        <v>486</v>
      </c>
      <c r="F46" s="492" t="s">
        <v>708</v>
      </c>
      <c r="G46" s="492">
        <v>1</v>
      </c>
      <c r="H46" s="492">
        <v>4</v>
      </c>
      <c r="I46" s="492">
        <v>4</v>
      </c>
      <c r="J46" s="492">
        <v>4</v>
      </c>
      <c r="K46" s="492">
        <v>4</v>
      </c>
      <c r="L46" s="492">
        <v>4</v>
      </c>
      <c r="M46" s="492">
        <v>4</v>
      </c>
    </row>
    <row r="47" spans="1:13" x14ac:dyDescent="0.45">
      <c r="A47" s="492" t="s">
        <v>707</v>
      </c>
      <c r="B47" s="492" t="s">
        <v>48</v>
      </c>
      <c r="C47" s="492" t="s">
        <v>403</v>
      </c>
      <c r="D47" s="492" t="s">
        <v>410</v>
      </c>
      <c r="E47" s="492" t="s">
        <v>486</v>
      </c>
      <c r="F47" s="492" t="s">
        <v>708</v>
      </c>
      <c r="G47" s="492">
        <v>1</v>
      </c>
      <c r="H47" s="492">
        <v>0</v>
      </c>
      <c r="I47" s="492">
        <v>0</v>
      </c>
      <c r="J47" s="492">
        <v>0</v>
      </c>
      <c r="K47" s="492">
        <v>0</v>
      </c>
      <c r="L47" s="492">
        <v>0</v>
      </c>
      <c r="M47" s="492">
        <v>0</v>
      </c>
    </row>
    <row r="48" spans="1:13" x14ac:dyDescent="0.45">
      <c r="A48" s="492" t="s">
        <v>707</v>
      </c>
      <c r="B48" s="492" t="s">
        <v>48</v>
      </c>
      <c r="C48" s="492" t="s">
        <v>87</v>
      </c>
      <c r="D48" s="492" t="s">
        <v>410</v>
      </c>
      <c r="E48" s="492" t="s">
        <v>486</v>
      </c>
      <c r="F48" s="492" t="s">
        <v>708</v>
      </c>
      <c r="G48" s="492">
        <v>1</v>
      </c>
      <c r="H48" s="492">
        <v>3</v>
      </c>
      <c r="I48" s="492">
        <v>3</v>
      </c>
      <c r="J48" s="492">
        <v>5</v>
      </c>
      <c r="K48" s="492">
        <v>15</v>
      </c>
      <c r="L48" s="492">
        <v>20</v>
      </c>
      <c r="M48" s="492">
        <v>17</v>
      </c>
    </row>
    <row r="49" spans="1:13" x14ac:dyDescent="0.45">
      <c r="A49" s="492" t="s">
        <v>707</v>
      </c>
      <c r="B49" s="492" t="s">
        <v>48</v>
      </c>
      <c r="C49" s="492" t="s">
        <v>290</v>
      </c>
      <c r="D49" s="492" t="s">
        <v>410</v>
      </c>
      <c r="E49" s="492" t="s">
        <v>486</v>
      </c>
      <c r="F49" s="492" t="s">
        <v>708</v>
      </c>
      <c r="G49" s="492">
        <v>1</v>
      </c>
      <c r="H49" s="492">
        <v>437</v>
      </c>
      <c r="I49" s="492">
        <v>424</v>
      </c>
      <c r="J49" s="492">
        <v>385</v>
      </c>
      <c r="K49" s="492">
        <v>396</v>
      </c>
      <c r="L49" s="492">
        <v>249</v>
      </c>
      <c r="M49" s="492">
        <v>231</v>
      </c>
    </row>
    <row r="50" spans="1:13" x14ac:dyDescent="0.45">
      <c r="A50" s="492" t="s">
        <v>707</v>
      </c>
      <c r="B50" s="492" t="s">
        <v>48</v>
      </c>
      <c r="C50" s="492" t="s">
        <v>31</v>
      </c>
      <c r="D50" s="492" t="s">
        <v>290</v>
      </c>
      <c r="E50" s="492" t="s">
        <v>486</v>
      </c>
      <c r="F50" s="492" t="s">
        <v>708</v>
      </c>
      <c r="G50" s="492">
        <v>1</v>
      </c>
      <c r="H50" s="492">
        <v>8304</v>
      </c>
      <c r="I50" s="492">
        <v>8396</v>
      </c>
      <c r="J50" s="492">
        <v>8516</v>
      </c>
      <c r="K50" s="492">
        <v>8726</v>
      </c>
      <c r="L50" s="492">
        <v>8024</v>
      </c>
      <c r="M50" s="492">
        <v>7717</v>
      </c>
    </row>
    <row r="51" spans="1:13" x14ac:dyDescent="0.45">
      <c r="A51" s="492" t="s">
        <v>707</v>
      </c>
      <c r="B51" s="492" t="s">
        <v>48</v>
      </c>
      <c r="C51" s="492" t="s">
        <v>401</v>
      </c>
      <c r="D51" s="492" t="s">
        <v>290</v>
      </c>
      <c r="E51" s="492" t="s">
        <v>486</v>
      </c>
      <c r="F51" s="492" t="s">
        <v>708</v>
      </c>
      <c r="G51" s="492">
        <v>1</v>
      </c>
      <c r="H51" s="492">
        <v>155</v>
      </c>
      <c r="I51" s="492">
        <v>154</v>
      </c>
      <c r="J51" s="492">
        <v>139</v>
      </c>
      <c r="K51" s="492">
        <v>159</v>
      </c>
      <c r="L51" s="492">
        <v>104</v>
      </c>
      <c r="M51" s="492">
        <v>79</v>
      </c>
    </row>
    <row r="52" spans="1:13" x14ac:dyDescent="0.45">
      <c r="A52" s="492" t="s">
        <v>707</v>
      </c>
      <c r="B52" s="492" t="s">
        <v>48</v>
      </c>
      <c r="C52" s="492" t="s">
        <v>402</v>
      </c>
      <c r="D52" s="492" t="s">
        <v>290</v>
      </c>
      <c r="E52" s="492" t="s">
        <v>486</v>
      </c>
      <c r="F52" s="492" t="s">
        <v>708</v>
      </c>
      <c r="G52" s="492">
        <v>1</v>
      </c>
      <c r="H52" s="492">
        <v>353</v>
      </c>
      <c r="I52" s="492">
        <v>485</v>
      </c>
      <c r="J52" s="492">
        <v>475</v>
      </c>
      <c r="K52" s="492">
        <v>561</v>
      </c>
      <c r="L52" s="492">
        <v>691</v>
      </c>
      <c r="M52" s="492">
        <v>660</v>
      </c>
    </row>
    <row r="53" spans="1:13" x14ac:dyDescent="0.45">
      <c r="A53" s="492" t="s">
        <v>707</v>
      </c>
      <c r="B53" s="492" t="s">
        <v>48</v>
      </c>
      <c r="C53" s="492" t="s">
        <v>403</v>
      </c>
      <c r="D53" s="492" t="s">
        <v>290</v>
      </c>
      <c r="E53" s="492" t="s">
        <v>486</v>
      </c>
      <c r="F53" s="492" t="s">
        <v>708</v>
      </c>
      <c r="G53" s="492">
        <v>1</v>
      </c>
      <c r="H53" s="492">
        <v>2</v>
      </c>
      <c r="I53" s="492">
        <v>0</v>
      </c>
      <c r="J53" s="492">
        <v>0</v>
      </c>
      <c r="K53" s="492">
        <v>0</v>
      </c>
      <c r="L53" s="492">
        <v>0</v>
      </c>
      <c r="M53" s="492">
        <v>0</v>
      </c>
    </row>
    <row r="54" spans="1:13" x14ac:dyDescent="0.45">
      <c r="A54" s="492" t="s">
        <v>707</v>
      </c>
      <c r="B54" s="492" t="s">
        <v>48</v>
      </c>
      <c r="C54" s="492" t="s">
        <v>87</v>
      </c>
      <c r="D54" s="492" t="s">
        <v>290</v>
      </c>
      <c r="E54" s="492" t="s">
        <v>486</v>
      </c>
      <c r="F54" s="492" t="s">
        <v>708</v>
      </c>
      <c r="G54" s="492">
        <v>1</v>
      </c>
      <c r="H54" s="492">
        <v>38</v>
      </c>
      <c r="I54" s="492">
        <v>41</v>
      </c>
      <c r="J54" s="492">
        <v>21</v>
      </c>
      <c r="K54" s="492">
        <v>27</v>
      </c>
      <c r="L54" s="492">
        <v>30</v>
      </c>
      <c r="M54" s="492">
        <v>28</v>
      </c>
    </row>
    <row r="55" spans="1:13" x14ac:dyDescent="0.45">
      <c r="A55" s="492" t="s">
        <v>707</v>
      </c>
      <c r="B55" s="492" t="s">
        <v>48</v>
      </c>
      <c r="C55" s="492" t="s">
        <v>290</v>
      </c>
      <c r="D55" s="492" t="s">
        <v>290</v>
      </c>
      <c r="E55" s="492" t="s">
        <v>486</v>
      </c>
      <c r="F55" s="492" t="s">
        <v>708</v>
      </c>
      <c r="G55" s="492">
        <v>1</v>
      </c>
      <c r="H55" s="492">
        <v>8852</v>
      </c>
      <c r="I55" s="492">
        <v>9077</v>
      </c>
      <c r="J55" s="492">
        <v>9150</v>
      </c>
      <c r="K55" s="492">
        <v>9474</v>
      </c>
      <c r="L55" s="492">
        <v>8849</v>
      </c>
      <c r="M55" s="492">
        <v>8484</v>
      </c>
    </row>
    <row r="56" spans="1:13" x14ac:dyDescent="0.45">
      <c r="A56" s="492" t="s">
        <v>709</v>
      </c>
      <c r="B56" s="492" t="s">
        <v>558</v>
      </c>
      <c r="C56" s="492" t="s">
        <v>31</v>
      </c>
      <c r="D56" s="492" t="s">
        <v>400</v>
      </c>
      <c r="E56" s="492" t="s">
        <v>486</v>
      </c>
      <c r="F56" s="492" t="s">
        <v>708</v>
      </c>
      <c r="G56" s="492">
        <v>1</v>
      </c>
      <c r="H56" s="492">
        <v>55</v>
      </c>
      <c r="I56" s="492">
        <v>52</v>
      </c>
      <c r="J56" s="492">
        <v>55</v>
      </c>
      <c r="K56" s="492">
        <v>47</v>
      </c>
      <c r="L56" s="492">
        <v>49</v>
      </c>
      <c r="M56" s="492">
        <v>47</v>
      </c>
    </row>
    <row r="57" spans="1:13" x14ac:dyDescent="0.45">
      <c r="A57" s="492" t="s">
        <v>709</v>
      </c>
      <c r="B57" s="492" t="s">
        <v>558</v>
      </c>
      <c r="C57" s="492" t="s">
        <v>401</v>
      </c>
      <c r="D57" s="492" t="s">
        <v>400</v>
      </c>
      <c r="E57" s="492" t="s">
        <v>486</v>
      </c>
      <c r="F57" s="492" t="s">
        <v>708</v>
      </c>
      <c r="G57" s="492">
        <v>1</v>
      </c>
      <c r="H57" s="492">
        <v>1</v>
      </c>
      <c r="I57" s="492">
        <v>1</v>
      </c>
      <c r="J57" s="492">
        <v>1</v>
      </c>
      <c r="K57" s="492">
        <v>1</v>
      </c>
      <c r="L57" s="492">
        <v>0</v>
      </c>
      <c r="M57" s="492">
        <v>0</v>
      </c>
    </row>
    <row r="58" spans="1:13" x14ac:dyDescent="0.45">
      <c r="A58" s="492" t="s">
        <v>709</v>
      </c>
      <c r="B58" s="492" t="s">
        <v>558</v>
      </c>
      <c r="C58" s="492" t="s">
        <v>402</v>
      </c>
      <c r="D58" s="492" t="s">
        <v>400</v>
      </c>
      <c r="E58" s="492" t="s">
        <v>486</v>
      </c>
      <c r="F58" s="492" t="s">
        <v>708</v>
      </c>
      <c r="G58" s="492">
        <v>1</v>
      </c>
      <c r="H58" s="492">
        <v>3</v>
      </c>
      <c r="I58" s="492">
        <v>3</v>
      </c>
      <c r="J58" s="492">
        <v>2</v>
      </c>
      <c r="K58" s="492">
        <v>0</v>
      </c>
      <c r="L58" s="492">
        <v>0</v>
      </c>
      <c r="M58" s="492">
        <v>0</v>
      </c>
    </row>
    <row r="59" spans="1:13" x14ac:dyDescent="0.45">
      <c r="A59" s="492" t="s">
        <v>709</v>
      </c>
      <c r="B59" s="492" t="s">
        <v>558</v>
      </c>
      <c r="C59" s="492" t="s">
        <v>403</v>
      </c>
      <c r="D59" s="492" t="s">
        <v>400</v>
      </c>
      <c r="E59" s="492" t="s">
        <v>486</v>
      </c>
      <c r="F59" s="492" t="s">
        <v>708</v>
      </c>
      <c r="G59" s="492">
        <v>1</v>
      </c>
      <c r="H59" s="492">
        <v>0</v>
      </c>
      <c r="I59" s="492">
        <v>0</v>
      </c>
      <c r="J59" s="492">
        <v>0</v>
      </c>
      <c r="K59" s="492">
        <v>0</v>
      </c>
      <c r="L59" s="492">
        <v>0</v>
      </c>
      <c r="M59" s="492">
        <v>0</v>
      </c>
    </row>
    <row r="60" spans="1:13" x14ac:dyDescent="0.45">
      <c r="A60" s="492" t="s">
        <v>709</v>
      </c>
      <c r="B60" s="492" t="s">
        <v>558</v>
      </c>
      <c r="C60" s="492" t="s">
        <v>87</v>
      </c>
      <c r="D60" s="492" t="s">
        <v>400</v>
      </c>
      <c r="E60" s="492" t="s">
        <v>486</v>
      </c>
      <c r="F60" s="492" t="s">
        <v>708</v>
      </c>
      <c r="G60" s="492">
        <v>1</v>
      </c>
      <c r="H60" s="492">
        <v>0</v>
      </c>
      <c r="I60" s="492">
        <v>0</v>
      </c>
      <c r="J60" s="492">
        <v>0</v>
      </c>
      <c r="K60" s="492">
        <v>0</v>
      </c>
      <c r="L60" s="492">
        <v>0</v>
      </c>
      <c r="M60" s="492">
        <v>0</v>
      </c>
    </row>
    <row r="61" spans="1:13" x14ac:dyDescent="0.45">
      <c r="A61" s="492" t="s">
        <v>709</v>
      </c>
      <c r="B61" s="492" t="s">
        <v>558</v>
      </c>
      <c r="C61" s="492" t="s">
        <v>290</v>
      </c>
      <c r="D61" s="492" t="s">
        <v>400</v>
      </c>
      <c r="E61" s="492" t="s">
        <v>486</v>
      </c>
      <c r="F61" s="492" t="s">
        <v>708</v>
      </c>
      <c r="G61" s="492">
        <v>1</v>
      </c>
      <c r="H61" s="492">
        <v>59</v>
      </c>
      <c r="I61" s="492">
        <v>56</v>
      </c>
      <c r="J61" s="492">
        <v>58</v>
      </c>
      <c r="K61" s="492">
        <v>48</v>
      </c>
      <c r="L61" s="492">
        <v>49</v>
      </c>
      <c r="M61" s="492">
        <v>47</v>
      </c>
    </row>
    <row r="62" spans="1:13" x14ac:dyDescent="0.45">
      <c r="A62" s="492" t="s">
        <v>709</v>
      </c>
      <c r="B62" s="492" t="s">
        <v>558</v>
      </c>
      <c r="C62" s="492" t="s">
        <v>31</v>
      </c>
      <c r="D62" s="492" t="s">
        <v>404</v>
      </c>
      <c r="E62" s="492" t="s">
        <v>486</v>
      </c>
      <c r="F62" s="492" t="s">
        <v>708</v>
      </c>
      <c r="G62" s="492">
        <v>1</v>
      </c>
      <c r="H62" s="492">
        <v>0</v>
      </c>
      <c r="I62" s="492">
        <v>0</v>
      </c>
      <c r="J62" s="492">
        <v>1</v>
      </c>
      <c r="K62" s="492">
        <v>1</v>
      </c>
      <c r="L62" s="492">
        <v>1</v>
      </c>
      <c r="M62" s="492">
        <v>1</v>
      </c>
    </row>
    <row r="63" spans="1:13" x14ac:dyDescent="0.45">
      <c r="A63" s="492" t="s">
        <v>709</v>
      </c>
      <c r="B63" s="492" t="s">
        <v>558</v>
      </c>
      <c r="C63" s="492" t="s">
        <v>401</v>
      </c>
      <c r="D63" s="492" t="s">
        <v>404</v>
      </c>
      <c r="E63" s="492" t="s">
        <v>486</v>
      </c>
      <c r="F63" s="492" t="s">
        <v>708</v>
      </c>
      <c r="G63" s="492">
        <v>1</v>
      </c>
      <c r="H63" s="492">
        <v>0</v>
      </c>
      <c r="I63" s="492">
        <v>0</v>
      </c>
      <c r="J63" s="492">
        <v>0</v>
      </c>
      <c r="K63" s="492">
        <v>0</v>
      </c>
      <c r="L63" s="492">
        <v>0</v>
      </c>
      <c r="M63" s="492">
        <v>0</v>
      </c>
    </row>
    <row r="64" spans="1:13" x14ac:dyDescent="0.45">
      <c r="A64" s="492" t="s">
        <v>709</v>
      </c>
      <c r="B64" s="492" t="s">
        <v>558</v>
      </c>
      <c r="C64" s="492" t="s">
        <v>402</v>
      </c>
      <c r="D64" s="492" t="s">
        <v>404</v>
      </c>
      <c r="E64" s="492" t="s">
        <v>486</v>
      </c>
      <c r="F64" s="492" t="s">
        <v>708</v>
      </c>
      <c r="G64" s="492">
        <v>1</v>
      </c>
      <c r="H64" s="492">
        <v>0</v>
      </c>
      <c r="I64" s="492">
        <v>0</v>
      </c>
      <c r="J64" s="492">
        <v>0</v>
      </c>
      <c r="K64" s="492">
        <v>0</v>
      </c>
      <c r="L64" s="492">
        <v>0</v>
      </c>
      <c r="M64" s="492">
        <v>0</v>
      </c>
    </row>
    <row r="65" spans="1:13" x14ac:dyDescent="0.45">
      <c r="A65" s="492" t="s">
        <v>709</v>
      </c>
      <c r="B65" s="492" t="s">
        <v>558</v>
      </c>
      <c r="C65" s="492" t="s">
        <v>403</v>
      </c>
      <c r="D65" s="492" t="s">
        <v>404</v>
      </c>
      <c r="E65" s="492" t="s">
        <v>486</v>
      </c>
      <c r="F65" s="492" t="s">
        <v>708</v>
      </c>
      <c r="G65" s="492">
        <v>1</v>
      </c>
      <c r="H65" s="492">
        <v>0</v>
      </c>
      <c r="I65" s="492">
        <v>0</v>
      </c>
      <c r="J65" s="492">
        <v>0</v>
      </c>
      <c r="K65" s="492">
        <v>0</v>
      </c>
      <c r="L65" s="492">
        <v>0</v>
      </c>
      <c r="M65" s="492">
        <v>0</v>
      </c>
    </row>
    <row r="66" spans="1:13" x14ac:dyDescent="0.45">
      <c r="A66" s="492" t="s">
        <v>709</v>
      </c>
      <c r="B66" s="492" t="s">
        <v>558</v>
      </c>
      <c r="C66" s="492" t="s">
        <v>87</v>
      </c>
      <c r="D66" s="492" t="s">
        <v>404</v>
      </c>
      <c r="E66" s="492" t="s">
        <v>486</v>
      </c>
      <c r="F66" s="492" t="s">
        <v>708</v>
      </c>
      <c r="G66" s="492">
        <v>1</v>
      </c>
      <c r="H66" s="492">
        <v>0</v>
      </c>
      <c r="I66" s="492">
        <v>0</v>
      </c>
      <c r="J66" s="492">
        <v>0</v>
      </c>
      <c r="K66" s="492">
        <v>0</v>
      </c>
      <c r="L66" s="492">
        <v>0</v>
      </c>
      <c r="M66" s="492">
        <v>0</v>
      </c>
    </row>
    <row r="67" spans="1:13" x14ac:dyDescent="0.45">
      <c r="A67" s="492" t="s">
        <v>709</v>
      </c>
      <c r="B67" s="492" t="s">
        <v>558</v>
      </c>
      <c r="C67" s="492" t="s">
        <v>290</v>
      </c>
      <c r="D67" s="492" t="s">
        <v>404</v>
      </c>
      <c r="E67" s="492" t="s">
        <v>486</v>
      </c>
      <c r="F67" s="492" t="s">
        <v>708</v>
      </c>
      <c r="G67" s="492">
        <v>1</v>
      </c>
      <c r="H67" s="492">
        <v>0</v>
      </c>
      <c r="I67" s="492">
        <v>0</v>
      </c>
      <c r="J67" s="492">
        <v>1</v>
      </c>
      <c r="K67" s="492">
        <v>1</v>
      </c>
      <c r="L67" s="492">
        <v>1</v>
      </c>
      <c r="M67" s="492">
        <v>1</v>
      </c>
    </row>
    <row r="68" spans="1:13" x14ac:dyDescent="0.45">
      <c r="A68" s="492" t="s">
        <v>709</v>
      </c>
      <c r="B68" s="492" t="s">
        <v>558</v>
      </c>
      <c r="C68" s="492" t="s">
        <v>31</v>
      </c>
      <c r="D68" s="492" t="s">
        <v>405</v>
      </c>
      <c r="E68" s="492" t="s">
        <v>486</v>
      </c>
      <c r="F68" s="492" t="s">
        <v>708</v>
      </c>
      <c r="G68" s="492">
        <v>1</v>
      </c>
      <c r="H68" s="492">
        <v>1</v>
      </c>
      <c r="I68" s="492">
        <v>1</v>
      </c>
      <c r="J68" s="492">
        <v>1</v>
      </c>
      <c r="K68" s="492">
        <v>1</v>
      </c>
      <c r="L68" s="492">
        <v>1</v>
      </c>
      <c r="M68" s="492">
        <v>0</v>
      </c>
    </row>
    <row r="69" spans="1:13" x14ac:dyDescent="0.45">
      <c r="A69" s="492" t="s">
        <v>709</v>
      </c>
      <c r="B69" s="492" t="s">
        <v>558</v>
      </c>
      <c r="C69" s="492" t="s">
        <v>401</v>
      </c>
      <c r="D69" s="492" t="s">
        <v>405</v>
      </c>
      <c r="E69" s="492" t="s">
        <v>486</v>
      </c>
      <c r="F69" s="492" t="s">
        <v>708</v>
      </c>
      <c r="G69" s="492">
        <v>1</v>
      </c>
      <c r="H69" s="492">
        <v>0</v>
      </c>
      <c r="I69" s="492">
        <v>0</v>
      </c>
      <c r="J69" s="492">
        <v>0</v>
      </c>
      <c r="K69" s="492">
        <v>0</v>
      </c>
      <c r="L69" s="492">
        <v>0</v>
      </c>
      <c r="M69" s="492">
        <v>0</v>
      </c>
    </row>
    <row r="70" spans="1:13" x14ac:dyDescent="0.45">
      <c r="A70" s="492" t="s">
        <v>709</v>
      </c>
      <c r="B70" s="492" t="s">
        <v>558</v>
      </c>
      <c r="C70" s="492" t="s">
        <v>402</v>
      </c>
      <c r="D70" s="492" t="s">
        <v>405</v>
      </c>
      <c r="E70" s="492" t="s">
        <v>486</v>
      </c>
      <c r="F70" s="492" t="s">
        <v>708</v>
      </c>
      <c r="G70" s="492">
        <v>1</v>
      </c>
      <c r="H70" s="492">
        <v>1</v>
      </c>
      <c r="I70" s="492">
        <v>0</v>
      </c>
      <c r="J70" s="492">
        <v>0</v>
      </c>
      <c r="K70" s="492">
        <v>0</v>
      </c>
      <c r="L70" s="492">
        <v>0</v>
      </c>
      <c r="M70" s="492">
        <v>0</v>
      </c>
    </row>
    <row r="71" spans="1:13" x14ac:dyDescent="0.45">
      <c r="A71" s="492" t="s">
        <v>709</v>
      </c>
      <c r="B71" s="492" t="s">
        <v>558</v>
      </c>
      <c r="C71" s="492" t="s">
        <v>403</v>
      </c>
      <c r="D71" s="492" t="s">
        <v>405</v>
      </c>
      <c r="E71" s="492" t="s">
        <v>486</v>
      </c>
      <c r="F71" s="492" t="s">
        <v>708</v>
      </c>
      <c r="G71" s="492">
        <v>1</v>
      </c>
      <c r="H71" s="492">
        <v>0</v>
      </c>
      <c r="I71" s="492">
        <v>0</v>
      </c>
      <c r="J71" s="492">
        <v>0</v>
      </c>
      <c r="K71" s="492">
        <v>0</v>
      </c>
      <c r="L71" s="492">
        <v>0</v>
      </c>
      <c r="M71" s="492">
        <v>0</v>
      </c>
    </row>
    <row r="72" spans="1:13" x14ac:dyDescent="0.45">
      <c r="A72" s="492" t="s">
        <v>709</v>
      </c>
      <c r="B72" s="492" t="s">
        <v>558</v>
      </c>
      <c r="C72" s="492" t="s">
        <v>87</v>
      </c>
      <c r="D72" s="492" t="s">
        <v>405</v>
      </c>
      <c r="E72" s="492" t="s">
        <v>486</v>
      </c>
      <c r="F72" s="492" t="s">
        <v>708</v>
      </c>
      <c r="G72" s="492">
        <v>1</v>
      </c>
      <c r="H72" s="492">
        <v>0</v>
      </c>
      <c r="I72" s="492">
        <v>0</v>
      </c>
      <c r="J72" s="492">
        <v>0</v>
      </c>
      <c r="K72" s="492">
        <v>0</v>
      </c>
      <c r="L72" s="492">
        <v>0</v>
      </c>
      <c r="M72" s="492">
        <v>0</v>
      </c>
    </row>
    <row r="73" spans="1:13" x14ac:dyDescent="0.45">
      <c r="A73" s="492" t="s">
        <v>709</v>
      </c>
      <c r="B73" s="492" t="s">
        <v>558</v>
      </c>
      <c r="C73" s="492" t="s">
        <v>290</v>
      </c>
      <c r="D73" s="492" t="s">
        <v>405</v>
      </c>
      <c r="E73" s="492" t="s">
        <v>486</v>
      </c>
      <c r="F73" s="492" t="s">
        <v>708</v>
      </c>
      <c r="G73" s="492">
        <v>1</v>
      </c>
      <c r="H73" s="492">
        <v>1</v>
      </c>
      <c r="I73" s="492">
        <v>1</v>
      </c>
      <c r="J73" s="492">
        <v>1</v>
      </c>
      <c r="K73" s="492">
        <v>1</v>
      </c>
      <c r="L73" s="492">
        <v>1</v>
      </c>
      <c r="M73" s="492">
        <v>0</v>
      </c>
    </row>
    <row r="74" spans="1:13" x14ac:dyDescent="0.45">
      <c r="A74" s="492" t="s">
        <v>709</v>
      </c>
      <c r="B74" s="492" t="s">
        <v>558</v>
      </c>
      <c r="C74" s="492" t="s">
        <v>31</v>
      </c>
      <c r="D74" s="492" t="s">
        <v>406</v>
      </c>
      <c r="E74" s="492" t="s">
        <v>486</v>
      </c>
      <c r="F74" s="492" t="s">
        <v>708</v>
      </c>
      <c r="G74" s="492">
        <v>1</v>
      </c>
      <c r="H74" s="492">
        <v>26</v>
      </c>
      <c r="I74" s="492">
        <v>19</v>
      </c>
      <c r="J74" s="492">
        <v>9</v>
      </c>
      <c r="K74" s="492">
        <v>0</v>
      </c>
      <c r="L74" s="492">
        <v>0</v>
      </c>
      <c r="M74" s="492">
        <v>0</v>
      </c>
    </row>
    <row r="75" spans="1:13" x14ac:dyDescent="0.45">
      <c r="A75" s="492" t="s">
        <v>709</v>
      </c>
      <c r="B75" s="492" t="s">
        <v>558</v>
      </c>
      <c r="C75" s="492" t="s">
        <v>401</v>
      </c>
      <c r="D75" s="492" t="s">
        <v>406</v>
      </c>
      <c r="E75" s="492" t="s">
        <v>486</v>
      </c>
      <c r="F75" s="492" t="s">
        <v>708</v>
      </c>
      <c r="G75" s="492">
        <v>1</v>
      </c>
      <c r="H75" s="492">
        <v>0</v>
      </c>
      <c r="I75" s="492">
        <v>0</v>
      </c>
      <c r="J75" s="492">
        <v>0</v>
      </c>
      <c r="K75" s="492">
        <v>0</v>
      </c>
      <c r="L75" s="492">
        <v>0</v>
      </c>
      <c r="M75" s="492">
        <v>0</v>
      </c>
    </row>
    <row r="76" spans="1:13" x14ac:dyDescent="0.45">
      <c r="A76" s="492" t="s">
        <v>709</v>
      </c>
      <c r="B76" s="492" t="s">
        <v>558</v>
      </c>
      <c r="C76" s="492" t="s">
        <v>402</v>
      </c>
      <c r="D76" s="492" t="s">
        <v>406</v>
      </c>
      <c r="E76" s="492" t="s">
        <v>486</v>
      </c>
      <c r="F76" s="492" t="s">
        <v>708</v>
      </c>
      <c r="G76" s="492">
        <v>1</v>
      </c>
      <c r="H76" s="492">
        <v>2</v>
      </c>
      <c r="I76" s="492">
        <v>4</v>
      </c>
      <c r="J76" s="492">
        <v>4</v>
      </c>
      <c r="K76" s="492">
        <v>0</v>
      </c>
      <c r="L76" s="492">
        <v>0</v>
      </c>
      <c r="M76" s="492">
        <v>0</v>
      </c>
    </row>
    <row r="77" spans="1:13" x14ac:dyDescent="0.45">
      <c r="A77" s="492" t="s">
        <v>709</v>
      </c>
      <c r="B77" s="492" t="s">
        <v>558</v>
      </c>
      <c r="C77" s="492" t="s">
        <v>403</v>
      </c>
      <c r="D77" s="492" t="s">
        <v>406</v>
      </c>
      <c r="E77" s="492" t="s">
        <v>486</v>
      </c>
      <c r="F77" s="492" t="s">
        <v>708</v>
      </c>
      <c r="G77" s="492">
        <v>1</v>
      </c>
      <c r="H77" s="492">
        <v>0</v>
      </c>
      <c r="I77" s="492">
        <v>0</v>
      </c>
      <c r="J77" s="492">
        <v>0</v>
      </c>
      <c r="K77" s="492">
        <v>0</v>
      </c>
      <c r="L77" s="492">
        <v>0</v>
      </c>
      <c r="M77" s="492">
        <v>0</v>
      </c>
    </row>
    <row r="78" spans="1:13" x14ac:dyDescent="0.45">
      <c r="A78" s="492" t="s">
        <v>709</v>
      </c>
      <c r="B78" s="492" t="s">
        <v>558</v>
      </c>
      <c r="C78" s="492" t="s">
        <v>87</v>
      </c>
      <c r="D78" s="492" t="s">
        <v>406</v>
      </c>
      <c r="E78" s="492" t="s">
        <v>486</v>
      </c>
      <c r="F78" s="492" t="s">
        <v>708</v>
      </c>
      <c r="G78" s="492">
        <v>1</v>
      </c>
      <c r="H78" s="492">
        <v>0</v>
      </c>
      <c r="I78" s="492">
        <v>0</v>
      </c>
      <c r="J78" s="492">
        <v>0</v>
      </c>
      <c r="K78" s="492">
        <v>0</v>
      </c>
      <c r="L78" s="492">
        <v>0</v>
      </c>
      <c r="M78" s="492">
        <v>0</v>
      </c>
    </row>
    <row r="79" spans="1:13" x14ac:dyDescent="0.45">
      <c r="A79" s="492" t="s">
        <v>709</v>
      </c>
      <c r="B79" s="492" t="s">
        <v>558</v>
      </c>
      <c r="C79" s="492" t="s">
        <v>290</v>
      </c>
      <c r="D79" s="492" t="s">
        <v>406</v>
      </c>
      <c r="E79" s="492" t="s">
        <v>486</v>
      </c>
      <c r="F79" s="492" t="s">
        <v>708</v>
      </c>
      <c r="G79" s="492">
        <v>1</v>
      </c>
      <c r="H79" s="492">
        <v>27</v>
      </c>
      <c r="I79" s="492">
        <v>23</v>
      </c>
      <c r="J79" s="492">
        <v>13</v>
      </c>
      <c r="K79" s="492">
        <v>0</v>
      </c>
      <c r="L79" s="492">
        <v>0</v>
      </c>
      <c r="M79" s="492">
        <v>0</v>
      </c>
    </row>
    <row r="80" spans="1:13" x14ac:dyDescent="0.45">
      <c r="A80" s="492" t="s">
        <v>709</v>
      </c>
      <c r="B80" s="492" t="s">
        <v>558</v>
      </c>
      <c r="C80" s="492" t="s">
        <v>31</v>
      </c>
      <c r="D80" s="492" t="s">
        <v>407</v>
      </c>
      <c r="E80" s="492" t="s">
        <v>486</v>
      </c>
      <c r="F80" s="492" t="s">
        <v>708</v>
      </c>
      <c r="G80" s="492">
        <v>1</v>
      </c>
      <c r="H80" s="492">
        <v>42</v>
      </c>
      <c r="I80" s="492">
        <v>41</v>
      </c>
      <c r="J80" s="492">
        <v>40</v>
      </c>
      <c r="K80" s="492">
        <v>42</v>
      </c>
      <c r="L80" s="492">
        <v>45</v>
      </c>
      <c r="M80" s="492">
        <v>109</v>
      </c>
    </row>
    <row r="81" spans="1:13" x14ac:dyDescent="0.45">
      <c r="A81" s="492" t="s">
        <v>709</v>
      </c>
      <c r="B81" s="492" t="s">
        <v>558</v>
      </c>
      <c r="C81" s="492" t="s">
        <v>401</v>
      </c>
      <c r="D81" s="492" t="s">
        <v>407</v>
      </c>
      <c r="E81" s="492" t="s">
        <v>486</v>
      </c>
      <c r="F81" s="492" t="s">
        <v>708</v>
      </c>
      <c r="G81" s="492">
        <v>1</v>
      </c>
      <c r="H81" s="492">
        <v>0</v>
      </c>
      <c r="I81" s="492">
        <v>0</v>
      </c>
      <c r="J81" s="492">
        <v>0</v>
      </c>
      <c r="K81" s="492">
        <v>0</v>
      </c>
      <c r="L81" s="492">
        <v>0</v>
      </c>
      <c r="M81" s="492">
        <v>3</v>
      </c>
    </row>
    <row r="82" spans="1:13" x14ac:dyDescent="0.45">
      <c r="A82" s="492" t="s">
        <v>709</v>
      </c>
      <c r="B82" s="492" t="s">
        <v>558</v>
      </c>
      <c r="C82" s="492" t="s">
        <v>402</v>
      </c>
      <c r="D82" s="492" t="s">
        <v>407</v>
      </c>
      <c r="E82" s="492" t="s">
        <v>486</v>
      </c>
      <c r="F82" s="492" t="s">
        <v>708</v>
      </c>
      <c r="G82" s="492">
        <v>1</v>
      </c>
      <c r="H82" s="492">
        <v>0</v>
      </c>
      <c r="I82" s="492">
        <v>0</v>
      </c>
      <c r="J82" s="492">
        <v>0</v>
      </c>
      <c r="K82" s="492">
        <v>0</v>
      </c>
      <c r="L82" s="492">
        <v>0</v>
      </c>
      <c r="M82" s="492">
        <v>0</v>
      </c>
    </row>
    <row r="83" spans="1:13" x14ac:dyDescent="0.45">
      <c r="A83" s="492" t="s">
        <v>709</v>
      </c>
      <c r="B83" s="492" t="s">
        <v>558</v>
      </c>
      <c r="C83" s="492" t="s">
        <v>403</v>
      </c>
      <c r="D83" s="492" t="s">
        <v>407</v>
      </c>
      <c r="E83" s="492" t="s">
        <v>486</v>
      </c>
      <c r="F83" s="492" t="s">
        <v>708</v>
      </c>
      <c r="G83" s="492">
        <v>1</v>
      </c>
      <c r="H83" s="492">
        <v>0</v>
      </c>
      <c r="I83" s="492">
        <v>0</v>
      </c>
      <c r="J83" s="492">
        <v>0</v>
      </c>
      <c r="K83" s="492">
        <v>0</v>
      </c>
      <c r="L83" s="492">
        <v>0</v>
      </c>
      <c r="M83" s="492">
        <v>0</v>
      </c>
    </row>
    <row r="84" spans="1:13" x14ac:dyDescent="0.45">
      <c r="A84" s="492" t="s">
        <v>709</v>
      </c>
      <c r="B84" s="492" t="s">
        <v>558</v>
      </c>
      <c r="C84" s="492" t="s">
        <v>87</v>
      </c>
      <c r="D84" s="492" t="s">
        <v>407</v>
      </c>
      <c r="E84" s="492" t="s">
        <v>486</v>
      </c>
      <c r="F84" s="492" t="s">
        <v>708</v>
      </c>
      <c r="G84" s="492">
        <v>1</v>
      </c>
      <c r="H84" s="492">
        <v>0</v>
      </c>
      <c r="I84" s="492">
        <v>0</v>
      </c>
      <c r="J84" s="492">
        <v>0</v>
      </c>
      <c r="K84" s="492">
        <v>0</v>
      </c>
      <c r="L84" s="492">
        <v>0</v>
      </c>
      <c r="M84" s="492">
        <v>0</v>
      </c>
    </row>
    <row r="85" spans="1:13" x14ac:dyDescent="0.45">
      <c r="A85" s="492" t="s">
        <v>709</v>
      </c>
      <c r="B85" s="492" t="s">
        <v>558</v>
      </c>
      <c r="C85" s="492" t="s">
        <v>290</v>
      </c>
      <c r="D85" s="492" t="s">
        <v>407</v>
      </c>
      <c r="E85" s="492" t="s">
        <v>486</v>
      </c>
      <c r="F85" s="492" t="s">
        <v>708</v>
      </c>
      <c r="G85" s="492">
        <v>1</v>
      </c>
      <c r="H85" s="492">
        <v>42</v>
      </c>
      <c r="I85" s="492">
        <v>41</v>
      </c>
      <c r="J85" s="492">
        <v>40</v>
      </c>
      <c r="K85" s="492">
        <v>42</v>
      </c>
      <c r="L85" s="492">
        <v>45</v>
      </c>
      <c r="M85" s="492">
        <v>112</v>
      </c>
    </row>
    <row r="86" spans="1:13" x14ac:dyDescent="0.45">
      <c r="A86" s="492" t="s">
        <v>709</v>
      </c>
      <c r="B86" s="492" t="s">
        <v>558</v>
      </c>
      <c r="C86" s="492" t="s">
        <v>31</v>
      </c>
      <c r="D86" s="492" t="s">
        <v>408</v>
      </c>
      <c r="E86" s="492" t="s">
        <v>486</v>
      </c>
      <c r="F86" s="492" t="s">
        <v>708</v>
      </c>
      <c r="G86" s="492">
        <v>1</v>
      </c>
      <c r="H86" s="492">
        <v>0</v>
      </c>
      <c r="I86" s="492">
        <v>0</v>
      </c>
      <c r="J86" s="492">
        <v>0</v>
      </c>
      <c r="K86" s="492">
        <v>0</v>
      </c>
      <c r="L86" s="492">
        <v>0</v>
      </c>
      <c r="M86" s="492">
        <v>0</v>
      </c>
    </row>
    <row r="87" spans="1:13" x14ac:dyDescent="0.45">
      <c r="A87" s="492" t="s">
        <v>709</v>
      </c>
      <c r="B87" s="492" t="s">
        <v>558</v>
      </c>
      <c r="C87" s="492" t="s">
        <v>401</v>
      </c>
      <c r="D87" s="492" t="s">
        <v>408</v>
      </c>
      <c r="E87" s="492" t="s">
        <v>486</v>
      </c>
      <c r="F87" s="492" t="s">
        <v>708</v>
      </c>
      <c r="G87" s="492">
        <v>1</v>
      </c>
      <c r="H87" s="492">
        <v>0</v>
      </c>
      <c r="I87" s="492">
        <v>0</v>
      </c>
      <c r="J87" s="492">
        <v>0</v>
      </c>
      <c r="K87" s="492">
        <v>0</v>
      </c>
      <c r="L87" s="492">
        <v>0</v>
      </c>
      <c r="M87" s="492">
        <v>0</v>
      </c>
    </row>
    <row r="88" spans="1:13" x14ac:dyDescent="0.45">
      <c r="A88" s="492" t="s">
        <v>709</v>
      </c>
      <c r="B88" s="492" t="s">
        <v>558</v>
      </c>
      <c r="C88" s="492" t="s">
        <v>402</v>
      </c>
      <c r="D88" s="492" t="s">
        <v>408</v>
      </c>
      <c r="E88" s="492" t="s">
        <v>486</v>
      </c>
      <c r="F88" s="492" t="s">
        <v>708</v>
      </c>
      <c r="G88" s="492">
        <v>1</v>
      </c>
      <c r="H88" s="492">
        <v>0</v>
      </c>
      <c r="I88" s="492">
        <v>0</v>
      </c>
      <c r="J88" s="492">
        <v>0</v>
      </c>
      <c r="K88" s="492">
        <v>0</v>
      </c>
      <c r="L88" s="492">
        <v>0</v>
      </c>
      <c r="M88" s="492">
        <v>0</v>
      </c>
    </row>
    <row r="89" spans="1:13" x14ac:dyDescent="0.45">
      <c r="A89" s="492" t="s">
        <v>709</v>
      </c>
      <c r="B89" s="492" t="s">
        <v>558</v>
      </c>
      <c r="C89" s="492" t="s">
        <v>403</v>
      </c>
      <c r="D89" s="492" t="s">
        <v>408</v>
      </c>
      <c r="E89" s="492" t="s">
        <v>486</v>
      </c>
      <c r="F89" s="492" t="s">
        <v>708</v>
      </c>
      <c r="G89" s="492">
        <v>1</v>
      </c>
      <c r="H89" s="492">
        <v>0</v>
      </c>
      <c r="I89" s="492">
        <v>0</v>
      </c>
      <c r="J89" s="492">
        <v>0</v>
      </c>
      <c r="K89" s="492">
        <v>0</v>
      </c>
      <c r="L89" s="492">
        <v>0</v>
      </c>
      <c r="M89" s="492">
        <v>0</v>
      </c>
    </row>
    <row r="90" spans="1:13" x14ac:dyDescent="0.45">
      <c r="A90" s="492" t="s">
        <v>709</v>
      </c>
      <c r="B90" s="492" t="s">
        <v>558</v>
      </c>
      <c r="C90" s="492" t="s">
        <v>87</v>
      </c>
      <c r="D90" s="492" t="s">
        <v>408</v>
      </c>
      <c r="E90" s="492" t="s">
        <v>486</v>
      </c>
      <c r="F90" s="492" t="s">
        <v>708</v>
      </c>
      <c r="G90" s="492">
        <v>1</v>
      </c>
      <c r="H90" s="492">
        <v>0</v>
      </c>
      <c r="I90" s="492">
        <v>0</v>
      </c>
      <c r="J90" s="492">
        <v>0</v>
      </c>
      <c r="K90" s="492">
        <v>0</v>
      </c>
      <c r="L90" s="492">
        <v>0</v>
      </c>
      <c r="M90" s="492">
        <v>0</v>
      </c>
    </row>
    <row r="91" spans="1:13" x14ac:dyDescent="0.45">
      <c r="A91" s="492" t="s">
        <v>709</v>
      </c>
      <c r="B91" s="492" t="s">
        <v>558</v>
      </c>
      <c r="C91" s="492" t="s">
        <v>290</v>
      </c>
      <c r="D91" s="492" t="s">
        <v>408</v>
      </c>
      <c r="E91" s="492" t="s">
        <v>486</v>
      </c>
      <c r="F91" s="492" t="s">
        <v>708</v>
      </c>
      <c r="G91" s="492">
        <v>1</v>
      </c>
      <c r="H91" s="492">
        <v>0</v>
      </c>
      <c r="I91" s="492">
        <v>0</v>
      </c>
      <c r="J91" s="492">
        <v>0</v>
      </c>
      <c r="K91" s="492">
        <v>0</v>
      </c>
      <c r="L91" s="492">
        <v>0</v>
      </c>
      <c r="M91" s="492">
        <v>0</v>
      </c>
    </row>
    <row r="92" spans="1:13" x14ac:dyDescent="0.45">
      <c r="A92" s="492" t="s">
        <v>709</v>
      </c>
      <c r="B92" s="492" t="s">
        <v>558</v>
      </c>
      <c r="C92" s="492" t="s">
        <v>31</v>
      </c>
      <c r="D92" s="492" t="s">
        <v>409</v>
      </c>
      <c r="E92" s="492" t="s">
        <v>486</v>
      </c>
      <c r="F92" s="492" t="s">
        <v>708</v>
      </c>
      <c r="G92" s="492">
        <v>1</v>
      </c>
      <c r="H92" s="492">
        <v>5</v>
      </c>
      <c r="I92" s="492">
        <v>6</v>
      </c>
      <c r="J92" s="492">
        <v>6</v>
      </c>
      <c r="K92" s="492">
        <v>8</v>
      </c>
      <c r="L92" s="492">
        <v>9</v>
      </c>
      <c r="M92" s="492">
        <v>4</v>
      </c>
    </row>
    <row r="93" spans="1:13" x14ac:dyDescent="0.45">
      <c r="A93" s="492" t="s">
        <v>709</v>
      </c>
      <c r="B93" s="492" t="s">
        <v>558</v>
      </c>
      <c r="C93" s="492" t="s">
        <v>401</v>
      </c>
      <c r="D93" s="492" t="s">
        <v>409</v>
      </c>
      <c r="E93" s="492" t="s">
        <v>486</v>
      </c>
      <c r="F93" s="492" t="s">
        <v>708</v>
      </c>
      <c r="G93" s="492">
        <v>1</v>
      </c>
      <c r="H93" s="492">
        <v>0</v>
      </c>
      <c r="I93" s="492">
        <v>0</v>
      </c>
      <c r="J93" s="492">
        <v>0</v>
      </c>
      <c r="K93" s="492">
        <v>0</v>
      </c>
      <c r="L93" s="492">
        <v>0</v>
      </c>
      <c r="M93" s="492">
        <v>0</v>
      </c>
    </row>
    <row r="94" spans="1:13" x14ac:dyDescent="0.45">
      <c r="A94" s="492" t="s">
        <v>709</v>
      </c>
      <c r="B94" s="492" t="s">
        <v>558</v>
      </c>
      <c r="C94" s="492" t="s">
        <v>402</v>
      </c>
      <c r="D94" s="492" t="s">
        <v>409</v>
      </c>
      <c r="E94" s="492" t="s">
        <v>486</v>
      </c>
      <c r="F94" s="492" t="s">
        <v>708</v>
      </c>
      <c r="G94" s="492">
        <v>1</v>
      </c>
      <c r="H94" s="492">
        <v>0</v>
      </c>
      <c r="I94" s="492">
        <v>0</v>
      </c>
      <c r="J94" s="492">
        <v>0</v>
      </c>
      <c r="K94" s="492">
        <v>0</v>
      </c>
      <c r="L94" s="492">
        <v>0</v>
      </c>
      <c r="M94" s="492">
        <v>0</v>
      </c>
    </row>
    <row r="95" spans="1:13" x14ac:dyDescent="0.45">
      <c r="A95" s="492" t="s">
        <v>709</v>
      </c>
      <c r="B95" s="492" t="s">
        <v>558</v>
      </c>
      <c r="C95" s="492" t="s">
        <v>403</v>
      </c>
      <c r="D95" s="492" t="s">
        <v>409</v>
      </c>
      <c r="E95" s="492" t="s">
        <v>486</v>
      </c>
      <c r="F95" s="492" t="s">
        <v>708</v>
      </c>
      <c r="G95" s="492">
        <v>1</v>
      </c>
      <c r="H95" s="492">
        <v>0</v>
      </c>
      <c r="I95" s="492">
        <v>0</v>
      </c>
      <c r="J95" s="492">
        <v>0</v>
      </c>
      <c r="K95" s="492">
        <v>0</v>
      </c>
      <c r="L95" s="492">
        <v>0</v>
      </c>
      <c r="M95" s="492">
        <v>0</v>
      </c>
    </row>
    <row r="96" spans="1:13" x14ac:dyDescent="0.45">
      <c r="A96" s="492" t="s">
        <v>709</v>
      </c>
      <c r="B96" s="492" t="s">
        <v>558</v>
      </c>
      <c r="C96" s="492" t="s">
        <v>87</v>
      </c>
      <c r="D96" s="492" t="s">
        <v>409</v>
      </c>
      <c r="E96" s="492" t="s">
        <v>486</v>
      </c>
      <c r="F96" s="492" t="s">
        <v>708</v>
      </c>
      <c r="G96" s="492">
        <v>1</v>
      </c>
      <c r="H96" s="492">
        <v>0</v>
      </c>
      <c r="I96" s="492">
        <v>0</v>
      </c>
      <c r="J96" s="492">
        <v>0</v>
      </c>
      <c r="K96" s="492">
        <v>0</v>
      </c>
      <c r="L96" s="492">
        <v>0</v>
      </c>
      <c r="M96" s="492">
        <v>0</v>
      </c>
    </row>
    <row r="97" spans="1:13" x14ac:dyDescent="0.45">
      <c r="A97" s="492" t="s">
        <v>709</v>
      </c>
      <c r="B97" s="492" t="s">
        <v>558</v>
      </c>
      <c r="C97" s="492" t="s">
        <v>290</v>
      </c>
      <c r="D97" s="492" t="s">
        <v>409</v>
      </c>
      <c r="E97" s="492" t="s">
        <v>486</v>
      </c>
      <c r="F97" s="492" t="s">
        <v>708</v>
      </c>
      <c r="G97" s="492">
        <v>1</v>
      </c>
      <c r="H97" s="492">
        <v>5</v>
      </c>
      <c r="I97" s="492">
        <v>6</v>
      </c>
      <c r="J97" s="492">
        <v>6</v>
      </c>
      <c r="K97" s="492">
        <v>8</v>
      </c>
      <c r="L97" s="492">
        <v>9</v>
      </c>
      <c r="M97" s="492">
        <v>4</v>
      </c>
    </row>
    <row r="98" spans="1:13" x14ac:dyDescent="0.45">
      <c r="A98" s="492" t="s">
        <v>709</v>
      </c>
      <c r="B98" s="492" t="s">
        <v>558</v>
      </c>
      <c r="C98" s="492" t="s">
        <v>31</v>
      </c>
      <c r="D98" s="492" t="s">
        <v>410</v>
      </c>
      <c r="E98" s="492" t="s">
        <v>486</v>
      </c>
      <c r="F98" s="492" t="s">
        <v>708</v>
      </c>
      <c r="G98" s="492">
        <v>1</v>
      </c>
      <c r="H98" s="492">
        <v>0</v>
      </c>
      <c r="I98" s="492">
        <v>1</v>
      </c>
      <c r="J98" s="492">
        <v>0</v>
      </c>
      <c r="K98" s="492">
        <v>0</v>
      </c>
      <c r="L98" s="492">
        <v>0</v>
      </c>
      <c r="M98" s="492">
        <v>0</v>
      </c>
    </row>
    <row r="99" spans="1:13" x14ac:dyDescent="0.45">
      <c r="A99" s="492" t="s">
        <v>709</v>
      </c>
      <c r="B99" s="492" t="s">
        <v>558</v>
      </c>
      <c r="C99" s="492" t="s">
        <v>401</v>
      </c>
      <c r="D99" s="492" t="s">
        <v>410</v>
      </c>
      <c r="E99" s="492" t="s">
        <v>486</v>
      </c>
      <c r="F99" s="492" t="s">
        <v>708</v>
      </c>
      <c r="G99" s="492">
        <v>1</v>
      </c>
      <c r="H99" s="492">
        <v>0</v>
      </c>
      <c r="I99" s="492">
        <v>0</v>
      </c>
      <c r="J99" s="492">
        <v>0</v>
      </c>
      <c r="K99" s="492">
        <v>0</v>
      </c>
      <c r="L99" s="492">
        <v>0</v>
      </c>
      <c r="M99" s="492">
        <v>0</v>
      </c>
    </row>
    <row r="100" spans="1:13" x14ac:dyDescent="0.45">
      <c r="A100" s="492" t="s">
        <v>709</v>
      </c>
      <c r="B100" s="492" t="s">
        <v>558</v>
      </c>
      <c r="C100" s="492" t="s">
        <v>402</v>
      </c>
      <c r="D100" s="492" t="s">
        <v>410</v>
      </c>
      <c r="E100" s="492" t="s">
        <v>486</v>
      </c>
      <c r="F100" s="492" t="s">
        <v>708</v>
      </c>
      <c r="G100" s="492">
        <v>1</v>
      </c>
      <c r="H100" s="492">
        <v>0</v>
      </c>
      <c r="I100" s="492">
        <v>0</v>
      </c>
      <c r="J100" s="492">
        <v>0</v>
      </c>
      <c r="K100" s="492">
        <v>0</v>
      </c>
      <c r="L100" s="492">
        <v>0</v>
      </c>
      <c r="M100" s="492">
        <v>0</v>
      </c>
    </row>
    <row r="101" spans="1:13" x14ac:dyDescent="0.45">
      <c r="A101" s="492" t="s">
        <v>709</v>
      </c>
      <c r="B101" s="492" t="s">
        <v>558</v>
      </c>
      <c r="C101" s="492" t="s">
        <v>403</v>
      </c>
      <c r="D101" s="492" t="s">
        <v>410</v>
      </c>
      <c r="E101" s="492" t="s">
        <v>486</v>
      </c>
      <c r="F101" s="492" t="s">
        <v>708</v>
      </c>
      <c r="G101" s="492">
        <v>1</v>
      </c>
      <c r="H101" s="492">
        <v>0</v>
      </c>
      <c r="I101" s="492">
        <v>0</v>
      </c>
      <c r="J101" s="492">
        <v>0</v>
      </c>
      <c r="K101" s="492">
        <v>0</v>
      </c>
      <c r="L101" s="492">
        <v>0</v>
      </c>
      <c r="M101" s="492">
        <v>0</v>
      </c>
    </row>
    <row r="102" spans="1:13" x14ac:dyDescent="0.45">
      <c r="A102" s="492" t="s">
        <v>709</v>
      </c>
      <c r="B102" s="492" t="s">
        <v>558</v>
      </c>
      <c r="C102" s="492" t="s">
        <v>87</v>
      </c>
      <c r="D102" s="492" t="s">
        <v>410</v>
      </c>
      <c r="E102" s="492" t="s">
        <v>486</v>
      </c>
      <c r="F102" s="492" t="s">
        <v>708</v>
      </c>
      <c r="G102" s="492">
        <v>1</v>
      </c>
      <c r="H102" s="492">
        <v>0</v>
      </c>
      <c r="I102" s="492">
        <v>0</v>
      </c>
      <c r="J102" s="492">
        <v>0</v>
      </c>
      <c r="K102" s="492">
        <v>0</v>
      </c>
      <c r="L102" s="492">
        <v>0</v>
      </c>
      <c r="M102" s="492">
        <v>0</v>
      </c>
    </row>
    <row r="103" spans="1:13" x14ac:dyDescent="0.45">
      <c r="A103" s="492" t="s">
        <v>709</v>
      </c>
      <c r="B103" s="492" t="s">
        <v>558</v>
      </c>
      <c r="C103" s="492" t="s">
        <v>290</v>
      </c>
      <c r="D103" s="492" t="s">
        <v>410</v>
      </c>
      <c r="E103" s="492" t="s">
        <v>486</v>
      </c>
      <c r="F103" s="492" t="s">
        <v>708</v>
      </c>
      <c r="G103" s="492">
        <v>1</v>
      </c>
      <c r="H103" s="492">
        <v>0</v>
      </c>
      <c r="I103" s="492">
        <v>1</v>
      </c>
      <c r="J103" s="492">
        <v>0</v>
      </c>
      <c r="K103" s="492">
        <v>0</v>
      </c>
      <c r="L103" s="492">
        <v>0</v>
      </c>
      <c r="M103" s="492">
        <v>0</v>
      </c>
    </row>
    <row r="104" spans="1:13" x14ac:dyDescent="0.45">
      <c r="A104" s="492" t="s">
        <v>709</v>
      </c>
      <c r="B104" s="492" t="s">
        <v>558</v>
      </c>
      <c r="C104" s="492" t="s">
        <v>31</v>
      </c>
      <c r="D104" s="492" t="s">
        <v>290</v>
      </c>
      <c r="E104" s="492" t="s">
        <v>486</v>
      </c>
      <c r="F104" s="492" t="s">
        <v>708</v>
      </c>
      <c r="G104" s="492">
        <v>1</v>
      </c>
      <c r="H104" s="492">
        <v>129</v>
      </c>
      <c r="I104" s="492">
        <v>120</v>
      </c>
      <c r="J104" s="492">
        <v>111</v>
      </c>
      <c r="K104" s="492">
        <v>100</v>
      </c>
      <c r="L104" s="492">
        <v>104</v>
      </c>
      <c r="M104" s="492">
        <v>160</v>
      </c>
    </row>
    <row r="105" spans="1:13" x14ac:dyDescent="0.45">
      <c r="A105" s="492" t="s">
        <v>709</v>
      </c>
      <c r="B105" s="492" t="s">
        <v>558</v>
      </c>
      <c r="C105" s="492" t="s">
        <v>401</v>
      </c>
      <c r="D105" s="492" t="s">
        <v>290</v>
      </c>
      <c r="E105" s="492" t="s">
        <v>486</v>
      </c>
      <c r="F105" s="492" t="s">
        <v>708</v>
      </c>
      <c r="G105" s="492">
        <v>1</v>
      </c>
      <c r="H105" s="492">
        <v>1</v>
      </c>
      <c r="I105" s="492">
        <v>1</v>
      </c>
      <c r="J105" s="492">
        <v>1</v>
      </c>
      <c r="K105" s="492">
        <v>1</v>
      </c>
      <c r="L105" s="492">
        <v>0</v>
      </c>
      <c r="M105" s="492">
        <v>3</v>
      </c>
    </row>
    <row r="106" spans="1:13" x14ac:dyDescent="0.45">
      <c r="A106" s="492" t="s">
        <v>709</v>
      </c>
      <c r="B106" s="492" t="s">
        <v>558</v>
      </c>
      <c r="C106" s="492" t="s">
        <v>402</v>
      </c>
      <c r="D106" s="492" t="s">
        <v>290</v>
      </c>
      <c r="E106" s="492" t="s">
        <v>486</v>
      </c>
      <c r="F106" s="492" t="s">
        <v>708</v>
      </c>
      <c r="G106" s="492">
        <v>1</v>
      </c>
      <c r="H106" s="492">
        <v>5</v>
      </c>
      <c r="I106" s="492">
        <v>7</v>
      </c>
      <c r="J106" s="492">
        <v>7</v>
      </c>
      <c r="K106" s="492">
        <v>0</v>
      </c>
      <c r="L106" s="492">
        <v>0</v>
      </c>
      <c r="M106" s="492">
        <v>0</v>
      </c>
    </row>
    <row r="107" spans="1:13" x14ac:dyDescent="0.45">
      <c r="A107" s="492" t="s">
        <v>709</v>
      </c>
      <c r="B107" s="492" t="s">
        <v>558</v>
      </c>
      <c r="C107" s="492" t="s">
        <v>403</v>
      </c>
      <c r="D107" s="492" t="s">
        <v>290</v>
      </c>
      <c r="E107" s="492" t="s">
        <v>486</v>
      </c>
      <c r="F107" s="492" t="s">
        <v>708</v>
      </c>
      <c r="G107" s="492">
        <v>1</v>
      </c>
      <c r="H107" s="492">
        <v>0</v>
      </c>
      <c r="I107" s="492">
        <v>0</v>
      </c>
      <c r="J107" s="492">
        <v>0</v>
      </c>
      <c r="K107" s="492">
        <v>0</v>
      </c>
      <c r="L107" s="492">
        <v>0</v>
      </c>
      <c r="M107" s="492">
        <v>0</v>
      </c>
    </row>
    <row r="108" spans="1:13" x14ac:dyDescent="0.45">
      <c r="A108" s="492" t="s">
        <v>709</v>
      </c>
      <c r="B108" s="492" t="s">
        <v>558</v>
      </c>
      <c r="C108" s="492" t="s">
        <v>87</v>
      </c>
      <c r="D108" s="492" t="s">
        <v>290</v>
      </c>
      <c r="E108" s="492" t="s">
        <v>486</v>
      </c>
      <c r="F108" s="492" t="s">
        <v>708</v>
      </c>
      <c r="G108" s="492">
        <v>1</v>
      </c>
      <c r="H108" s="492">
        <v>0</v>
      </c>
      <c r="I108" s="492">
        <v>0</v>
      </c>
      <c r="J108" s="492">
        <v>0</v>
      </c>
      <c r="K108" s="492">
        <v>0</v>
      </c>
      <c r="L108" s="492">
        <v>0</v>
      </c>
      <c r="M108" s="492">
        <v>0</v>
      </c>
    </row>
    <row r="109" spans="1:13" x14ac:dyDescent="0.45">
      <c r="A109" s="492" t="s">
        <v>709</v>
      </c>
      <c r="B109" s="492" t="s">
        <v>558</v>
      </c>
      <c r="C109" s="492" t="s">
        <v>290</v>
      </c>
      <c r="D109" s="492" t="s">
        <v>290</v>
      </c>
      <c r="E109" s="492" t="s">
        <v>486</v>
      </c>
      <c r="F109" s="492" t="s">
        <v>708</v>
      </c>
      <c r="G109" s="492">
        <v>1</v>
      </c>
      <c r="H109" s="492">
        <v>135</v>
      </c>
      <c r="I109" s="492">
        <v>128</v>
      </c>
      <c r="J109" s="492">
        <v>119</v>
      </c>
      <c r="K109" s="492">
        <v>101</v>
      </c>
      <c r="L109" s="492">
        <v>105</v>
      </c>
      <c r="M109" s="492">
        <v>164</v>
      </c>
    </row>
    <row r="110" spans="1:13" x14ac:dyDescent="0.45">
      <c r="A110" s="492" t="s">
        <v>709</v>
      </c>
      <c r="B110" s="492" t="s">
        <v>559</v>
      </c>
      <c r="C110" s="492" t="s">
        <v>31</v>
      </c>
      <c r="D110" s="492" t="s">
        <v>400</v>
      </c>
      <c r="E110" s="492" t="s">
        <v>486</v>
      </c>
      <c r="F110" s="492" t="s">
        <v>708</v>
      </c>
      <c r="G110" s="492">
        <v>1</v>
      </c>
      <c r="H110" s="492">
        <v>973</v>
      </c>
      <c r="I110" s="492">
        <v>993</v>
      </c>
      <c r="J110" s="492">
        <v>1058</v>
      </c>
      <c r="K110" s="492">
        <v>1111</v>
      </c>
      <c r="L110" s="492">
        <v>1227</v>
      </c>
      <c r="M110" s="492">
        <v>1265</v>
      </c>
    </row>
    <row r="111" spans="1:13" x14ac:dyDescent="0.45">
      <c r="A111" s="492" t="s">
        <v>709</v>
      </c>
      <c r="B111" s="492" t="s">
        <v>559</v>
      </c>
      <c r="C111" s="492" t="s">
        <v>401</v>
      </c>
      <c r="D111" s="492" t="s">
        <v>400</v>
      </c>
      <c r="E111" s="492" t="s">
        <v>486</v>
      </c>
      <c r="F111" s="492" t="s">
        <v>708</v>
      </c>
      <c r="G111" s="492">
        <v>1</v>
      </c>
      <c r="H111" s="492">
        <v>8</v>
      </c>
      <c r="I111" s="492">
        <v>8</v>
      </c>
      <c r="J111" s="492">
        <v>10</v>
      </c>
      <c r="K111" s="492">
        <v>9</v>
      </c>
      <c r="L111" s="492">
        <v>20</v>
      </c>
      <c r="M111" s="492">
        <v>20</v>
      </c>
    </row>
    <row r="112" spans="1:13" x14ac:dyDescent="0.45">
      <c r="A112" s="492" t="s">
        <v>709</v>
      </c>
      <c r="B112" s="492" t="s">
        <v>559</v>
      </c>
      <c r="C112" s="492" t="s">
        <v>402</v>
      </c>
      <c r="D112" s="492" t="s">
        <v>400</v>
      </c>
      <c r="E112" s="492" t="s">
        <v>486</v>
      </c>
      <c r="F112" s="492" t="s">
        <v>708</v>
      </c>
      <c r="G112" s="492">
        <v>1</v>
      </c>
      <c r="H112" s="492">
        <v>0</v>
      </c>
      <c r="I112" s="492">
        <v>0</v>
      </c>
      <c r="J112" s="492">
        <v>0</v>
      </c>
      <c r="K112" s="492">
        <v>0</v>
      </c>
      <c r="L112" s="492">
        <v>0</v>
      </c>
      <c r="M112" s="492">
        <v>0</v>
      </c>
    </row>
    <row r="113" spans="1:13" x14ac:dyDescent="0.45">
      <c r="A113" s="492" t="s">
        <v>709</v>
      </c>
      <c r="B113" s="492" t="s">
        <v>559</v>
      </c>
      <c r="C113" s="492" t="s">
        <v>403</v>
      </c>
      <c r="D113" s="492" t="s">
        <v>400</v>
      </c>
      <c r="E113" s="492" t="s">
        <v>486</v>
      </c>
      <c r="F113" s="492" t="s">
        <v>708</v>
      </c>
      <c r="G113" s="492">
        <v>1</v>
      </c>
      <c r="H113" s="492">
        <v>0</v>
      </c>
      <c r="I113" s="492">
        <v>0</v>
      </c>
      <c r="J113" s="492">
        <v>0</v>
      </c>
      <c r="K113" s="492">
        <v>0</v>
      </c>
      <c r="L113" s="492">
        <v>0</v>
      </c>
      <c r="M113" s="492">
        <v>0</v>
      </c>
    </row>
    <row r="114" spans="1:13" x14ac:dyDescent="0.45">
      <c r="A114" s="492" t="s">
        <v>709</v>
      </c>
      <c r="B114" s="492" t="s">
        <v>559</v>
      </c>
      <c r="C114" s="492" t="s">
        <v>87</v>
      </c>
      <c r="D114" s="492" t="s">
        <v>400</v>
      </c>
      <c r="E114" s="492" t="s">
        <v>486</v>
      </c>
      <c r="F114" s="492" t="s">
        <v>708</v>
      </c>
      <c r="G114" s="492">
        <v>1</v>
      </c>
      <c r="H114" s="492">
        <v>2</v>
      </c>
      <c r="I114" s="492">
        <v>2</v>
      </c>
      <c r="J114" s="492">
        <v>1</v>
      </c>
      <c r="K114" s="492">
        <v>0</v>
      </c>
      <c r="L114" s="492">
        <v>0</v>
      </c>
      <c r="M114" s="492">
        <v>0</v>
      </c>
    </row>
    <row r="115" spans="1:13" x14ac:dyDescent="0.45">
      <c r="A115" s="492" t="s">
        <v>709</v>
      </c>
      <c r="B115" s="492" t="s">
        <v>559</v>
      </c>
      <c r="C115" s="492" t="s">
        <v>290</v>
      </c>
      <c r="D115" s="492" t="s">
        <v>400</v>
      </c>
      <c r="E115" s="492" t="s">
        <v>486</v>
      </c>
      <c r="F115" s="492" t="s">
        <v>708</v>
      </c>
      <c r="G115" s="492">
        <v>1</v>
      </c>
      <c r="H115" s="492">
        <v>982</v>
      </c>
      <c r="I115" s="492">
        <v>1002</v>
      </c>
      <c r="J115" s="492">
        <v>1070</v>
      </c>
      <c r="K115" s="492">
        <v>1120</v>
      </c>
      <c r="L115" s="492">
        <v>1247</v>
      </c>
      <c r="M115" s="492">
        <v>1285</v>
      </c>
    </row>
    <row r="116" spans="1:13" x14ac:dyDescent="0.45">
      <c r="A116" s="492" t="s">
        <v>709</v>
      </c>
      <c r="B116" s="492" t="s">
        <v>559</v>
      </c>
      <c r="C116" s="492" t="s">
        <v>31</v>
      </c>
      <c r="D116" s="492" t="s">
        <v>404</v>
      </c>
      <c r="E116" s="492" t="s">
        <v>486</v>
      </c>
      <c r="F116" s="492" t="s">
        <v>708</v>
      </c>
      <c r="G116" s="492">
        <v>1</v>
      </c>
      <c r="H116" s="492">
        <v>8</v>
      </c>
      <c r="I116" s="492">
        <v>9</v>
      </c>
      <c r="J116" s="492">
        <v>11</v>
      </c>
      <c r="K116" s="492">
        <v>14</v>
      </c>
      <c r="L116" s="492">
        <v>17</v>
      </c>
      <c r="M116" s="492">
        <v>18</v>
      </c>
    </row>
    <row r="117" spans="1:13" x14ac:dyDescent="0.45">
      <c r="A117" s="492" t="s">
        <v>709</v>
      </c>
      <c r="B117" s="492" t="s">
        <v>559</v>
      </c>
      <c r="C117" s="492" t="s">
        <v>401</v>
      </c>
      <c r="D117" s="492" t="s">
        <v>404</v>
      </c>
      <c r="E117" s="492" t="s">
        <v>486</v>
      </c>
      <c r="F117" s="492" t="s">
        <v>708</v>
      </c>
      <c r="G117" s="492">
        <v>1</v>
      </c>
      <c r="H117" s="492">
        <v>0</v>
      </c>
      <c r="I117" s="492">
        <v>0</v>
      </c>
      <c r="J117" s="492">
        <v>0</v>
      </c>
      <c r="K117" s="492">
        <v>0</v>
      </c>
      <c r="L117" s="492">
        <v>0</v>
      </c>
      <c r="M117" s="492">
        <v>0</v>
      </c>
    </row>
    <row r="118" spans="1:13" x14ac:dyDescent="0.45">
      <c r="A118" s="492" t="s">
        <v>709</v>
      </c>
      <c r="B118" s="492" t="s">
        <v>559</v>
      </c>
      <c r="C118" s="492" t="s">
        <v>402</v>
      </c>
      <c r="D118" s="492" t="s">
        <v>404</v>
      </c>
      <c r="E118" s="492" t="s">
        <v>486</v>
      </c>
      <c r="F118" s="492" t="s">
        <v>708</v>
      </c>
      <c r="G118" s="492">
        <v>1</v>
      </c>
      <c r="H118" s="492">
        <v>0</v>
      </c>
      <c r="I118" s="492">
        <v>0</v>
      </c>
      <c r="J118" s="492">
        <v>0</v>
      </c>
      <c r="K118" s="492">
        <v>0</v>
      </c>
      <c r="L118" s="492">
        <v>0</v>
      </c>
      <c r="M118" s="492">
        <v>0</v>
      </c>
    </row>
    <row r="119" spans="1:13" x14ac:dyDescent="0.45">
      <c r="A119" s="492" t="s">
        <v>709</v>
      </c>
      <c r="B119" s="492" t="s">
        <v>559</v>
      </c>
      <c r="C119" s="492" t="s">
        <v>403</v>
      </c>
      <c r="D119" s="492" t="s">
        <v>404</v>
      </c>
      <c r="E119" s="492" t="s">
        <v>486</v>
      </c>
      <c r="F119" s="492" t="s">
        <v>708</v>
      </c>
      <c r="G119" s="492">
        <v>1</v>
      </c>
      <c r="H119" s="492">
        <v>0</v>
      </c>
      <c r="I119" s="492">
        <v>0</v>
      </c>
      <c r="J119" s="492">
        <v>0</v>
      </c>
      <c r="K119" s="492">
        <v>0</v>
      </c>
      <c r="L119" s="492">
        <v>0</v>
      </c>
      <c r="M119" s="492">
        <v>0</v>
      </c>
    </row>
    <row r="120" spans="1:13" x14ac:dyDescent="0.45">
      <c r="A120" s="492" t="s">
        <v>709</v>
      </c>
      <c r="B120" s="492" t="s">
        <v>559</v>
      </c>
      <c r="C120" s="492" t="s">
        <v>87</v>
      </c>
      <c r="D120" s="492" t="s">
        <v>404</v>
      </c>
      <c r="E120" s="492" t="s">
        <v>486</v>
      </c>
      <c r="F120" s="492" t="s">
        <v>708</v>
      </c>
      <c r="G120" s="492">
        <v>1</v>
      </c>
      <c r="H120" s="492">
        <v>0</v>
      </c>
      <c r="I120" s="492">
        <v>0</v>
      </c>
      <c r="J120" s="492">
        <v>0</v>
      </c>
      <c r="K120" s="492">
        <v>0</v>
      </c>
      <c r="L120" s="492">
        <v>0</v>
      </c>
      <c r="M120" s="492">
        <v>0</v>
      </c>
    </row>
    <row r="121" spans="1:13" x14ac:dyDescent="0.45">
      <c r="A121" s="492" t="s">
        <v>709</v>
      </c>
      <c r="B121" s="492" t="s">
        <v>559</v>
      </c>
      <c r="C121" s="492" t="s">
        <v>290</v>
      </c>
      <c r="D121" s="492" t="s">
        <v>404</v>
      </c>
      <c r="E121" s="492" t="s">
        <v>486</v>
      </c>
      <c r="F121" s="492" t="s">
        <v>708</v>
      </c>
      <c r="G121" s="492">
        <v>1</v>
      </c>
      <c r="H121" s="492">
        <v>8</v>
      </c>
      <c r="I121" s="492">
        <v>9</v>
      </c>
      <c r="J121" s="492">
        <v>11</v>
      </c>
      <c r="K121" s="492">
        <v>14</v>
      </c>
      <c r="L121" s="492">
        <v>17</v>
      </c>
      <c r="M121" s="492">
        <v>18</v>
      </c>
    </row>
    <row r="122" spans="1:13" x14ac:dyDescent="0.45">
      <c r="A122" s="492" t="s">
        <v>709</v>
      </c>
      <c r="B122" s="492" t="s">
        <v>559</v>
      </c>
      <c r="C122" s="492" t="s">
        <v>31</v>
      </c>
      <c r="D122" s="492" t="s">
        <v>405</v>
      </c>
      <c r="E122" s="492" t="s">
        <v>486</v>
      </c>
      <c r="F122" s="492" t="s">
        <v>708</v>
      </c>
      <c r="G122" s="492">
        <v>1</v>
      </c>
      <c r="H122" s="492">
        <v>27</v>
      </c>
      <c r="I122" s="492">
        <v>28</v>
      </c>
      <c r="J122" s="492">
        <v>29</v>
      </c>
      <c r="K122" s="492">
        <v>29</v>
      </c>
      <c r="L122" s="492">
        <v>29</v>
      </c>
      <c r="M122" s="492">
        <v>0</v>
      </c>
    </row>
    <row r="123" spans="1:13" x14ac:dyDescent="0.45">
      <c r="A123" s="492" t="s">
        <v>709</v>
      </c>
      <c r="B123" s="492" t="s">
        <v>559</v>
      </c>
      <c r="C123" s="492" t="s">
        <v>401</v>
      </c>
      <c r="D123" s="492" t="s">
        <v>405</v>
      </c>
      <c r="E123" s="492" t="s">
        <v>486</v>
      </c>
      <c r="F123" s="492" t="s">
        <v>708</v>
      </c>
      <c r="G123" s="492">
        <v>1</v>
      </c>
      <c r="H123" s="492">
        <v>0</v>
      </c>
      <c r="I123" s="492">
        <v>0</v>
      </c>
      <c r="J123" s="492">
        <v>0</v>
      </c>
      <c r="K123" s="492">
        <v>0</v>
      </c>
      <c r="L123" s="492">
        <v>0</v>
      </c>
      <c r="M123" s="492">
        <v>0</v>
      </c>
    </row>
    <row r="124" spans="1:13" x14ac:dyDescent="0.45">
      <c r="A124" s="492" t="s">
        <v>709</v>
      </c>
      <c r="B124" s="492" t="s">
        <v>559</v>
      </c>
      <c r="C124" s="492" t="s">
        <v>402</v>
      </c>
      <c r="D124" s="492" t="s">
        <v>405</v>
      </c>
      <c r="E124" s="492" t="s">
        <v>486</v>
      </c>
      <c r="F124" s="492" t="s">
        <v>708</v>
      </c>
      <c r="G124" s="492">
        <v>1</v>
      </c>
      <c r="H124" s="492">
        <v>0</v>
      </c>
      <c r="I124" s="492">
        <v>0</v>
      </c>
      <c r="J124" s="492">
        <v>0</v>
      </c>
      <c r="K124" s="492">
        <v>0</v>
      </c>
      <c r="L124" s="492">
        <v>0</v>
      </c>
      <c r="M124" s="492">
        <v>0</v>
      </c>
    </row>
    <row r="125" spans="1:13" x14ac:dyDescent="0.45">
      <c r="A125" s="492" t="s">
        <v>709</v>
      </c>
      <c r="B125" s="492" t="s">
        <v>559</v>
      </c>
      <c r="C125" s="492" t="s">
        <v>403</v>
      </c>
      <c r="D125" s="492" t="s">
        <v>405</v>
      </c>
      <c r="E125" s="492" t="s">
        <v>486</v>
      </c>
      <c r="F125" s="492" t="s">
        <v>708</v>
      </c>
      <c r="G125" s="492">
        <v>1</v>
      </c>
      <c r="H125" s="492">
        <v>0</v>
      </c>
      <c r="I125" s="492">
        <v>0</v>
      </c>
      <c r="J125" s="492">
        <v>0</v>
      </c>
      <c r="K125" s="492">
        <v>0</v>
      </c>
      <c r="L125" s="492">
        <v>0</v>
      </c>
      <c r="M125" s="492">
        <v>0</v>
      </c>
    </row>
    <row r="126" spans="1:13" x14ac:dyDescent="0.45">
      <c r="A126" s="492" t="s">
        <v>709</v>
      </c>
      <c r="B126" s="492" t="s">
        <v>559</v>
      </c>
      <c r="C126" s="492" t="s">
        <v>87</v>
      </c>
      <c r="D126" s="492" t="s">
        <v>405</v>
      </c>
      <c r="E126" s="492" t="s">
        <v>486</v>
      </c>
      <c r="F126" s="492" t="s">
        <v>708</v>
      </c>
      <c r="G126" s="492">
        <v>1</v>
      </c>
      <c r="H126" s="492">
        <v>0</v>
      </c>
      <c r="I126" s="492">
        <v>0</v>
      </c>
      <c r="J126" s="492">
        <v>0</v>
      </c>
      <c r="K126" s="492">
        <v>0</v>
      </c>
      <c r="L126" s="492">
        <v>0</v>
      </c>
      <c r="M126" s="492">
        <v>0</v>
      </c>
    </row>
    <row r="127" spans="1:13" x14ac:dyDescent="0.45">
      <c r="A127" s="492" t="s">
        <v>709</v>
      </c>
      <c r="B127" s="492" t="s">
        <v>559</v>
      </c>
      <c r="C127" s="492" t="s">
        <v>290</v>
      </c>
      <c r="D127" s="492" t="s">
        <v>405</v>
      </c>
      <c r="E127" s="492" t="s">
        <v>486</v>
      </c>
      <c r="F127" s="492" t="s">
        <v>708</v>
      </c>
      <c r="G127" s="492">
        <v>1</v>
      </c>
      <c r="H127" s="492">
        <v>27</v>
      </c>
      <c r="I127" s="492">
        <v>28</v>
      </c>
      <c r="J127" s="492">
        <v>29</v>
      </c>
      <c r="K127" s="492">
        <v>30</v>
      </c>
      <c r="L127" s="492">
        <v>29</v>
      </c>
      <c r="M127" s="492">
        <v>0</v>
      </c>
    </row>
    <row r="128" spans="1:13" x14ac:dyDescent="0.45">
      <c r="A128" s="492" t="s">
        <v>709</v>
      </c>
      <c r="B128" s="492" t="s">
        <v>559</v>
      </c>
      <c r="C128" s="492" t="s">
        <v>31</v>
      </c>
      <c r="D128" s="492" t="s">
        <v>406</v>
      </c>
      <c r="E128" s="492" t="s">
        <v>486</v>
      </c>
      <c r="F128" s="492" t="s">
        <v>708</v>
      </c>
      <c r="G128" s="492">
        <v>1</v>
      </c>
      <c r="H128" s="492">
        <v>100</v>
      </c>
      <c r="I128" s="492">
        <v>84</v>
      </c>
      <c r="J128" s="492">
        <v>55</v>
      </c>
      <c r="K128" s="492">
        <v>61</v>
      </c>
      <c r="L128" s="492">
        <v>57</v>
      </c>
      <c r="M128" s="492">
        <v>55</v>
      </c>
    </row>
    <row r="129" spans="1:13" x14ac:dyDescent="0.45">
      <c r="A129" s="492" t="s">
        <v>709</v>
      </c>
      <c r="B129" s="492" t="s">
        <v>559</v>
      </c>
      <c r="C129" s="492" t="s">
        <v>401</v>
      </c>
      <c r="D129" s="492" t="s">
        <v>406</v>
      </c>
      <c r="E129" s="492" t="s">
        <v>486</v>
      </c>
      <c r="F129" s="492" t="s">
        <v>708</v>
      </c>
      <c r="G129" s="492">
        <v>1</v>
      </c>
      <c r="H129" s="492">
        <v>1</v>
      </c>
      <c r="I129" s="492">
        <v>3</v>
      </c>
      <c r="J129" s="492">
        <v>0</v>
      </c>
      <c r="K129" s="492">
        <v>0</v>
      </c>
      <c r="L129" s="492">
        <v>0</v>
      </c>
      <c r="M129" s="492">
        <v>0</v>
      </c>
    </row>
    <row r="130" spans="1:13" x14ac:dyDescent="0.45">
      <c r="A130" s="492" t="s">
        <v>709</v>
      </c>
      <c r="B130" s="492" t="s">
        <v>559</v>
      </c>
      <c r="C130" s="492" t="s">
        <v>402</v>
      </c>
      <c r="D130" s="492" t="s">
        <v>406</v>
      </c>
      <c r="E130" s="492" t="s">
        <v>486</v>
      </c>
      <c r="F130" s="492" t="s">
        <v>708</v>
      </c>
      <c r="G130" s="492">
        <v>1</v>
      </c>
      <c r="H130" s="492">
        <v>0</v>
      </c>
      <c r="I130" s="492">
        <v>1</v>
      </c>
      <c r="J130" s="492">
        <v>0</v>
      </c>
      <c r="K130" s="492">
        <v>0</v>
      </c>
      <c r="L130" s="492">
        <v>0</v>
      </c>
      <c r="M130" s="492">
        <v>0</v>
      </c>
    </row>
    <row r="131" spans="1:13" x14ac:dyDescent="0.45">
      <c r="A131" s="492" t="s">
        <v>709</v>
      </c>
      <c r="B131" s="492" t="s">
        <v>559</v>
      </c>
      <c r="C131" s="492" t="s">
        <v>403</v>
      </c>
      <c r="D131" s="492" t="s">
        <v>406</v>
      </c>
      <c r="E131" s="492" t="s">
        <v>486</v>
      </c>
      <c r="F131" s="492" t="s">
        <v>708</v>
      </c>
      <c r="G131" s="492">
        <v>1</v>
      </c>
      <c r="H131" s="492">
        <v>0</v>
      </c>
      <c r="I131" s="492">
        <v>0</v>
      </c>
      <c r="J131" s="492">
        <v>0</v>
      </c>
      <c r="K131" s="492">
        <v>0</v>
      </c>
      <c r="L131" s="492">
        <v>0</v>
      </c>
      <c r="M131" s="492">
        <v>0</v>
      </c>
    </row>
    <row r="132" spans="1:13" x14ac:dyDescent="0.45">
      <c r="A132" s="492" t="s">
        <v>709</v>
      </c>
      <c r="B132" s="492" t="s">
        <v>559</v>
      </c>
      <c r="C132" s="492" t="s">
        <v>87</v>
      </c>
      <c r="D132" s="492" t="s">
        <v>406</v>
      </c>
      <c r="E132" s="492" t="s">
        <v>486</v>
      </c>
      <c r="F132" s="492" t="s">
        <v>708</v>
      </c>
      <c r="G132" s="492">
        <v>1</v>
      </c>
      <c r="H132" s="492">
        <v>0</v>
      </c>
      <c r="I132" s="492">
        <v>0</v>
      </c>
      <c r="J132" s="492">
        <v>0</v>
      </c>
      <c r="K132" s="492">
        <v>0</v>
      </c>
      <c r="L132" s="492">
        <v>0</v>
      </c>
      <c r="M132" s="492">
        <v>0</v>
      </c>
    </row>
    <row r="133" spans="1:13" x14ac:dyDescent="0.45">
      <c r="A133" s="492" t="s">
        <v>709</v>
      </c>
      <c r="B133" s="492" t="s">
        <v>559</v>
      </c>
      <c r="C133" s="492" t="s">
        <v>290</v>
      </c>
      <c r="D133" s="492" t="s">
        <v>406</v>
      </c>
      <c r="E133" s="492" t="s">
        <v>486</v>
      </c>
      <c r="F133" s="492" t="s">
        <v>708</v>
      </c>
      <c r="G133" s="492">
        <v>1</v>
      </c>
      <c r="H133" s="492">
        <v>101</v>
      </c>
      <c r="I133" s="492">
        <v>87</v>
      </c>
      <c r="J133" s="492">
        <v>55</v>
      </c>
      <c r="K133" s="492">
        <v>61</v>
      </c>
      <c r="L133" s="492">
        <v>57</v>
      </c>
      <c r="M133" s="492">
        <v>55</v>
      </c>
    </row>
    <row r="134" spans="1:13" x14ac:dyDescent="0.45">
      <c r="A134" s="492" t="s">
        <v>709</v>
      </c>
      <c r="B134" s="492" t="s">
        <v>559</v>
      </c>
      <c r="C134" s="492" t="s">
        <v>31</v>
      </c>
      <c r="D134" s="492" t="s">
        <v>407</v>
      </c>
      <c r="E134" s="492" t="s">
        <v>486</v>
      </c>
      <c r="F134" s="492" t="s">
        <v>708</v>
      </c>
      <c r="G134" s="492">
        <v>1</v>
      </c>
      <c r="H134" s="492">
        <v>377</v>
      </c>
      <c r="I134" s="492">
        <v>386</v>
      </c>
      <c r="J134" s="492">
        <v>381</v>
      </c>
      <c r="K134" s="492">
        <v>400</v>
      </c>
      <c r="L134" s="492">
        <v>360</v>
      </c>
      <c r="M134" s="492">
        <v>337</v>
      </c>
    </row>
    <row r="135" spans="1:13" x14ac:dyDescent="0.45">
      <c r="A135" s="492" t="s">
        <v>709</v>
      </c>
      <c r="B135" s="492" t="s">
        <v>559</v>
      </c>
      <c r="C135" s="492" t="s">
        <v>401</v>
      </c>
      <c r="D135" s="492" t="s">
        <v>407</v>
      </c>
      <c r="E135" s="492" t="s">
        <v>486</v>
      </c>
      <c r="F135" s="492" t="s">
        <v>708</v>
      </c>
      <c r="G135" s="492">
        <v>1</v>
      </c>
      <c r="H135" s="492">
        <v>13</v>
      </c>
      <c r="I135" s="492">
        <v>12</v>
      </c>
      <c r="J135" s="492">
        <v>10</v>
      </c>
      <c r="K135" s="492">
        <v>9</v>
      </c>
      <c r="L135" s="492">
        <v>5</v>
      </c>
      <c r="M135" s="492">
        <v>4</v>
      </c>
    </row>
    <row r="136" spans="1:13" x14ac:dyDescent="0.45">
      <c r="A136" s="492" t="s">
        <v>709</v>
      </c>
      <c r="B136" s="492" t="s">
        <v>559</v>
      </c>
      <c r="C136" s="492" t="s">
        <v>402</v>
      </c>
      <c r="D136" s="492" t="s">
        <v>407</v>
      </c>
      <c r="E136" s="492" t="s">
        <v>486</v>
      </c>
      <c r="F136" s="492" t="s">
        <v>708</v>
      </c>
      <c r="G136" s="492">
        <v>1</v>
      </c>
      <c r="H136" s="492">
        <v>299</v>
      </c>
      <c r="I136" s="492">
        <v>419</v>
      </c>
      <c r="J136" s="492">
        <v>412</v>
      </c>
      <c r="K136" s="492">
        <v>467</v>
      </c>
      <c r="L136" s="492">
        <v>555</v>
      </c>
      <c r="M136" s="492">
        <v>551</v>
      </c>
    </row>
    <row r="137" spans="1:13" x14ac:dyDescent="0.45">
      <c r="A137" s="492" t="s">
        <v>709</v>
      </c>
      <c r="B137" s="492" t="s">
        <v>559</v>
      </c>
      <c r="C137" s="492" t="s">
        <v>403</v>
      </c>
      <c r="D137" s="492" t="s">
        <v>407</v>
      </c>
      <c r="E137" s="492" t="s">
        <v>486</v>
      </c>
      <c r="F137" s="492" t="s">
        <v>708</v>
      </c>
      <c r="G137" s="492">
        <v>1</v>
      </c>
      <c r="H137" s="492">
        <v>1</v>
      </c>
      <c r="I137" s="492">
        <v>0</v>
      </c>
      <c r="J137" s="492">
        <v>0</v>
      </c>
      <c r="K137" s="492">
        <v>0</v>
      </c>
      <c r="L137" s="492">
        <v>0</v>
      </c>
      <c r="M137" s="492">
        <v>0</v>
      </c>
    </row>
    <row r="138" spans="1:13" x14ac:dyDescent="0.45">
      <c r="A138" s="492" t="s">
        <v>709</v>
      </c>
      <c r="B138" s="492" t="s">
        <v>559</v>
      </c>
      <c r="C138" s="492" t="s">
        <v>87</v>
      </c>
      <c r="D138" s="492" t="s">
        <v>407</v>
      </c>
      <c r="E138" s="492" t="s">
        <v>486</v>
      </c>
      <c r="F138" s="492" t="s">
        <v>708</v>
      </c>
      <c r="G138" s="492">
        <v>1</v>
      </c>
      <c r="H138" s="492">
        <v>0</v>
      </c>
      <c r="I138" s="492">
        <v>0</v>
      </c>
      <c r="J138" s="492">
        <v>0</v>
      </c>
      <c r="K138" s="492">
        <v>0</v>
      </c>
      <c r="L138" s="492">
        <v>0</v>
      </c>
      <c r="M138" s="492">
        <v>0</v>
      </c>
    </row>
    <row r="139" spans="1:13" x14ac:dyDescent="0.45">
      <c r="A139" s="492" t="s">
        <v>709</v>
      </c>
      <c r="B139" s="492" t="s">
        <v>559</v>
      </c>
      <c r="C139" s="492" t="s">
        <v>290</v>
      </c>
      <c r="D139" s="492" t="s">
        <v>407</v>
      </c>
      <c r="E139" s="492" t="s">
        <v>486</v>
      </c>
      <c r="F139" s="492" t="s">
        <v>708</v>
      </c>
      <c r="G139" s="492">
        <v>1</v>
      </c>
      <c r="H139" s="492">
        <v>690</v>
      </c>
      <c r="I139" s="492">
        <v>816</v>
      </c>
      <c r="J139" s="492">
        <v>803</v>
      </c>
      <c r="K139" s="492">
        <v>877</v>
      </c>
      <c r="L139" s="492">
        <v>920</v>
      </c>
      <c r="M139" s="492">
        <v>892</v>
      </c>
    </row>
    <row r="140" spans="1:13" x14ac:dyDescent="0.45">
      <c r="A140" s="492" t="s">
        <v>709</v>
      </c>
      <c r="B140" s="492" t="s">
        <v>559</v>
      </c>
      <c r="C140" s="492" t="s">
        <v>31</v>
      </c>
      <c r="D140" s="492" t="s">
        <v>408</v>
      </c>
      <c r="E140" s="492" t="s">
        <v>486</v>
      </c>
      <c r="F140" s="492" t="s">
        <v>708</v>
      </c>
      <c r="G140" s="492">
        <v>1</v>
      </c>
      <c r="H140" s="492">
        <v>0</v>
      </c>
      <c r="I140" s="492">
        <v>0</v>
      </c>
      <c r="J140" s="492">
        <v>0</v>
      </c>
      <c r="K140" s="492">
        <v>0</v>
      </c>
      <c r="L140" s="492">
        <v>0</v>
      </c>
      <c r="M140" s="492">
        <v>0</v>
      </c>
    </row>
    <row r="141" spans="1:13" x14ac:dyDescent="0.45">
      <c r="A141" s="492" t="s">
        <v>709</v>
      </c>
      <c r="B141" s="492" t="s">
        <v>559</v>
      </c>
      <c r="C141" s="492" t="s">
        <v>401</v>
      </c>
      <c r="D141" s="492" t="s">
        <v>408</v>
      </c>
      <c r="E141" s="492" t="s">
        <v>486</v>
      </c>
      <c r="F141" s="492" t="s">
        <v>708</v>
      </c>
      <c r="G141" s="492">
        <v>1</v>
      </c>
      <c r="H141" s="492">
        <v>0</v>
      </c>
      <c r="I141" s="492">
        <v>0</v>
      </c>
      <c r="J141" s="492">
        <v>0</v>
      </c>
      <c r="K141" s="492">
        <v>0</v>
      </c>
      <c r="L141" s="492">
        <v>0</v>
      </c>
      <c r="M141" s="492">
        <v>0</v>
      </c>
    </row>
    <row r="142" spans="1:13" x14ac:dyDescent="0.45">
      <c r="A142" s="492" t="s">
        <v>709</v>
      </c>
      <c r="B142" s="492" t="s">
        <v>559</v>
      </c>
      <c r="C142" s="492" t="s">
        <v>402</v>
      </c>
      <c r="D142" s="492" t="s">
        <v>408</v>
      </c>
      <c r="E142" s="492" t="s">
        <v>486</v>
      </c>
      <c r="F142" s="492" t="s">
        <v>708</v>
      </c>
      <c r="G142" s="492">
        <v>1</v>
      </c>
      <c r="H142" s="492">
        <v>0</v>
      </c>
      <c r="I142" s="492">
        <v>0</v>
      </c>
      <c r="J142" s="492">
        <v>0</v>
      </c>
      <c r="K142" s="492">
        <v>0</v>
      </c>
      <c r="L142" s="492">
        <v>0</v>
      </c>
      <c r="M142" s="492">
        <v>0</v>
      </c>
    </row>
    <row r="143" spans="1:13" x14ac:dyDescent="0.45">
      <c r="A143" s="492" t="s">
        <v>709</v>
      </c>
      <c r="B143" s="492" t="s">
        <v>559</v>
      </c>
      <c r="C143" s="492" t="s">
        <v>403</v>
      </c>
      <c r="D143" s="492" t="s">
        <v>408</v>
      </c>
      <c r="E143" s="492" t="s">
        <v>486</v>
      </c>
      <c r="F143" s="492" t="s">
        <v>708</v>
      </c>
      <c r="G143" s="492">
        <v>1</v>
      </c>
      <c r="H143" s="492">
        <v>0</v>
      </c>
      <c r="I143" s="492">
        <v>0</v>
      </c>
      <c r="J143" s="492">
        <v>0</v>
      </c>
      <c r="K143" s="492">
        <v>0</v>
      </c>
      <c r="L143" s="492">
        <v>0</v>
      </c>
      <c r="M143" s="492">
        <v>0</v>
      </c>
    </row>
    <row r="144" spans="1:13" x14ac:dyDescent="0.45">
      <c r="A144" s="492" t="s">
        <v>709</v>
      </c>
      <c r="B144" s="492" t="s">
        <v>559</v>
      </c>
      <c r="C144" s="492" t="s">
        <v>87</v>
      </c>
      <c r="D144" s="492" t="s">
        <v>408</v>
      </c>
      <c r="E144" s="492" t="s">
        <v>486</v>
      </c>
      <c r="F144" s="492" t="s">
        <v>708</v>
      </c>
      <c r="G144" s="492">
        <v>1</v>
      </c>
      <c r="H144" s="492">
        <v>0</v>
      </c>
      <c r="I144" s="492">
        <v>0</v>
      </c>
      <c r="J144" s="492">
        <v>0</v>
      </c>
      <c r="K144" s="492">
        <v>0</v>
      </c>
      <c r="L144" s="492">
        <v>0</v>
      </c>
      <c r="M144" s="492">
        <v>0</v>
      </c>
    </row>
    <row r="145" spans="1:13" x14ac:dyDescent="0.45">
      <c r="A145" s="492" t="s">
        <v>709</v>
      </c>
      <c r="B145" s="492" t="s">
        <v>559</v>
      </c>
      <c r="C145" s="492" t="s">
        <v>290</v>
      </c>
      <c r="D145" s="492" t="s">
        <v>408</v>
      </c>
      <c r="E145" s="492" t="s">
        <v>486</v>
      </c>
      <c r="F145" s="492" t="s">
        <v>708</v>
      </c>
      <c r="G145" s="492">
        <v>1</v>
      </c>
      <c r="H145" s="492">
        <v>0</v>
      </c>
      <c r="I145" s="492">
        <v>0</v>
      </c>
      <c r="J145" s="492">
        <v>0</v>
      </c>
      <c r="K145" s="492">
        <v>0</v>
      </c>
      <c r="L145" s="492">
        <v>0</v>
      </c>
      <c r="M145" s="492">
        <v>0</v>
      </c>
    </row>
    <row r="146" spans="1:13" x14ac:dyDescent="0.45">
      <c r="A146" s="492" t="s">
        <v>709</v>
      </c>
      <c r="B146" s="492" t="s">
        <v>559</v>
      </c>
      <c r="C146" s="492" t="s">
        <v>31</v>
      </c>
      <c r="D146" s="492" t="s">
        <v>409</v>
      </c>
      <c r="E146" s="492" t="s">
        <v>486</v>
      </c>
      <c r="F146" s="492" t="s">
        <v>708</v>
      </c>
      <c r="G146" s="492">
        <v>1</v>
      </c>
      <c r="H146" s="492">
        <v>20</v>
      </c>
      <c r="I146" s="492">
        <v>9</v>
      </c>
      <c r="J146" s="492">
        <v>10</v>
      </c>
      <c r="K146" s="492">
        <v>9</v>
      </c>
      <c r="L146" s="492">
        <v>10</v>
      </c>
      <c r="M146" s="492">
        <v>10</v>
      </c>
    </row>
    <row r="147" spans="1:13" x14ac:dyDescent="0.45">
      <c r="A147" s="492" t="s">
        <v>709</v>
      </c>
      <c r="B147" s="492" t="s">
        <v>559</v>
      </c>
      <c r="C147" s="492" t="s">
        <v>401</v>
      </c>
      <c r="D147" s="492" t="s">
        <v>409</v>
      </c>
      <c r="E147" s="492" t="s">
        <v>486</v>
      </c>
      <c r="F147" s="492" t="s">
        <v>708</v>
      </c>
      <c r="G147" s="492">
        <v>1</v>
      </c>
      <c r="H147" s="492">
        <v>0</v>
      </c>
      <c r="I147" s="492">
        <v>0</v>
      </c>
      <c r="J147" s="492">
        <v>0</v>
      </c>
      <c r="K147" s="492">
        <v>0</v>
      </c>
      <c r="L147" s="492">
        <v>0</v>
      </c>
      <c r="M147" s="492">
        <v>0</v>
      </c>
    </row>
    <row r="148" spans="1:13" x14ac:dyDescent="0.45">
      <c r="A148" s="492" t="s">
        <v>709</v>
      </c>
      <c r="B148" s="492" t="s">
        <v>559</v>
      </c>
      <c r="C148" s="492" t="s">
        <v>402</v>
      </c>
      <c r="D148" s="492" t="s">
        <v>409</v>
      </c>
      <c r="E148" s="492" t="s">
        <v>486</v>
      </c>
      <c r="F148" s="492" t="s">
        <v>708</v>
      </c>
      <c r="G148" s="492">
        <v>1</v>
      </c>
      <c r="H148" s="492">
        <v>0</v>
      </c>
      <c r="I148" s="492">
        <v>0</v>
      </c>
      <c r="J148" s="492">
        <v>0</v>
      </c>
      <c r="K148" s="492">
        <v>0</v>
      </c>
      <c r="L148" s="492">
        <v>0</v>
      </c>
      <c r="M148" s="492">
        <v>0</v>
      </c>
    </row>
    <row r="149" spans="1:13" x14ac:dyDescent="0.45">
      <c r="A149" s="492" t="s">
        <v>709</v>
      </c>
      <c r="B149" s="492" t="s">
        <v>559</v>
      </c>
      <c r="C149" s="492" t="s">
        <v>403</v>
      </c>
      <c r="D149" s="492" t="s">
        <v>409</v>
      </c>
      <c r="E149" s="492" t="s">
        <v>486</v>
      </c>
      <c r="F149" s="492" t="s">
        <v>708</v>
      </c>
      <c r="G149" s="492">
        <v>1</v>
      </c>
      <c r="H149" s="492">
        <v>0</v>
      </c>
      <c r="I149" s="492">
        <v>0</v>
      </c>
      <c r="J149" s="492">
        <v>0</v>
      </c>
      <c r="K149" s="492">
        <v>0</v>
      </c>
      <c r="L149" s="492">
        <v>0</v>
      </c>
      <c r="M149" s="492">
        <v>0</v>
      </c>
    </row>
    <row r="150" spans="1:13" x14ac:dyDescent="0.45">
      <c r="A150" s="492" t="s">
        <v>709</v>
      </c>
      <c r="B150" s="492" t="s">
        <v>559</v>
      </c>
      <c r="C150" s="492" t="s">
        <v>87</v>
      </c>
      <c r="D150" s="492" t="s">
        <v>409</v>
      </c>
      <c r="E150" s="492" t="s">
        <v>486</v>
      </c>
      <c r="F150" s="492" t="s">
        <v>708</v>
      </c>
      <c r="G150" s="492">
        <v>1</v>
      </c>
      <c r="H150" s="492">
        <v>0</v>
      </c>
      <c r="I150" s="492">
        <v>0</v>
      </c>
      <c r="J150" s="492">
        <v>0</v>
      </c>
      <c r="K150" s="492">
        <v>0</v>
      </c>
      <c r="L150" s="492">
        <v>0</v>
      </c>
      <c r="M150" s="492">
        <v>0</v>
      </c>
    </row>
    <row r="151" spans="1:13" x14ac:dyDescent="0.45">
      <c r="A151" s="492" t="s">
        <v>709</v>
      </c>
      <c r="B151" s="492" t="s">
        <v>559</v>
      </c>
      <c r="C151" s="492" t="s">
        <v>290</v>
      </c>
      <c r="D151" s="492" t="s">
        <v>409</v>
      </c>
      <c r="E151" s="492" t="s">
        <v>486</v>
      </c>
      <c r="F151" s="492" t="s">
        <v>708</v>
      </c>
      <c r="G151" s="492">
        <v>1</v>
      </c>
      <c r="H151" s="492">
        <v>20</v>
      </c>
      <c r="I151" s="492">
        <v>9</v>
      </c>
      <c r="J151" s="492">
        <v>10</v>
      </c>
      <c r="K151" s="492">
        <v>9</v>
      </c>
      <c r="L151" s="492">
        <v>10</v>
      </c>
      <c r="M151" s="492">
        <v>10</v>
      </c>
    </row>
    <row r="152" spans="1:13" x14ac:dyDescent="0.45">
      <c r="A152" s="492" t="s">
        <v>709</v>
      </c>
      <c r="B152" s="492" t="s">
        <v>559</v>
      </c>
      <c r="C152" s="492" t="s">
        <v>31</v>
      </c>
      <c r="D152" s="492" t="s">
        <v>410</v>
      </c>
      <c r="E152" s="492" t="s">
        <v>486</v>
      </c>
      <c r="F152" s="492" t="s">
        <v>708</v>
      </c>
      <c r="G152" s="492">
        <v>1</v>
      </c>
      <c r="H152" s="492">
        <v>3</v>
      </c>
      <c r="I152" s="492">
        <v>2</v>
      </c>
      <c r="J152" s="492">
        <v>0</v>
      </c>
      <c r="K152" s="492">
        <v>1</v>
      </c>
      <c r="L152" s="492">
        <v>3</v>
      </c>
      <c r="M152" s="492">
        <v>1</v>
      </c>
    </row>
    <row r="153" spans="1:13" x14ac:dyDescent="0.45">
      <c r="A153" s="492" t="s">
        <v>709</v>
      </c>
      <c r="B153" s="492" t="s">
        <v>559</v>
      </c>
      <c r="C153" s="492" t="s">
        <v>401</v>
      </c>
      <c r="D153" s="492" t="s">
        <v>410</v>
      </c>
      <c r="E153" s="492" t="s">
        <v>486</v>
      </c>
      <c r="F153" s="492" t="s">
        <v>708</v>
      </c>
      <c r="G153" s="492">
        <v>1</v>
      </c>
      <c r="H153" s="492">
        <v>1</v>
      </c>
      <c r="I153" s="492">
        <v>1</v>
      </c>
      <c r="J153" s="492">
        <v>0</v>
      </c>
      <c r="K153" s="492">
        <v>0</v>
      </c>
      <c r="L153" s="492">
        <v>0</v>
      </c>
      <c r="M153" s="492">
        <v>0</v>
      </c>
    </row>
    <row r="154" spans="1:13" x14ac:dyDescent="0.45">
      <c r="A154" s="492" t="s">
        <v>709</v>
      </c>
      <c r="B154" s="492" t="s">
        <v>559</v>
      </c>
      <c r="C154" s="492" t="s">
        <v>402</v>
      </c>
      <c r="D154" s="492" t="s">
        <v>410</v>
      </c>
      <c r="E154" s="492" t="s">
        <v>486</v>
      </c>
      <c r="F154" s="492" t="s">
        <v>708</v>
      </c>
      <c r="G154" s="492">
        <v>1</v>
      </c>
      <c r="H154" s="492">
        <v>0</v>
      </c>
      <c r="I154" s="492">
        <v>0</v>
      </c>
      <c r="J154" s="492">
        <v>0</v>
      </c>
      <c r="K154" s="492">
        <v>0</v>
      </c>
      <c r="L154" s="492">
        <v>0</v>
      </c>
      <c r="M154" s="492">
        <v>0</v>
      </c>
    </row>
    <row r="155" spans="1:13" x14ac:dyDescent="0.45">
      <c r="A155" s="492" t="s">
        <v>709</v>
      </c>
      <c r="B155" s="492" t="s">
        <v>559</v>
      </c>
      <c r="C155" s="492" t="s">
        <v>403</v>
      </c>
      <c r="D155" s="492" t="s">
        <v>410</v>
      </c>
      <c r="E155" s="492" t="s">
        <v>486</v>
      </c>
      <c r="F155" s="492" t="s">
        <v>708</v>
      </c>
      <c r="G155" s="492">
        <v>1</v>
      </c>
      <c r="H155" s="492">
        <v>0</v>
      </c>
      <c r="I155" s="492">
        <v>0</v>
      </c>
      <c r="J155" s="492">
        <v>0</v>
      </c>
      <c r="K155" s="492">
        <v>0</v>
      </c>
      <c r="L155" s="492">
        <v>0</v>
      </c>
      <c r="M155" s="492">
        <v>0</v>
      </c>
    </row>
    <row r="156" spans="1:13" x14ac:dyDescent="0.45">
      <c r="A156" s="492" t="s">
        <v>709</v>
      </c>
      <c r="B156" s="492" t="s">
        <v>559</v>
      </c>
      <c r="C156" s="492" t="s">
        <v>87</v>
      </c>
      <c r="D156" s="492" t="s">
        <v>410</v>
      </c>
      <c r="E156" s="492" t="s">
        <v>486</v>
      </c>
      <c r="F156" s="492" t="s">
        <v>708</v>
      </c>
      <c r="G156" s="492">
        <v>1</v>
      </c>
      <c r="H156" s="492">
        <v>0</v>
      </c>
      <c r="I156" s="492">
        <v>0</v>
      </c>
      <c r="J156" s="492">
        <v>0</v>
      </c>
      <c r="K156" s="492">
        <v>0</v>
      </c>
      <c r="L156" s="492">
        <v>0</v>
      </c>
      <c r="M156" s="492">
        <v>0</v>
      </c>
    </row>
    <row r="157" spans="1:13" x14ac:dyDescent="0.45">
      <c r="A157" s="492" t="s">
        <v>709</v>
      </c>
      <c r="B157" s="492" t="s">
        <v>559</v>
      </c>
      <c r="C157" s="492" t="s">
        <v>290</v>
      </c>
      <c r="D157" s="492" t="s">
        <v>410</v>
      </c>
      <c r="E157" s="492" t="s">
        <v>486</v>
      </c>
      <c r="F157" s="492" t="s">
        <v>708</v>
      </c>
      <c r="G157" s="492">
        <v>1</v>
      </c>
      <c r="H157" s="492">
        <v>4</v>
      </c>
      <c r="I157" s="492">
        <v>3</v>
      </c>
      <c r="J157" s="492">
        <v>0</v>
      </c>
      <c r="K157" s="492">
        <v>1</v>
      </c>
      <c r="L157" s="492">
        <v>3</v>
      </c>
      <c r="M157" s="492">
        <v>1</v>
      </c>
    </row>
    <row r="158" spans="1:13" x14ac:dyDescent="0.45">
      <c r="A158" s="492" t="s">
        <v>709</v>
      </c>
      <c r="B158" s="492" t="s">
        <v>559</v>
      </c>
      <c r="C158" s="492" t="s">
        <v>31</v>
      </c>
      <c r="D158" s="492" t="s">
        <v>290</v>
      </c>
      <c r="E158" s="492" t="s">
        <v>486</v>
      </c>
      <c r="F158" s="492" t="s">
        <v>708</v>
      </c>
      <c r="G158" s="492">
        <v>1</v>
      </c>
      <c r="H158" s="492">
        <v>1507</v>
      </c>
      <c r="I158" s="492">
        <v>1511</v>
      </c>
      <c r="J158" s="492">
        <v>1545</v>
      </c>
      <c r="K158" s="492">
        <v>1626</v>
      </c>
      <c r="L158" s="492">
        <v>1704</v>
      </c>
      <c r="M158" s="492">
        <v>1686</v>
      </c>
    </row>
    <row r="159" spans="1:13" x14ac:dyDescent="0.45">
      <c r="A159" s="492" t="s">
        <v>709</v>
      </c>
      <c r="B159" s="492" t="s">
        <v>559</v>
      </c>
      <c r="C159" s="492" t="s">
        <v>401</v>
      </c>
      <c r="D159" s="492" t="s">
        <v>290</v>
      </c>
      <c r="E159" s="492" t="s">
        <v>486</v>
      </c>
      <c r="F159" s="492" t="s">
        <v>708</v>
      </c>
      <c r="G159" s="492">
        <v>1</v>
      </c>
      <c r="H159" s="492">
        <v>23</v>
      </c>
      <c r="I159" s="492">
        <v>24</v>
      </c>
      <c r="J159" s="492">
        <v>21</v>
      </c>
      <c r="K159" s="492">
        <v>19</v>
      </c>
      <c r="L159" s="492">
        <v>25</v>
      </c>
      <c r="M159" s="492">
        <v>25</v>
      </c>
    </row>
    <row r="160" spans="1:13" x14ac:dyDescent="0.45">
      <c r="A160" s="492" t="s">
        <v>709</v>
      </c>
      <c r="B160" s="492" t="s">
        <v>559</v>
      </c>
      <c r="C160" s="492" t="s">
        <v>402</v>
      </c>
      <c r="D160" s="492" t="s">
        <v>290</v>
      </c>
      <c r="E160" s="492" t="s">
        <v>486</v>
      </c>
      <c r="F160" s="492" t="s">
        <v>708</v>
      </c>
      <c r="G160" s="492">
        <v>1</v>
      </c>
      <c r="H160" s="492">
        <v>299</v>
      </c>
      <c r="I160" s="492">
        <v>419</v>
      </c>
      <c r="J160" s="492">
        <v>412</v>
      </c>
      <c r="K160" s="492">
        <v>467</v>
      </c>
      <c r="L160" s="492">
        <v>555</v>
      </c>
      <c r="M160" s="492">
        <v>551</v>
      </c>
    </row>
    <row r="161" spans="1:13" x14ac:dyDescent="0.45">
      <c r="A161" s="492" t="s">
        <v>709</v>
      </c>
      <c r="B161" s="492" t="s">
        <v>559</v>
      </c>
      <c r="C161" s="492" t="s">
        <v>403</v>
      </c>
      <c r="D161" s="492" t="s">
        <v>290</v>
      </c>
      <c r="E161" s="492" t="s">
        <v>486</v>
      </c>
      <c r="F161" s="492" t="s">
        <v>708</v>
      </c>
      <c r="G161" s="492">
        <v>1</v>
      </c>
      <c r="H161" s="492">
        <v>1</v>
      </c>
      <c r="I161" s="492">
        <v>0</v>
      </c>
      <c r="J161" s="492">
        <v>0</v>
      </c>
      <c r="K161" s="492">
        <v>0</v>
      </c>
      <c r="L161" s="492">
        <v>0</v>
      </c>
      <c r="M161" s="492">
        <v>0</v>
      </c>
    </row>
    <row r="162" spans="1:13" x14ac:dyDescent="0.45">
      <c r="A162" s="492" t="s">
        <v>709</v>
      </c>
      <c r="B162" s="492" t="s">
        <v>559</v>
      </c>
      <c r="C162" s="492" t="s">
        <v>87</v>
      </c>
      <c r="D162" s="492" t="s">
        <v>290</v>
      </c>
      <c r="E162" s="492" t="s">
        <v>486</v>
      </c>
      <c r="F162" s="492" t="s">
        <v>708</v>
      </c>
      <c r="G162" s="492">
        <v>1</v>
      </c>
      <c r="H162" s="492">
        <v>2</v>
      </c>
      <c r="I162" s="492">
        <v>2</v>
      </c>
      <c r="J162" s="492">
        <v>1</v>
      </c>
      <c r="K162" s="492">
        <v>0</v>
      </c>
      <c r="L162" s="492">
        <v>0</v>
      </c>
      <c r="M162" s="492">
        <v>0</v>
      </c>
    </row>
    <row r="163" spans="1:13" x14ac:dyDescent="0.45">
      <c r="A163" s="492" t="s">
        <v>709</v>
      </c>
      <c r="B163" s="492" t="s">
        <v>559</v>
      </c>
      <c r="C163" s="492" t="s">
        <v>290</v>
      </c>
      <c r="D163" s="492" t="s">
        <v>290</v>
      </c>
      <c r="E163" s="492" t="s">
        <v>486</v>
      </c>
      <c r="F163" s="492" t="s">
        <v>708</v>
      </c>
      <c r="G163" s="492">
        <v>1</v>
      </c>
      <c r="H163" s="492">
        <v>1832</v>
      </c>
      <c r="I163" s="492">
        <v>1955</v>
      </c>
      <c r="J163" s="492">
        <v>1979</v>
      </c>
      <c r="K163" s="492">
        <v>2112</v>
      </c>
      <c r="L163" s="492">
        <v>2283</v>
      </c>
      <c r="M163" s="492">
        <v>2261</v>
      </c>
    </row>
    <row r="164" spans="1:13" x14ac:dyDescent="0.45">
      <c r="A164" s="492" t="s">
        <v>709</v>
      </c>
      <c r="B164" s="492" t="s">
        <v>568</v>
      </c>
      <c r="C164" s="492" t="s">
        <v>31</v>
      </c>
      <c r="D164" s="492" t="s">
        <v>400</v>
      </c>
      <c r="E164" s="492" t="s">
        <v>486</v>
      </c>
      <c r="F164" s="492" t="s">
        <v>708</v>
      </c>
      <c r="G164" s="492">
        <v>1</v>
      </c>
      <c r="H164" s="492">
        <v>406</v>
      </c>
      <c r="I164" s="492">
        <v>425</v>
      </c>
      <c r="J164" s="492">
        <v>454</v>
      </c>
      <c r="K164" s="492">
        <v>522</v>
      </c>
      <c r="L164" s="492">
        <v>509</v>
      </c>
      <c r="M164" s="492">
        <v>468</v>
      </c>
    </row>
    <row r="165" spans="1:13" x14ac:dyDescent="0.45">
      <c r="A165" s="492" t="s">
        <v>709</v>
      </c>
      <c r="B165" s="492" t="s">
        <v>568</v>
      </c>
      <c r="C165" s="492" t="s">
        <v>401</v>
      </c>
      <c r="D165" s="492" t="s">
        <v>400</v>
      </c>
      <c r="E165" s="492" t="s">
        <v>486</v>
      </c>
      <c r="F165" s="492" t="s">
        <v>708</v>
      </c>
      <c r="G165" s="492">
        <v>1</v>
      </c>
      <c r="H165" s="492">
        <v>43</v>
      </c>
      <c r="I165" s="492">
        <v>45</v>
      </c>
      <c r="J165" s="492">
        <v>37</v>
      </c>
      <c r="K165" s="492">
        <v>35</v>
      </c>
      <c r="L165" s="492">
        <v>37</v>
      </c>
      <c r="M165" s="492">
        <v>34</v>
      </c>
    </row>
    <row r="166" spans="1:13" x14ac:dyDescent="0.45">
      <c r="A166" s="492" t="s">
        <v>709</v>
      </c>
      <c r="B166" s="492" t="s">
        <v>568</v>
      </c>
      <c r="C166" s="492" t="s">
        <v>402</v>
      </c>
      <c r="D166" s="492" t="s">
        <v>400</v>
      </c>
      <c r="E166" s="492" t="s">
        <v>486</v>
      </c>
      <c r="F166" s="492" t="s">
        <v>708</v>
      </c>
      <c r="G166" s="492">
        <v>1</v>
      </c>
      <c r="H166" s="492">
        <v>0</v>
      </c>
      <c r="I166" s="492">
        <v>19</v>
      </c>
      <c r="J166" s="492">
        <v>26</v>
      </c>
      <c r="K166" s="492">
        <v>27</v>
      </c>
      <c r="L166" s="492">
        <v>38</v>
      </c>
      <c r="M166" s="492">
        <v>58</v>
      </c>
    </row>
    <row r="167" spans="1:13" x14ac:dyDescent="0.45">
      <c r="A167" s="492" t="s">
        <v>709</v>
      </c>
      <c r="B167" s="492" t="s">
        <v>568</v>
      </c>
      <c r="C167" s="492" t="s">
        <v>403</v>
      </c>
      <c r="D167" s="492" t="s">
        <v>400</v>
      </c>
      <c r="E167" s="492" t="s">
        <v>486</v>
      </c>
      <c r="F167" s="492" t="s">
        <v>708</v>
      </c>
      <c r="G167" s="492">
        <v>1</v>
      </c>
      <c r="H167" s="492">
        <v>0</v>
      </c>
      <c r="I167" s="492">
        <v>0</v>
      </c>
      <c r="J167" s="492">
        <v>0</v>
      </c>
      <c r="K167" s="492">
        <v>0</v>
      </c>
      <c r="L167" s="492">
        <v>0</v>
      </c>
      <c r="M167" s="492">
        <v>0</v>
      </c>
    </row>
    <row r="168" spans="1:13" x14ac:dyDescent="0.45">
      <c r="A168" s="492" t="s">
        <v>709</v>
      </c>
      <c r="B168" s="492" t="s">
        <v>568</v>
      </c>
      <c r="C168" s="492" t="s">
        <v>87</v>
      </c>
      <c r="D168" s="492" t="s">
        <v>400</v>
      </c>
      <c r="E168" s="492" t="s">
        <v>486</v>
      </c>
      <c r="F168" s="492" t="s">
        <v>708</v>
      </c>
      <c r="G168" s="492">
        <v>1</v>
      </c>
      <c r="H168" s="492">
        <v>16</v>
      </c>
      <c r="I168" s="492">
        <v>18</v>
      </c>
      <c r="J168" s="492">
        <v>0</v>
      </c>
      <c r="K168" s="492">
        <v>0</v>
      </c>
      <c r="L168" s="492">
        <v>0</v>
      </c>
      <c r="M168" s="492">
        <v>0</v>
      </c>
    </row>
    <row r="169" spans="1:13" x14ac:dyDescent="0.45">
      <c r="A169" s="492" t="s">
        <v>709</v>
      </c>
      <c r="B169" s="492" t="s">
        <v>568</v>
      </c>
      <c r="C169" s="492" t="s">
        <v>290</v>
      </c>
      <c r="D169" s="492" t="s">
        <v>400</v>
      </c>
      <c r="E169" s="492" t="s">
        <v>486</v>
      </c>
      <c r="F169" s="492" t="s">
        <v>708</v>
      </c>
      <c r="G169" s="492">
        <v>1</v>
      </c>
      <c r="H169" s="492">
        <v>464</v>
      </c>
      <c r="I169" s="492">
        <v>506</v>
      </c>
      <c r="J169" s="492">
        <v>518</v>
      </c>
      <c r="K169" s="492">
        <v>584</v>
      </c>
      <c r="L169" s="492">
        <v>584</v>
      </c>
      <c r="M169" s="492">
        <v>560</v>
      </c>
    </row>
    <row r="170" spans="1:13" x14ac:dyDescent="0.45">
      <c r="A170" s="492" t="s">
        <v>709</v>
      </c>
      <c r="B170" s="492" t="s">
        <v>568</v>
      </c>
      <c r="C170" s="492" t="s">
        <v>31</v>
      </c>
      <c r="D170" s="492" t="s">
        <v>404</v>
      </c>
      <c r="E170" s="492" t="s">
        <v>486</v>
      </c>
      <c r="F170" s="492" t="s">
        <v>708</v>
      </c>
      <c r="G170" s="492">
        <v>1</v>
      </c>
      <c r="H170" s="492">
        <v>7</v>
      </c>
      <c r="I170" s="492">
        <v>8</v>
      </c>
      <c r="J170" s="492">
        <v>10</v>
      </c>
      <c r="K170" s="492">
        <v>10</v>
      </c>
      <c r="L170" s="492">
        <v>8</v>
      </c>
      <c r="M170" s="492">
        <v>13</v>
      </c>
    </row>
    <row r="171" spans="1:13" x14ac:dyDescent="0.45">
      <c r="A171" s="492" t="s">
        <v>709</v>
      </c>
      <c r="B171" s="492" t="s">
        <v>568</v>
      </c>
      <c r="C171" s="492" t="s">
        <v>401</v>
      </c>
      <c r="D171" s="492" t="s">
        <v>404</v>
      </c>
      <c r="E171" s="492" t="s">
        <v>486</v>
      </c>
      <c r="F171" s="492" t="s">
        <v>708</v>
      </c>
      <c r="G171" s="492">
        <v>1</v>
      </c>
      <c r="H171" s="492">
        <v>0</v>
      </c>
      <c r="I171" s="492">
        <v>0</v>
      </c>
      <c r="J171" s="492">
        <v>0</v>
      </c>
      <c r="K171" s="492">
        <v>0</v>
      </c>
      <c r="L171" s="492">
        <v>0</v>
      </c>
      <c r="M171" s="492">
        <v>0</v>
      </c>
    </row>
    <row r="172" spans="1:13" x14ac:dyDescent="0.45">
      <c r="A172" s="492" t="s">
        <v>709</v>
      </c>
      <c r="B172" s="492" t="s">
        <v>568</v>
      </c>
      <c r="C172" s="492" t="s">
        <v>402</v>
      </c>
      <c r="D172" s="492" t="s">
        <v>404</v>
      </c>
      <c r="E172" s="492" t="s">
        <v>486</v>
      </c>
      <c r="F172" s="492" t="s">
        <v>708</v>
      </c>
      <c r="G172" s="492">
        <v>1</v>
      </c>
      <c r="H172" s="492">
        <v>16</v>
      </c>
      <c r="I172" s="492">
        <v>14</v>
      </c>
      <c r="J172" s="492">
        <v>17</v>
      </c>
      <c r="K172" s="492">
        <v>17</v>
      </c>
      <c r="L172" s="492">
        <v>18</v>
      </c>
      <c r="M172" s="492">
        <v>16</v>
      </c>
    </row>
    <row r="173" spans="1:13" x14ac:dyDescent="0.45">
      <c r="A173" s="492" t="s">
        <v>709</v>
      </c>
      <c r="B173" s="492" t="s">
        <v>568</v>
      </c>
      <c r="C173" s="492" t="s">
        <v>403</v>
      </c>
      <c r="D173" s="492" t="s">
        <v>404</v>
      </c>
      <c r="E173" s="492" t="s">
        <v>486</v>
      </c>
      <c r="F173" s="492" t="s">
        <v>708</v>
      </c>
      <c r="G173" s="492">
        <v>1</v>
      </c>
      <c r="H173" s="492">
        <v>0</v>
      </c>
      <c r="I173" s="492">
        <v>0</v>
      </c>
      <c r="J173" s="492">
        <v>0</v>
      </c>
      <c r="K173" s="492">
        <v>0</v>
      </c>
      <c r="L173" s="492">
        <v>0</v>
      </c>
      <c r="M173" s="492">
        <v>0</v>
      </c>
    </row>
    <row r="174" spans="1:13" x14ac:dyDescent="0.45">
      <c r="A174" s="492" t="s">
        <v>709</v>
      </c>
      <c r="B174" s="492" t="s">
        <v>568</v>
      </c>
      <c r="C174" s="492" t="s">
        <v>87</v>
      </c>
      <c r="D174" s="492" t="s">
        <v>404</v>
      </c>
      <c r="E174" s="492" t="s">
        <v>486</v>
      </c>
      <c r="F174" s="492" t="s">
        <v>708</v>
      </c>
      <c r="G174" s="492">
        <v>1</v>
      </c>
      <c r="H174" s="492">
        <v>0</v>
      </c>
      <c r="I174" s="492">
        <v>0</v>
      </c>
      <c r="J174" s="492">
        <v>0</v>
      </c>
      <c r="K174" s="492">
        <v>0</v>
      </c>
      <c r="L174" s="492">
        <v>0</v>
      </c>
      <c r="M174" s="492">
        <v>0</v>
      </c>
    </row>
    <row r="175" spans="1:13" x14ac:dyDescent="0.45">
      <c r="A175" s="492" t="s">
        <v>709</v>
      </c>
      <c r="B175" s="492" t="s">
        <v>568</v>
      </c>
      <c r="C175" s="492" t="s">
        <v>290</v>
      </c>
      <c r="D175" s="492" t="s">
        <v>404</v>
      </c>
      <c r="E175" s="492" t="s">
        <v>486</v>
      </c>
      <c r="F175" s="492" t="s">
        <v>708</v>
      </c>
      <c r="G175" s="492">
        <v>1</v>
      </c>
      <c r="H175" s="492">
        <v>23</v>
      </c>
      <c r="I175" s="492">
        <v>21</v>
      </c>
      <c r="J175" s="492">
        <v>27</v>
      </c>
      <c r="K175" s="492">
        <v>26</v>
      </c>
      <c r="L175" s="492">
        <v>27</v>
      </c>
      <c r="M175" s="492">
        <v>29</v>
      </c>
    </row>
    <row r="176" spans="1:13" x14ac:dyDescent="0.45">
      <c r="A176" s="492" t="s">
        <v>709</v>
      </c>
      <c r="B176" s="492" t="s">
        <v>568</v>
      </c>
      <c r="C176" s="492" t="s">
        <v>31</v>
      </c>
      <c r="D176" s="492" t="s">
        <v>405</v>
      </c>
      <c r="E176" s="492" t="s">
        <v>486</v>
      </c>
      <c r="F176" s="492" t="s">
        <v>708</v>
      </c>
      <c r="G176" s="492">
        <v>1</v>
      </c>
      <c r="H176" s="492">
        <v>3</v>
      </c>
      <c r="I176" s="492">
        <v>3</v>
      </c>
      <c r="J176" s="492">
        <v>5</v>
      </c>
      <c r="K176" s="492">
        <v>6</v>
      </c>
      <c r="L176" s="492">
        <v>3</v>
      </c>
      <c r="M176" s="492">
        <v>0</v>
      </c>
    </row>
    <row r="177" spans="1:13" x14ac:dyDescent="0.45">
      <c r="A177" s="492" t="s">
        <v>709</v>
      </c>
      <c r="B177" s="492" t="s">
        <v>568</v>
      </c>
      <c r="C177" s="492" t="s">
        <v>401</v>
      </c>
      <c r="D177" s="492" t="s">
        <v>405</v>
      </c>
      <c r="E177" s="492" t="s">
        <v>486</v>
      </c>
      <c r="F177" s="492" t="s">
        <v>708</v>
      </c>
      <c r="G177" s="492">
        <v>1</v>
      </c>
      <c r="H177" s="492">
        <v>0</v>
      </c>
      <c r="I177" s="492">
        <v>0</v>
      </c>
      <c r="J177" s="492">
        <v>0</v>
      </c>
      <c r="K177" s="492">
        <v>0</v>
      </c>
      <c r="L177" s="492">
        <v>0</v>
      </c>
      <c r="M177" s="492">
        <v>0</v>
      </c>
    </row>
    <row r="178" spans="1:13" x14ac:dyDescent="0.45">
      <c r="A178" s="492" t="s">
        <v>709</v>
      </c>
      <c r="B178" s="492" t="s">
        <v>568</v>
      </c>
      <c r="C178" s="492" t="s">
        <v>402</v>
      </c>
      <c r="D178" s="492" t="s">
        <v>405</v>
      </c>
      <c r="E178" s="492" t="s">
        <v>486</v>
      </c>
      <c r="F178" s="492" t="s">
        <v>708</v>
      </c>
      <c r="G178" s="492">
        <v>1</v>
      </c>
      <c r="H178" s="492">
        <v>0</v>
      </c>
      <c r="I178" s="492">
        <v>0</v>
      </c>
      <c r="J178" s="492">
        <v>0</v>
      </c>
      <c r="K178" s="492">
        <v>0</v>
      </c>
      <c r="L178" s="492">
        <v>0</v>
      </c>
      <c r="M178" s="492">
        <v>0</v>
      </c>
    </row>
    <row r="179" spans="1:13" x14ac:dyDescent="0.45">
      <c r="A179" s="492" t="s">
        <v>709</v>
      </c>
      <c r="B179" s="492" t="s">
        <v>568</v>
      </c>
      <c r="C179" s="492" t="s">
        <v>403</v>
      </c>
      <c r="D179" s="492" t="s">
        <v>405</v>
      </c>
      <c r="E179" s="492" t="s">
        <v>486</v>
      </c>
      <c r="F179" s="492" t="s">
        <v>708</v>
      </c>
      <c r="G179" s="492">
        <v>1</v>
      </c>
      <c r="H179" s="492">
        <v>0</v>
      </c>
      <c r="I179" s="492">
        <v>0</v>
      </c>
      <c r="J179" s="492">
        <v>0</v>
      </c>
      <c r="K179" s="492">
        <v>0</v>
      </c>
      <c r="L179" s="492">
        <v>0</v>
      </c>
      <c r="M179" s="492">
        <v>0</v>
      </c>
    </row>
    <row r="180" spans="1:13" x14ac:dyDescent="0.45">
      <c r="A180" s="492" t="s">
        <v>709</v>
      </c>
      <c r="B180" s="492" t="s">
        <v>568</v>
      </c>
      <c r="C180" s="492" t="s">
        <v>87</v>
      </c>
      <c r="D180" s="492" t="s">
        <v>405</v>
      </c>
      <c r="E180" s="492" t="s">
        <v>486</v>
      </c>
      <c r="F180" s="492" t="s">
        <v>708</v>
      </c>
      <c r="G180" s="492">
        <v>1</v>
      </c>
      <c r="H180" s="492">
        <v>0</v>
      </c>
      <c r="I180" s="492">
        <v>0</v>
      </c>
      <c r="J180" s="492">
        <v>0</v>
      </c>
      <c r="K180" s="492">
        <v>0</v>
      </c>
      <c r="L180" s="492">
        <v>0</v>
      </c>
      <c r="M180" s="492">
        <v>0</v>
      </c>
    </row>
    <row r="181" spans="1:13" x14ac:dyDescent="0.45">
      <c r="A181" s="492" t="s">
        <v>709</v>
      </c>
      <c r="B181" s="492" t="s">
        <v>568</v>
      </c>
      <c r="C181" s="492" t="s">
        <v>290</v>
      </c>
      <c r="D181" s="492" t="s">
        <v>405</v>
      </c>
      <c r="E181" s="492" t="s">
        <v>486</v>
      </c>
      <c r="F181" s="492" t="s">
        <v>708</v>
      </c>
      <c r="G181" s="492">
        <v>1</v>
      </c>
      <c r="H181" s="492">
        <v>3</v>
      </c>
      <c r="I181" s="492">
        <v>3</v>
      </c>
      <c r="J181" s="492">
        <v>5</v>
      </c>
      <c r="K181" s="492">
        <v>6</v>
      </c>
      <c r="L181" s="492">
        <v>3</v>
      </c>
      <c r="M181" s="492">
        <v>0</v>
      </c>
    </row>
    <row r="182" spans="1:13" x14ac:dyDescent="0.45">
      <c r="A182" s="492" t="s">
        <v>709</v>
      </c>
      <c r="B182" s="492" t="s">
        <v>568</v>
      </c>
      <c r="C182" s="492" t="s">
        <v>31</v>
      </c>
      <c r="D182" s="492" t="s">
        <v>406</v>
      </c>
      <c r="E182" s="492" t="s">
        <v>486</v>
      </c>
      <c r="F182" s="492" t="s">
        <v>708</v>
      </c>
      <c r="G182" s="492">
        <v>1</v>
      </c>
      <c r="H182" s="492">
        <v>82</v>
      </c>
      <c r="I182" s="492">
        <v>79</v>
      </c>
      <c r="J182" s="492">
        <v>53</v>
      </c>
      <c r="K182" s="492">
        <v>20</v>
      </c>
      <c r="L182" s="492">
        <v>21</v>
      </c>
      <c r="M182" s="492">
        <v>13</v>
      </c>
    </row>
    <row r="183" spans="1:13" x14ac:dyDescent="0.45">
      <c r="A183" s="492" t="s">
        <v>709</v>
      </c>
      <c r="B183" s="492" t="s">
        <v>568</v>
      </c>
      <c r="C183" s="492" t="s">
        <v>401</v>
      </c>
      <c r="D183" s="492" t="s">
        <v>406</v>
      </c>
      <c r="E183" s="492" t="s">
        <v>486</v>
      </c>
      <c r="F183" s="492" t="s">
        <v>708</v>
      </c>
      <c r="G183" s="492">
        <v>1</v>
      </c>
      <c r="H183" s="492">
        <v>1</v>
      </c>
      <c r="I183" s="492">
        <v>0</v>
      </c>
      <c r="J183" s="492">
        <v>0</v>
      </c>
      <c r="K183" s="492">
        <v>0</v>
      </c>
      <c r="L183" s="492">
        <v>0</v>
      </c>
      <c r="M183" s="492">
        <v>0</v>
      </c>
    </row>
    <row r="184" spans="1:13" x14ac:dyDescent="0.45">
      <c r="A184" s="492" t="s">
        <v>709</v>
      </c>
      <c r="B184" s="492" t="s">
        <v>568</v>
      </c>
      <c r="C184" s="492" t="s">
        <v>402</v>
      </c>
      <c r="D184" s="492" t="s">
        <v>406</v>
      </c>
      <c r="E184" s="492" t="s">
        <v>486</v>
      </c>
      <c r="F184" s="492" t="s">
        <v>708</v>
      </c>
      <c r="G184" s="492">
        <v>1</v>
      </c>
      <c r="H184" s="492">
        <v>0</v>
      </c>
      <c r="I184" s="492">
        <v>1</v>
      </c>
      <c r="J184" s="492">
        <v>0</v>
      </c>
      <c r="K184" s="492">
        <v>26</v>
      </c>
      <c r="L184" s="492">
        <v>43</v>
      </c>
      <c r="M184" s="492">
        <v>12</v>
      </c>
    </row>
    <row r="185" spans="1:13" x14ac:dyDescent="0.45">
      <c r="A185" s="492" t="s">
        <v>709</v>
      </c>
      <c r="B185" s="492" t="s">
        <v>568</v>
      </c>
      <c r="C185" s="492" t="s">
        <v>403</v>
      </c>
      <c r="D185" s="492" t="s">
        <v>406</v>
      </c>
      <c r="E185" s="492" t="s">
        <v>486</v>
      </c>
      <c r="F185" s="492" t="s">
        <v>708</v>
      </c>
      <c r="G185" s="492">
        <v>1</v>
      </c>
      <c r="H185" s="492">
        <v>0</v>
      </c>
      <c r="I185" s="492">
        <v>0</v>
      </c>
      <c r="J185" s="492">
        <v>0</v>
      </c>
      <c r="K185" s="492">
        <v>0</v>
      </c>
      <c r="L185" s="492">
        <v>0</v>
      </c>
      <c r="M185" s="492">
        <v>0</v>
      </c>
    </row>
    <row r="186" spans="1:13" x14ac:dyDescent="0.45">
      <c r="A186" s="492" t="s">
        <v>709</v>
      </c>
      <c r="B186" s="492" t="s">
        <v>568</v>
      </c>
      <c r="C186" s="492" t="s">
        <v>87</v>
      </c>
      <c r="D186" s="492" t="s">
        <v>406</v>
      </c>
      <c r="E186" s="492" t="s">
        <v>486</v>
      </c>
      <c r="F186" s="492" t="s">
        <v>708</v>
      </c>
      <c r="G186" s="492">
        <v>1</v>
      </c>
      <c r="H186" s="492">
        <v>0</v>
      </c>
      <c r="I186" s="492">
        <v>0</v>
      </c>
      <c r="J186" s="492">
        <v>0</v>
      </c>
      <c r="K186" s="492">
        <v>0</v>
      </c>
      <c r="L186" s="492">
        <v>0</v>
      </c>
      <c r="M186" s="492">
        <v>0</v>
      </c>
    </row>
    <row r="187" spans="1:13" x14ac:dyDescent="0.45">
      <c r="A187" s="492" t="s">
        <v>709</v>
      </c>
      <c r="B187" s="492" t="s">
        <v>568</v>
      </c>
      <c r="C187" s="492" t="s">
        <v>290</v>
      </c>
      <c r="D187" s="492" t="s">
        <v>406</v>
      </c>
      <c r="E187" s="492" t="s">
        <v>486</v>
      </c>
      <c r="F187" s="492" t="s">
        <v>708</v>
      </c>
      <c r="G187" s="492">
        <v>1</v>
      </c>
      <c r="H187" s="492">
        <v>82</v>
      </c>
      <c r="I187" s="492">
        <v>80</v>
      </c>
      <c r="J187" s="492">
        <v>54</v>
      </c>
      <c r="K187" s="492">
        <v>47</v>
      </c>
      <c r="L187" s="492">
        <v>64</v>
      </c>
      <c r="M187" s="492">
        <v>25</v>
      </c>
    </row>
    <row r="188" spans="1:13" x14ac:dyDescent="0.45">
      <c r="A188" s="492" t="s">
        <v>709</v>
      </c>
      <c r="B188" s="492" t="s">
        <v>568</v>
      </c>
      <c r="C188" s="492" t="s">
        <v>31</v>
      </c>
      <c r="D188" s="492" t="s">
        <v>407</v>
      </c>
      <c r="E188" s="492" t="s">
        <v>486</v>
      </c>
      <c r="F188" s="492" t="s">
        <v>708</v>
      </c>
      <c r="G188" s="492">
        <v>1</v>
      </c>
      <c r="H188" s="492">
        <v>602</v>
      </c>
      <c r="I188" s="492">
        <v>734</v>
      </c>
      <c r="J188" s="492">
        <v>738</v>
      </c>
      <c r="K188" s="492">
        <v>895</v>
      </c>
      <c r="L188" s="492">
        <v>935</v>
      </c>
      <c r="M188" s="492">
        <v>952</v>
      </c>
    </row>
    <row r="189" spans="1:13" x14ac:dyDescent="0.45">
      <c r="A189" s="492" t="s">
        <v>709</v>
      </c>
      <c r="B189" s="492" t="s">
        <v>568</v>
      </c>
      <c r="C189" s="492" t="s">
        <v>401</v>
      </c>
      <c r="D189" s="492" t="s">
        <v>407</v>
      </c>
      <c r="E189" s="492" t="s">
        <v>486</v>
      </c>
      <c r="F189" s="492" t="s">
        <v>708</v>
      </c>
      <c r="G189" s="492">
        <v>1</v>
      </c>
      <c r="H189" s="492">
        <v>34</v>
      </c>
      <c r="I189" s="492">
        <v>38</v>
      </c>
      <c r="J189" s="492">
        <v>40</v>
      </c>
      <c r="K189" s="492">
        <v>68</v>
      </c>
      <c r="L189" s="492">
        <v>8</v>
      </c>
      <c r="M189" s="492">
        <v>8</v>
      </c>
    </row>
    <row r="190" spans="1:13" x14ac:dyDescent="0.45">
      <c r="A190" s="492" t="s">
        <v>709</v>
      </c>
      <c r="B190" s="492" t="s">
        <v>568</v>
      </c>
      <c r="C190" s="492" t="s">
        <v>402</v>
      </c>
      <c r="D190" s="492" t="s">
        <v>407</v>
      </c>
      <c r="E190" s="492" t="s">
        <v>486</v>
      </c>
      <c r="F190" s="492" t="s">
        <v>708</v>
      </c>
      <c r="G190" s="492">
        <v>1</v>
      </c>
      <c r="H190" s="492">
        <v>0</v>
      </c>
      <c r="I190" s="492">
        <v>0</v>
      </c>
      <c r="J190" s="492">
        <v>0</v>
      </c>
      <c r="K190" s="492">
        <v>4</v>
      </c>
      <c r="L190" s="492">
        <v>8</v>
      </c>
      <c r="M190" s="492">
        <v>1</v>
      </c>
    </row>
    <row r="191" spans="1:13" x14ac:dyDescent="0.45">
      <c r="A191" s="492" t="s">
        <v>709</v>
      </c>
      <c r="B191" s="492" t="s">
        <v>568</v>
      </c>
      <c r="C191" s="492" t="s">
        <v>403</v>
      </c>
      <c r="D191" s="492" t="s">
        <v>407</v>
      </c>
      <c r="E191" s="492" t="s">
        <v>486</v>
      </c>
      <c r="F191" s="492" t="s">
        <v>708</v>
      </c>
      <c r="G191" s="492">
        <v>1</v>
      </c>
      <c r="H191" s="492">
        <v>0</v>
      </c>
      <c r="I191" s="492">
        <v>0</v>
      </c>
      <c r="J191" s="492">
        <v>0</v>
      </c>
      <c r="K191" s="492">
        <v>0</v>
      </c>
      <c r="L191" s="492">
        <v>0</v>
      </c>
      <c r="M191" s="492">
        <v>0</v>
      </c>
    </row>
    <row r="192" spans="1:13" x14ac:dyDescent="0.45">
      <c r="A192" s="492" t="s">
        <v>709</v>
      </c>
      <c r="B192" s="492" t="s">
        <v>568</v>
      </c>
      <c r="C192" s="492" t="s">
        <v>87</v>
      </c>
      <c r="D192" s="492" t="s">
        <v>407</v>
      </c>
      <c r="E192" s="492" t="s">
        <v>486</v>
      </c>
      <c r="F192" s="492" t="s">
        <v>708</v>
      </c>
      <c r="G192" s="492">
        <v>1</v>
      </c>
      <c r="H192" s="492">
        <v>4</v>
      </c>
      <c r="I192" s="492">
        <v>4</v>
      </c>
      <c r="J192" s="492">
        <v>0</v>
      </c>
      <c r="K192" s="492">
        <v>0</v>
      </c>
      <c r="L192" s="492">
        <v>0</v>
      </c>
      <c r="M192" s="492">
        <v>0</v>
      </c>
    </row>
    <row r="193" spans="1:13" x14ac:dyDescent="0.45">
      <c r="A193" s="492" t="s">
        <v>709</v>
      </c>
      <c r="B193" s="492" t="s">
        <v>568</v>
      </c>
      <c r="C193" s="492" t="s">
        <v>290</v>
      </c>
      <c r="D193" s="492" t="s">
        <v>407</v>
      </c>
      <c r="E193" s="492" t="s">
        <v>486</v>
      </c>
      <c r="F193" s="492" t="s">
        <v>708</v>
      </c>
      <c r="G193" s="492">
        <v>1</v>
      </c>
      <c r="H193" s="492">
        <v>640</v>
      </c>
      <c r="I193" s="492">
        <v>776</v>
      </c>
      <c r="J193" s="492">
        <v>778</v>
      </c>
      <c r="K193" s="492">
        <v>966</v>
      </c>
      <c r="L193" s="492">
        <v>951</v>
      </c>
      <c r="M193" s="492">
        <v>961</v>
      </c>
    </row>
    <row r="194" spans="1:13" x14ac:dyDescent="0.45">
      <c r="A194" s="492" t="s">
        <v>709</v>
      </c>
      <c r="B194" s="492" t="s">
        <v>568</v>
      </c>
      <c r="C194" s="492" t="s">
        <v>31</v>
      </c>
      <c r="D194" s="492" t="s">
        <v>408</v>
      </c>
      <c r="E194" s="492" t="s">
        <v>486</v>
      </c>
      <c r="F194" s="492" t="s">
        <v>708</v>
      </c>
      <c r="G194" s="492">
        <v>1</v>
      </c>
      <c r="H194" s="492">
        <v>0</v>
      </c>
      <c r="I194" s="492">
        <v>0</v>
      </c>
      <c r="J194" s="492">
        <v>0</v>
      </c>
      <c r="K194" s="492">
        <v>0</v>
      </c>
      <c r="L194" s="492">
        <v>0</v>
      </c>
      <c r="M194" s="492">
        <v>0</v>
      </c>
    </row>
    <row r="195" spans="1:13" x14ac:dyDescent="0.45">
      <c r="A195" s="492" t="s">
        <v>709</v>
      </c>
      <c r="B195" s="492" t="s">
        <v>568</v>
      </c>
      <c r="C195" s="492" t="s">
        <v>401</v>
      </c>
      <c r="D195" s="492" t="s">
        <v>408</v>
      </c>
      <c r="E195" s="492" t="s">
        <v>486</v>
      </c>
      <c r="F195" s="492" t="s">
        <v>708</v>
      </c>
      <c r="G195" s="492">
        <v>1</v>
      </c>
      <c r="H195" s="492">
        <v>0</v>
      </c>
      <c r="I195" s="492">
        <v>0</v>
      </c>
      <c r="J195" s="492">
        <v>0</v>
      </c>
      <c r="K195" s="492">
        <v>0</v>
      </c>
      <c r="L195" s="492">
        <v>0</v>
      </c>
      <c r="M195" s="492">
        <v>0</v>
      </c>
    </row>
    <row r="196" spans="1:13" x14ac:dyDescent="0.45">
      <c r="A196" s="492" t="s">
        <v>709</v>
      </c>
      <c r="B196" s="492" t="s">
        <v>568</v>
      </c>
      <c r="C196" s="492" t="s">
        <v>402</v>
      </c>
      <c r="D196" s="492" t="s">
        <v>408</v>
      </c>
      <c r="E196" s="492" t="s">
        <v>486</v>
      </c>
      <c r="F196" s="492" t="s">
        <v>708</v>
      </c>
      <c r="G196" s="492">
        <v>1</v>
      </c>
      <c r="H196" s="492">
        <v>0</v>
      </c>
      <c r="I196" s="492">
        <v>0</v>
      </c>
      <c r="J196" s="492">
        <v>0</v>
      </c>
      <c r="K196" s="492">
        <v>0</v>
      </c>
      <c r="L196" s="492">
        <v>0</v>
      </c>
      <c r="M196" s="492">
        <v>0</v>
      </c>
    </row>
    <row r="197" spans="1:13" x14ac:dyDescent="0.45">
      <c r="A197" s="492" t="s">
        <v>709</v>
      </c>
      <c r="B197" s="492" t="s">
        <v>568</v>
      </c>
      <c r="C197" s="492" t="s">
        <v>403</v>
      </c>
      <c r="D197" s="492" t="s">
        <v>408</v>
      </c>
      <c r="E197" s="492" t="s">
        <v>486</v>
      </c>
      <c r="F197" s="492" t="s">
        <v>708</v>
      </c>
      <c r="G197" s="492">
        <v>1</v>
      </c>
      <c r="H197" s="492">
        <v>0</v>
      </c>
      <c r="I197" s="492">
        <v>0</v>
      </c>
      <c r="J197" s="492">
        <v>0</v>
      </c>
      <c r="K197" s="492">
        <v>0</v>
      </c>
      <c r="L197" s="492">
        <v>0</v>
      </c>
      <c r="M197" s="492">
        <v>0</v>
      </c>
    </row>
    <row r="198" spans="1:13" x14ac:dyDescent="0.45">
      <c r="A198" s="492" t="s">
        <v>709</v>
      </c>
      <c r="B198" s="492" t="s">
        <v>568</v>
      </c>
      <c r="C198" s="492" t="s">
        <v>87</v>
      </c>
      <c r="D198" s="492" t="s">
        <v>408</v>
      </c>
      <c r="E198" s="492" t="s">
        <v>486</v>
      </c>
      <c r="F198" s="492" t="s">
        <v>708</v>
      </c>
      <c r="G198" s="492">
        <v>1</v>
      </c>
      <c r="H198" s="492">
        <v>0</v>
      </c>
      <c r="I198" s="492">
        <v>0</v>
      </c>
      <c r="J198" s="492">
        <v>0</v>
      </c>
      <c r="K198" s="492">
        <v>0</v>
      </c>
      <c r="L198" s="492">
        <v>0</v>
      </c>
      <c r="M198" s="492">
        <v>0</v>
      </c>
    </row>
    <row r="199" spans="1:13" x14ac:dyDescent="0.45">
      <c r="A199" s="492" t="s">
        <v>709</v>
      </c>
      <c r="B199" s="492" t="s">
        <v>568</v>
      </c>
      <c r="C199" s="492" t="s">
        <v>290</v>
      </c>
      <c r="D199" s="492" t="s">
        <v>408</v>
      </c>
      <c r="E199" s="492" t="s">
        <v>486</v>
      </c>
      <c r="F199" s="492" t="s">
        <v>708</v>
      </c>
      <c r="G199" s="492">
        <v>1</v>
      </c>
      <c r="H199" s="492">
        <v>0</v>
      </c>
      <c r="I199" s="492">
        <v>0</v>
      </c>
      <c r="J199" s="492">
        <v>0</v>
      </c>
      <c r="K199" s="492">
        <v>0</v>
      </c>
      <c r="L199" s="492">
        <v>0</v>
      </c>
      <c r="M199" s="492">
        <v>0</v>
      </c>
    </row>
    <row r="200" spans="1:13" x14ac:dyDescent="0.45">
      <c r="A200" s="492" t="s">
        <v>709</v>
      </c>
      <c r="B200" s="492" t="s">
        <v>568</v>
      </c>
      <c r="C200" s="492" t="s">
        <v>31</v>
      </c>
      <c r="D200" s="492" t="s">
        <v>409</v>
      </c>
      <c r="E200" s="492" t="s">
        <v>486</v>
      </c>
      <c r="F200" s="492" t="s">
        <v>708</v>
      </c>
      <c r="G200" s="492">
        <v>1</v>
      </c>
      <c r="H200" s="492">
        <v>12</v>
      </c>
      <c r="I200" s="492">
        <v>15</v>
      </c>
      <c r="J200" s="492">
        <v>16</v>
      </c>
      <c r="K200" s="492">
        <v>21</v>
      </c>
      <c r="L200" s="492">
        <v>14</v>
      </c>
      <c r="M200" s="492">
        <v>12</v>
      </c>
    </row>
    <row r="201" spans="1:13" x14ac:dyDescent="0.45">
      <c r="A201" s="492" t="s">
        <v>709</v>
      </c>
      <c r="B201" s="492" t="s">
        <v>568</v>
      </c>
      <c r="C201" s="492" t="s">
        <v>401</v>
      </c>
      <c r="D201" s="492" t="s">
        <v>409</v>
      </c>
      <c r="E201" s="492" t="s">
        <v>486</v>
      </c>
      <c r="F201" s="492" t="s">
        <v>708</v>
      </c>
      <c r="G201" s="492">
        <v>1</v>
      </c>
      <c r="H201" s="492">
        <v>0</v>
      </c>
      <c r="I201" s="492">
        <v>0</v>
      </c>
      <c r="J201" s="492">
        <v>0</v>
      </c>
      <c r="K201" s="492">
        <v>0</v>
      </c>
      <c r="L201" s="492">
        <v>0</v>
      </c>
      <c r="M201" s="492">
        <v>0</v>
      </c>
    </row>
    <row r="202" spans="1:13" x14ac:dyDescent="0.45">
      <c r="A202" s="492" t="s">
        <v>709</v>
      </c>
      <c r="B202" s="492" t="s">
        <v>568</v>
      </c>
      <c r="C202" s="492" t="s">
        <v>402</v>
      </c>
      <c r="D202" s="492" t="s">
        <v>409</v>
      </c>
      <c r="E202" s="492" t="s">
        <v>486</v>
      </c>
      <c r="F202" s="492" t="s">
        <v>708</v>
      </c>
      <c r="G202" s="492">
        <v>1</v>
      </c>
      <c r="H202" s="492">
        <v>0</v>
      </c>
      <c r="I202" s="492">
        <v>0</v>
      </c>
      <c r="J202" s="492">
        <v>0</v>
      </c>
      <c r="K202" s="492">
        <v>0</v>
      </c>
      <c r="L202" s="492">
        <v>0</v>
      </c>
      <c r="M202" s="492">
        <v>0</v>
      </c>
    </row>
    <row r="203" spans="1:13" x14ac:dyDescent="0.45">
      <c r="A203" s="492" t="s">
        <v>709</v>
      </c>
      <c r="B203" s="492" t="s">
        <v>568</v>
      </c>
      <c r="C203" s="492" t="s">
        <v>403</v>
      </c>
      <c r="D203" s="492" t="s">
        <v>409</v>
      </c>
      <c r="E203" s="492" t="s">
        <v>486</v>
      </c>
      <c r="F203" s="492" t="s">
        <v>708</v>
      </c>
      <c r="G203" s="492">
        <v>1</v>
      </c>
      <c r="H203" s="492">
        <v>0</v>
      </c>
      <c r="I203" s="492">
        <v>0</v>
      </c>
      <c r="J203" s="492">
        <v>0</v>
      </c>
      <c r="K203" s="492">
        <v>0</v>
      </c>
      <c r="L203" s="492">
        <v>0</v>
      </c>
      <c r="M203" s="492">
        <v>0</v>
      </c>
    </row>
    <row r="204" spans="1:13" x14ac:dyDescent="0.45">
      <c r="A204" s="492" t="s">
        <v>709</v>
      </c>
      <c r="B204" s="492" t="s">
        <v>568</v>
      </c>
      <c r="C204" s="492" t="s">
        <v>87</v>
      </c>
      <c r="D204" s="492" t="s">
        <v>409</v>
      </c>
      <c r="E204" s="492" t="s">
        <v>486</v>
      </c>
      <c r="F204" s="492" t="s">
        <v>708</v>
      </c>
      <c r="G204" s="492">
        <v>1</v>
      </c>
      <c r="H204" s="492">
        <v>0</v>
      </c>
      <c r="I204" s="492">
        <v>0</v>
      </c>
      <c r="J204" s="492">
        <v>0</v>
      </c>
      <c r="K204" s="492">
        <v>0</v>
      </c>
      <c r="L204" s="492">
        <v>0</v>
      </c>
      <c r="M204" s="492">
        <v>0</v>
      </c>
    </row>
    <row r="205" spans="1:13" x14ac:dyDescent="0.45">
      <c r="A205" s="492" t="s">
        <v>709</v>
      </c>
      <c r="B205" s="492" t="s">
        <v>568</v>
      </c>
      <c r="C205" s="492" t="s">
        <v>290</v>
      </c>
      <c r="D205" s="492" t="s">
        <v>409</v>
      </c>
      <c r="E205" s="492" t="s">
        <v>486</v>
      </c>
      <c r="F205" s="492" t="s">
        <v>708</v>
      </c>
      <c r="G205" s="492">
        <v>1</v>
      </c>
      <c r="H205" s="492">
        <v>12</v>
      </c>
      <c r="I205" s="492">
        <v>16</v>
      </c>
      <c r="J205" s="492">
        <v>16</v>
      </c>
      <c r="K205" s="492">
        <v>21</v>
      </c>
      <c r="L205" s="492">
        <v>14</v>
      </c>
      <c r="M205" s="492">
        <v>12</v>
      </c>
    </row>
    <row r="206" spans="1:13" x14ac:dyDescent="0.45">
      <c r="A206" s="492" t="s">
        <v>709</v>
      </c>
      <c r="B206" s="492" t="s">
        <v>568</v>
      </c>
      <c r="C206" s="492" t="s">
        <v>31</v>
      </c>
      <c r="D206" s="492" t="s">
        <v>410</v>
      </c>
      <c r="E206" s="492" t="s">
        <v>486</v>
      </c>
      <c r="F206" s="492" t="s">
        <v>708</v>
      </c>
      <c r="G206" s="492">
        <v>1</v>
      </c>
      <c r="H206" s="492">
        <v>31</v>
      </c>
      <c r="I206" s="492">
        <v>22</v>
      </c>
      <c r="J206" s="492">
        <v>25</v>
      </c>
      <c r="K206" s="492">
        <v>28</v>
      </c>
      <c r="L206" s="492">
        <v>23</v>
      </c>
      <c r="M206" s="492">
        <v>23</v>
      </c>
    </row>
    <row r="207" spans="1:13" x14ac:dyDescent="0.45">
      <c r="A207" s="492" t="s">
        <v>709</v>
      </c>
      <c r="B207" s="492" t="s">
        <v>568</v>
      </c>
      <c r="C207" s="492" t="s">
        <v>401</v>
      </c>
      <c r="D207" s="492" t="s">
        <v>410</v>
      </c>
      <c r="E207" s="492" t="s">
        <v>486</v>
      </c>
      <c r="F207" s="492" t="s">
        <v>708</v>
      </c>
      <c r="G207" s="492">
        <v>1</v>
      </c>
      <c r="H207" s="492">
        <v>0</v>
      </c>
      <c r="I207" s="492">
        <v>0</v>
      </c>
      <c r="J207" s="492">
        <v>0</v>
      </c>
      <c r="K207" s="492">
        <v>0</v>
      </c>
      <c r="L207" s="492">
        <v>0</v>
      </c>
      <c r="M207" s="492">
        <v>0</v>
      </c>
    </row>
    <row r="208" spans="1:13" x14ac:dyDescent="0.45">
      <c r="A208" s="492" t="s">
        <v>709</v>
      </c>
      <c r="B208" s="492" t="s">
        <v>568</v>
      </c>
      <c r="C208" s="492" t="s">
        <v>402</v>
      </c>
      <c r="D208" s="492" t="s">
        <v>410</v>
      </c>
      <c r="E208" s="492" t="s">
        <v>486</v>
      </c>
      <c r="F208" s="492" t="s">
        <v>708</v>
      </c>
      <c r="G208" s="492">
        <v>1</v>
      </c>
      <c r="H208" s="492">
        <v>0</v>
      </c>
      <c r="I208" s="492">
        <v>0</v>
      </c>
      <c r="J208" s="492">
        <v>0</v>
      </c>
      <c r="K208" s="492">
        <v>0</v>
      </c>
      <c r="L208" s="492">
        <v>0</v>
      </c>
      <c r="M208" s="492">
        <v>0</v>
      </c>
    </row>
    <row r="209" spans="1:13" x14ac:dyDescent="0.45">
      <c r="A209" s="492" t="s">
        <v>709</v>
      </c>
      <c r="B209" s="492" t="s">
        <v>568</v>
      </c>
      <c r="C209" s="492" t="s">
        <v>403</v>
      </c>
      <c r="D209" s="492" t="s">
        <v>410</v>
      </c>
      <c r="E209" s="492" t="s">
        <v>486</v>
      </c>
      <c r="F209" s="492" t="s">
        <v>708</v>
      </c>
      <c r="G209" s="492">
        <v>1</v>
      </c>
      <c r="H209" s="492">
        <v>0</v>
      </c>
      <c r="I209" s="492">
        <v>0</v>
      </c>
      <c r="J209" s="492">
        <v>0</v>
      </c>
      <c r="K209" s="492">
        <v>0</v>
      </c>
      <c r="L209" s="492">
        <v>0</v>
      </c>
      <c r="M209" s="492">
        <v>0</v>
      </c>
    </row>
    <row r="210" spans="1:13" x14ac:dyDescent="0.45">
      <c r="A210" s="492" t="s">
        <v>709</v>
      </c>
      <c r="B210" s="492" t="s">
        <v>568</v>
      </c>
      <c r="C210" s="492" t="s">
        <v>87</v>
      </c>
      <c r="D210" s="492" t="s">
        <v>410</v>
      </c>
      <c r="E210" s="492" t="s">
        <v>486</v>
      </c>
      <c r="F210" s="492" t="s">
        <v>708</v>
      </c>
      <c r="G210" s="492">
        <v>1</v>
      </c>
      <c r="H210" s="492">
        <v>1</v>
      </c>
      <c r="I210" s="492">
        <v>1</v>
      </c>
      <c r="J210" s="492">
        <v>1</v>
      </c>
      <c r="K210" s="492">
        <v>0</v>
      </c>
      <c r="L210" s="492">
        <v>1</v>
      </c>
      <c r="M210" s="492">
        <v>0</v>
      </c>
    </row>
    <row r="211" spans="1:13" x14ac:dyDescent="0.45">
      <c r="A211" s="492" t="s">
        <v>709</v>
      </c>
      <c r="B211" s="492" t="s">
        <v>568</v>
      </c>
      <c r="C211" s="492" t="s">
        <v>290</v>
      </c>
      <c r="D211" s="492" t="s">
        <v>410</v>
      </c>
      <c r="E211" s="492" t="s">
        <v>486</v>
      </c>
      <c r="F211" s="492" t="s">
        <v>708</v>
      </c>
      <c r="G211" s="492">
        <v>1</v>
      </c>
      <c r="H211" s="492">
        <v>32</v>
      </c>
      <c r="I211" s="492">
        <v>23</v>
      </c>
      <c r="J211" s="492">
        <v>26</v>
      </c>
      <c r="K211" s="492">
        <v>29</v>
      </c>
      <c r="L211" s="492">
        <v>24</v>
      </c>
      <c r="M211" s="492">
        <v>23</v>
      </c>
    </row>
    <row r="212" spans="1:13" x14ac:dyDescent="0.45">
      <c r="A212" s="492" t="s">
        <v>709</v>
      </c>
      <c r="B212" s="492" t="s">
        <v>568</v>
      </c>
      <c r="C212" s="492" t="s">
        <v>31</v>
      </c>
      <c r="D212" s="492" t="s">
        <v>290</v>
      </c>
      <c r="E212" s="492" t="s">
        <v>486</v>
      </c>
      <c r="F212" s="492" t="s">
        <v>708</v>
      </c>
      <c r="G212" s="492">
        <v>1</v>
      </c>
      <c r="H212" s="492">
        <v>1142</v>
      </c>
      <c r="I212" s="492">
        <v>1287</v>
      </c>
      <c r="J212" s="492">
        <v>1302</v>
      </c>
      <c r="K212" s="492">
        <v>1502</v>
      </c>
      <c r="L212" s="492">
        <v>1514</v>
      </c>
      <c r="M212" s="492">
        <v>1481</v>
      </c>
    </row>
    <row r="213" spans="1:13" x14ac:dyDescent="0.45">
      <c r="A213" s="492" t="s">
        <v>709</v>
      </c>
      <c r="B213" s="492" t="s">
        <v>568</v>
      </c>
      <c r="C213" s="492" t="s">
        <v>401</v>
      </c>
      <c r="D213" s="492" t="s">
        <v>290</v>
      </c>
      <c r="E213" s="492" t="s">
        <v>486</v>
      </c>
      <c r="F213" s="492" t="s">
        <v>708</v>
      </c>
      <c r="G213" s="492">
        <v>1</v>
      </c>
      <c r="H213" s="492">
        <v>77</v>
      </c>
      <c r="I213" s="492">
        <v>83</v>
      </c>
      <c r="J213" s="492">
        <v>77</v>
      </c>
      <c r="K213" s="492">
        <v>103</v>
      </c>
      <c r="L213" s="492">
        <v>45</v>
      </c>
      <c r="M213" s="492">
        <v>42</v>
      </c>
    </row>
    <row r="214" spans="1:13" x14ac:dyDescent="0.45">
      <c r="A214" s="492" t="s">
        <v>709</v>
      </c>
      <c r="B214" s="492" t="s">
        <v>568</v>
      </c>
      <c r="C214" s="492" t="s">
        <v>402</v>
      </c>
      <c r="D214" s="492" t="s">
        <v>290</v>
      </c>
      <c r="E214" s="492" t="s">
        <v>486</v>
      </c>
      <c r="F214" s="492" t="s">
        <v>708</v>
      </c>
      <c r="G214" s="492">
        <v>1</v>
      </c>
      <c r="H214" s="492">
        <v>16</v>
      </c>
      <c r="I214" s="492">
        <v>33</v>
      </c>
      <c r="J214" s="492">
        <v>43</v>
      </c>
      <c r="K214" s="492">
        <v>73</v>
      </c>
      <c r="L214" s="492">
        <v>107</v>
      </c>
      <c r="M214" s="492">
        <v>86</v>
      </c>
    </row>
    <row r="215" spans="1:13" x14ac:dyDescent="0.45">
      <c r="A215" s="492" t="s">
        <v>709</v>
      </c>
      <c r="B215" s="492" t="s">
        <v>568</v>
      </c>
      <c r="C215" s="492" t="s">
        <v>403</v>
      </c>
      <c r="D215" s="492" t="s">
        <v>290</v>
      </c>
      <c r="E215" s="492" t="s">
        <v>486</v>
      </c>
      <c r="F215" s="492" t="s">
        <v>708</v>
      </c>
      <c r="G215" s="492">
        <v>1</v>
      </c>
      <c r="H215" s="492">
        <v>0</v>
      </c>
      <c r="I215" s="492">
        <v>0</v>
      </c>
      <c r="J215" s="492">
        <v>0</v>
      </c>
      <c r="K215" s="492">
        <v>0</v>
      </c>
      <c r="L215" s="492">
        <v>0</v>
      </c>
      <c r="M215" s="492">
        <v>0</v>
      </c>
    </row>
    <row r="216" spans="1:13" x14ac:dyDescent="0.45">
      <c r="A216" s="492" t="s">
        <v>709</v>
      </c>
      <c r="B216" s="492" t="s">
        <v>568</v>
      </c>
      <c r="C216" s="492" t="s">
        <v>87</v>
      </c>
      <c r="D216" s="492" t="s">
        <v>290</v>
      </c>
      <c r="E216" s="492" t="s">
        <v>486</v>
      </c>
      <c r="F216" s="492" t="s">
        <v>708</v>
      </c>
      <c r="G216" s="492">
        <v>1</v>
      </c>
      <c r="H216" s="492">
        <v>21</v>
      </c>
      <c r="I216" s="492">
        <v>23</v>
      </c>
      <c r="J216" s="492">
        <v>1</v>
      </c>
      <c r="K216" s="492">
        <v>0</v>
      </c>
      <c r="L216" s="492">
        <v>1</v>
      </c>
      <c r="M216" s="492">
        <v>0</v>
      </c>
    </row>
    <row r="217" spans="1:13" x14ac:dyDescent="0.45">
      <c r="A217" s="492" t="s">
        <v>709</v>
      </c>
      <c r="B217" s="492" t="s">
        <v>568</v>
      </c>
      <c r="C217" s="492" t="s">
        <v>290</v>
      </c>
      <c r="D217" s="492" t="s">
        <v>290</v>
      </c>
      <c r="E217" s="492" t="s">
        <v>486</v>
      </c>
      <c r="F217" s="492" t="s">
        <v>708</v>
      </c>
      <c r="G217" s="492">
        <v>1</v>
      </c>
      <c r="H217" s="492">
        <v>1256</v>
      </c>
      <c r="I217" s="492">
        <v>1426</v>
      </c>
      <c r="J217" s="492">
        <v>1423</v>
      </c>
      <c r="K217" s="492">
        <v>1679</v>
      </c>
      <c r="L217" s="492">
        <v>1667</v>
      </c>
      <c r="M217" s="492">
        <v>1610</v>
      </c>
    </row>
    <row r="218" spans="1:13" x14ac:dyDescent="0.45">
      <c r="A218" s="492" t="s">
        <v>709</v>
      </c>
      <c r="B218" s="492" t="s">
        <v>561</v>
      </c>
      <c r="C218" s="492" t="s">
        <v>31</v>
      </c>
      <c r="D218" s="492" t="s">
        <v>400</v>
      </c>
      <c r="E218" s="492" t="s">
        <v>486</v>
      </c>
      <c r="F218" s="492" t="s">
        <v>708</v>
      </c>
      <c r="G218" s="492">
        <v>1</v>
      </c>
      <c r="H218" s="492">
        <v>2297</v>
      </c>
      <c r="I218" s="492">
        <v>2180</v>
      </c>
      <c r="J218" s="492">
        <v>2128</v>
      </c>
      <c r="K218" s="492">
        <v>2088</v>
      </c>
      <c r="L218" s="492">
        <v>1858</v>
      </c>
      <c r="M218" s="492">
        <v>1714</v>
      </c>
    </row>
    <row r="219" spans="1:13" x14ac:dyDescent="0.45">
      <c r="A219" s="492" t="s">
        <v>709</v>
      </c>
      <c r="B219" s="492" t="s">
        <v>561</v>
      </c>
      <c r="C219" s="492" t="s">
        <v>401</v>
      </c>
      <c r="D219" s="492" t="s">
        <v>400</v>
      </c>
      <c r="E219" s="492" t="s">
        <v>486</v>
      </c>
      <c r="F219" s="492" t="s">
        <v>708</v>
      </c>
      <c r="G219" s="492">
        <v>1</v>
      </c>
      <c r="H219" s="492">
        <v>41</v>
      </c>
      <c r="I219" s="492">
        <v>43</v>
      </c>
      <c r="J219" s="492">
        <v>39</v>
      </c>
      <c r="K219" s="492">
        <v>36</v>
      </c>
      <c r="L219" s="492">
        <v>33</v>
      </c>
      <c r="M219" s="492">
        <v>8</v>
      </c>
    </row>
    <row r="220" spans="1:13" x14ac:dyDescent="0.45">
      <c r="A220" s="492" t="s">
        <v>709</v>
      </c>
      <c r="B220" s="492" t="s">
        <v>561</v>
      </c>
      <c r="C220" s="492" t="s">
        <v>402</v>
      </c>
      <c r="D220" s="492" t="s">
        <v>400</v>
      </c>
      <c r="E220" s="492" t="s">
        <v>486</v>
      </c>
      <c r="F220" s="492" t="s">
        <v>708</v>
      </c>
      <c r="G220" s="492">
        <v>1</v>
      </c>
      <c r="H220" s="492">
        <v>23</v>
      </c>
      <c r="I220" s="492">
        <v>16</v>
      </c>
      <c r="J220" s="492">
        <v>9</v>
      </c>
      <c r="K220" s="492">
        <v>16</v>
      </c>
      <c r="L220" s="492">
        <v>25</v>
      </c>
      <c r="M220" s="492">
        <v>18</v>
      </c>
    </row>
    <row r="221" spans="1:13" x14ac:dyDescent="0.45">
      <c r="A221" s="492" t="s">
        <v>709</v>
      </c>
      <c r="B221" s="492" t="s">
        <v>561</v>
      </c>
      <c r="C221" s="492" t="s">
        <v>403</v>
      </c>
      <c r="D221" s="492" t="s">
        <v>400</v>
      </c>
      <c r="E221" s="492" t="s">
        <v>486</v>
      </c>
      <c r="F221" s="492" t="s">
        <v>708</v>
      </c>
      <c r="G221" s="492">
        <v>1</v>
      </c>
      <c r="H221" s="492">
        <v>1</v>
      </c>
      <c r="I221" s="492">
        <v>0</v>
      </c>
      <c r="J221" s="492">
        <v>0</v>
      </c>
      <c r="K221" s="492">
        <v>0</v>
      </c>
      <c r="L221" s="492">
        <v>0</v>
      </c>
      <c r="M221" s="492">
        <v>0</v>
      </c>
    </row>
    <row r="222" spans="1:13" x14ac:dyDescent="0.45">
      <c r="A222" s="492" t="s">
        <v>709</v>
      </c>
      <c r="B222" s="492" t="s">
        <v>561</v>
      </c>
      <c r="C222" s="492" t="s">
        <v>87</v>
      </c>
      <c r="D222" s="492" t="s">
        <v>400</v>
      </c>
      <c r="E222" s="492" t="s">
        <v>486</v>
      </c>
      <c r="F222" s="492" t="s">
        <v>708</v>
      </c>
      <c r="G222" s="492">
        <v>1</v>
      </c>
      <c r="H222" s="492">
        <v>0</v>
      </c>
      <c r="I222" s="492">
        <v>0</v>
      </c>
      <c r="J222" s="492">
        <v>1</v>
      </c>
      <c r="K222" s="492">
        <v>1</v>
      </c>
      <c r="L222" s="492">
        <v>1</v>
      </c>
      <c r="M222" s="492">
        <v>2</v>
      </c>
    </row>
    <row r="223" spans="1:13" x14ac:dyDescent="0.45">
      <c r="A223" s="492" t="s">
        <v>709</v>
      </c>
      <c r="B223" s="492" t="s">
        <v>561</v>
      </c>
      <c r="C223" s="492" t="s">
        <v>290</v>
      </c>
      <c r="D223" s="492" t="s">
        <v>400</v>
      </c>
      <c r="E223" s="492" t="s">
        <v>486</v>
      </c>
      <c r="F223" s="492" t="s">
        <v>708</v>
      </c>
      <c r="G223" s="492">
        <v>1</v>
      </c>
      <c r="H223" s="492">
        <v>2362</v>
      </c>
      <c r="I223" s="492">
        <v>2239</v>
      </c>
      <c r="J223" s="492">
        <v>2176</v>
      </c>
      <c r="K223" s="492">
        <v>2141</v>
      </c>
      <c r="L223" s="492">
        <v>1916</v>
      </c>
      <c r="M223" s="492">
        <v>1741</v>
      </c>
    </row>
    <row r="224" spans="1:13" x14ac:dyDescent="0.45">
      <c r="A224" s="492" t="s">
        <v>709</v>
      </c>
      <c r="B224" s="492" t="s">
        <v>561</v>
      </c>
      <c r="C224" s="492" t="s">
        <v>31</v>
      </c>
      <c r="D224" s="492" t="s">
        <v>404</v>
      </c>
      <c r="E224" s="492" t="s">
        <v>486</v>
      </c>
      <c r="F224" s="492" t="s">
        <v>708</v>
      </c>
      <c r="G224" s="492">
        <v>1</v>
      </c>
      <c r="H224" s="492">
        <v>341</v>
      </c>
      <c r="I224" s="492">
        <v>592</v>
      </c>
      <c r="J224" s="492">
        <v>675</v>
      </c>
      <c r="K224" s="492">
        <v>706</v>
      </c>
      <c r="L224" s="492">
        <v>785</v>
      </c>
      <c r="M224" s="492">
        <v>823</v>
      </c>
    </row>
    <row r="225" spans="1:13" x14ac:dyDescent="0.45">
      <c r="A225" s="492" t="s">
        <v>709</v>
      </c>
      <c r="B225" s="492" t="s">
        <v>561</v>
      </c>
      <c r="C225" s="492" t="s">
        <v>401</v>
      </c>
      <c r="D225" s="492" t="s">
        <v>404</v>
      </c>
      <c r="E225" s="492" t="s">
        <v>486</v>
      </c>
      <c r="F225" s="492" t="s">
        <v>708</v>
      </c>
      <c r="G225" s="492">
        <v>1</v>
      </c>
      <c r="H225" s="492">
        <v>0</v>
      </c>
      <c r="I225" s="492">
        <v>0</v>
      </c>
      <c r="J225" s="492">
        <v>0</v>
      </c>
      <c r="K225" s="492">
        <v>0</v>
      </c>
      <c r="L225" s="492">
        <v>0</v>
      </c>
      <c r="M225" s="492">
        <v>0</v>
      </c>
    </row>
    <row r="226" spans="1:13" x14ac:dyDescent="0.45">
      <c r="A226" s="492" t="s">
        <v>709</v>
      </c>
      <c r="B226" s="492" t="s">
        <v>561</v>
      </c>
      <c r="C226" s="492" t="s">
        <v>402</v>
      </c>
      <c r="D226" s="492" t="s">
        <v>404</v>
      </c>
      <c r="E226" s="492" t="s">
        <v>486</v>
      </c>
      <c r="F226" s="492" t="s">
        <v>708</v>
      </c>
      <c r="G226" s="492">
        <v>1</v>
      </c>
      <c r="H226" s="492">
        <v>0</v>
      </c>
      <c r="I226" s="492">
        <v>0</v>
      </c>
      <c r="J226" s="492">
        <v>0</v>
      </c>
      <c r="K226" s="492">
        <v>0</v>
      </c>
      <c r="L226" s="492">
        <v>0</v>
      </c>
      <c r="M226" s="492">
        <v>0</v>
      </c>
    </row>
    <row r="227" spans="1:13" x14ac:dyDescent="0.45">
      <c r="A227" s="492" t="s">
        <v>709</v>
      </c>
      <c r="B227" s="492" t="s">
        <v>561</v>
      </c>
      <c r="C227" s="492" t="s">
        <v>403</v>
      </c>
      <c r="D227" s="492" t="s">
        <v>404</v>
      </c>
      <c r="E227" s="492" t="s">
        <v>486</v>
      </c>
      <c r="F227" s="492" t="s">
        <v>708</v>
      </c>
      <c r="G227" s="492">
        <v>1</v>
      </c>
      <c r="H227" s="492">
        <v>0</v>
      </c>
      <c r="I227" s="492">
        <v>0</v>
      </c>
      <c r="J227" s="492">
        <v>0</v>
      </c>
      <c r="K227" s="492">
        <v>0</v>
      </c>
      <c r="L227" s="492">
        <v>0</v>
      </c>
      <c r="M227" s="492">
        <v>0</v>
      </c>
    </row>
    <row r="228" spans="1:13" x14ac:dyDescent="0.45">
      <c r="A228" s="492" t="s">
        <v>709</v>
      </c>
      <c r="B228" s="492" t="s">
        <v>561</v>
      </c>
      <c r="C228" s="492" t="s">
        <v>87</v>
      </c>
      <c r="D228" s="492" t="s">
        <v>404</v>
      </c>
      <c r="E228" s="492" t="s">
        <v>486</v>
      </c>
      <c r="F228" s="492" t="s">
        <v>708</v>
      </c>
      <c r="G228" s="492">
        <v>1</v>
      </c>
      <c r="H228" s="492">
        <v>0</v>
      </c>
      <c r="I228" s="492">
        <v>0</v>
      </c>
      <c r="J228" s="492">
        <v>0</v>
      </c>
      <c r="K228" s="492">
        <v>0</v>
      </c>
      <c r="L228" s="492">
        <v>0</v>
      </c>
      <c r="M228" s="492">
        <v>0</v>
      </c>
    </row>
    <row r="229" spans="1:13" x14ac:dyDescent="0.45">
      <c r="A229" s="492" t="s">
        <v>709</v>
      </c>
      <c r="B229" s="492" t="s">
        <v>561</v>
      </c>
      <c r="C229" s="492" t="s">
        <v>290</v>
      </c>
      <c r="D229" s="492" t="s">
        <v>404</v>
      </c>
      <c r="E229" s="492" t="s">
        <v>486</v>
      </c>
      <c r="F229" s="492" t="s">
        <v>708</v>
      </c>
      <c r="G229" s="492">
        <v>1</v>
      </c>
      <c r="H229" s="492">
        <v>341</v>
      </c>
      <c r="I229" s="492">
        <v>592</v>
      </c>
      <c r="J229" s="492">
        <v>675</v>
      </c>
      <c r="K229" s="492">
        <v>706</v>
      </c>
      <c r="L229" s="492">
        <v>785</v>
      </c>
      <c r="M229" s="492">
        <v>823</v>
      </c>
    </row>
    <row r="230" spans="1:13" x14ac:dyDescent="0.45">
      <c r="A230" s="492" t="s">
        <v>709</v>
      </c>
      <c r="B230" s="492" t="s">
        <v>561</v>
      </c>
      <c r="C230" s="492" t="s">
        <v>31</v>
      </c>
      <c r="D230" s="492" t="s">
        <v>405</v>
      </c>
      <c r="E230" s="492" t="s">
        <v>486</v>
      </c>
      <c r="F230" s="492" t="s">
        <v>708</v>
      </c>
      <c r="G230" s="492">
        <v>1</v>
      </c>
      <c r="H230" s="492">
        <v>18</v>
      </c>
      <c r="I230" s="492">
        <v>23</v>
      </c>
      <c r="J230" s="492">
        <v>16</v>
      </c>
      <c r="K230" s="492">
        <v>17</v>
      </c>
      <c r="L230" s="492">
        <v>19</v>
      </c>
      <c r="M230" s="492">
        <v>0</v>
      </c>
    </row>
    <row r="231" spans="1:13" x14ac:dyDescent="0.45">
      <c r="A231" s="492" t="s">
        <v>709</v>
      </c>
      <c r="B231" s="492" t="s">
        <v>561</v>
      </c>
      <c r="C231" s="492" t="s">
        <v>401</v>
      </c>
      <c r="D231" s="492" t="s">
        <v>405</v>
      </c>
      <c r="E231" s="492" t="s">
        <v>486</v>
      </c>
      <c r="F231" s="492" t="s">
        <v>708</v>
      </c>
      <c r="G231" s="492">
        <v>1</v>
      </c>
      <c r="H231" s="492">
        <v>0</v>
      </c>
      <c r="I231" s="492">
        <v>0</v>
      </c>
      <c r="J231" s="492">
        <v>0</v>
      </c>
      <c r="K231" s="492">
        <v>0</v>
      </c>
      <c r="L231" s="492">
        <v>0</v>
      </c>
      <c r="M231" s="492">
        <v>0</v>
      </c>
    </row>
    <row r="232" spans="1:13" x14ac:dyDescent="0.45">
      <c r="A232" s="492" t="s">
        <v>709</v>
      </c>
      <c r="B232" s="492" t="s">
        <v>561</v>
      </c>
      <c r="C232" s="492" t="s">
        <v>402</v>
      </c>
      <c r="D232" s="492" t="s">
        <v>405</v>
      </c>
      <c r="E232" s="492" t="s">
        <v>486</v>
      </c>
      <c r="F232" s="492" t="s">
        <v>708</v>
      </c>
      <c r="G232" s="492">
        <v>1</v>
      </c>
      <c r="H232" s="492">
        <v>0</v>
      </c>
      <c r="I232" s="492">
        <v>0</v>
      </c>
      <c r="J232" s="492">
        <v>0</v>
      </c>
      <c r="K232" s="492">
        <v>0</v>
      </c>
      <c r="L232" s="492">
        <v>0</v>
      </c>
      <c r="M232" s="492">
        <v>0</v>
      </c>
    </row>
    <row r="233" spans="1:13" x14ac:dyDescent="0.45">
      <c r="A233" s="492" t="s">
        <v>709</v>
      </c>
      <c r="B233" s="492" t="s">
        <v>561</v>
      </c>
      <c r="C233" s="492" t="s">
        <v>403</v>
      </c>
      <c r="D233" s="492" t="s">
        <v>405</v>
      </c>
      <c r="E233" s="492" t="s">
        <v>486</v>
      </c>
      <c r="F233" s="492" t="s">
        <v>708</v>
      </c>
      <c r="G233" s="492">
        <v>1</v>
      </c>
      <c r="H233" s="492">
        <v>0</v>
      </c>
      <c r="I233" s="492">
        <v>0</v>
      </c>
      <c r="J233" s="492">
        <v>0</v>
      </c>
      <c r="K233" s="492">
        <v>0</v>
      </c>
      <c r="L233" s="492">
        <v>0</v>
      </c>
      <c r="M233" s="492">
        <v>0</v>
      </c>
    </row>
    <row r="234" spans="1:13" x14ac:dyDescent="0.45">
      <c r="A234" s="492" t="s">
        <v>709</v>
      </c>
      <c r="B234" s="492" t="s">
        <v>561</v>
      </c>
      <c r="C234" s="492" t="s">
        <v>87</v>
      </c>
      <c r="D234" s="492" t="s">
        <v>405</v>
      </c>
      <c r="E234" s="492" t="s">
        <v>486</v>
      </c>
      <c r="F234" s="492" t="s">
        <v>708</v>
      </c>
      <c r="G234" s="492">
        <v>1</v>
      </c>
      <c r="H234" s="492">
        <v>0</v>
      </c>
      <c r="I234" s="492">
        <v>0</v>
      </c>
      <c r="J234" s="492">
        <v>0</v>
      </c>
      <c r="K234" s="492">
        <v>0</v>
      </c>
      <c r="L234" s="492">
        <v>0</v>
      </c>
      <c r="M234" s="492">
        <v>0</v>
      </c>
    </row>
    <row r="235" spans="1:13" x14ac:dyDescent="0.45">
      <c r="A235" s="492" t="s">
        <v>709</v>
      </c>
      <c r="B235" s="492" t="s">
        <v>561</v>
      </c>
      <c r="C235" s="492" t="s">
        <v>290</v>
      </c>
      <c r="D235" s="492" t="s">
        <v>405</v>
      </c>
      <c r="E235" s="492" t="s">
        <v>486</v>
      </c>
      <c r="F235" s="492" t="s">
        <v>708</v>
      </c>
      <c r="G235" s="492">
        <v>1</v>
      </c>
      <c r="H235" s="492">
        <v>18</v>
      </c>
      <c r="I235" s="492">
        <v>24</v>
      </c>
      <c r="J235" s="492">
        <v>16</v>
      </c>
      <c r="K235" s="492">
        <v>17</v>
      </c>
      <c r="L235" s="492">
        <v>19</v>
      </c>
      <c r="M235" s="492">
        <v>0</v>
      </c>
    </row>
    <row r="236" spans="1:13" x14ac:dyDescent="0.45">
      <c r="A236" s="492" t="s">
        <v>709</v>
      </c>
      <c r="B236" s="492" t="s">
        <v>561</v>
      </c>
      <c r="C236" s="492" t="s">
        <v>31</v>
      </c>
      <c r="D236" s="492" t="s">
        <v>406</v>
      </c>
      <c r="E236" s="492" t="s">
        <v>486</v>
      </c>
      <c r="F236" s="492" t="s">
        <v>708</v>
      </c>
      <c r="G236" s="492">
        <v>1</v>
      </c>
      <c r="H236" s="492">
        <v>484</v>
      </c>
      <c r="I236" s="492">
        <v>506</v>
      </c>
      <c r="J236" s="492">
        <v>426</v>
      </c>
      <c r="K236" s="492">
        <v>457</v>
      </c>
      <c r="L236" s="492">
        <v>74</v>
      </c>
      <c r="M236" s="492">
        <v>59</v>
      </c>
    </row>
    <row r="237" spans="1:13" x14ac:dyDescent="0.45">
      <c r="A237" s="492" t="s">
        <v>709</v>
      </c>
      <c r="B237" s="492" t="s">
        <v>561</v>
      </c>
      <c r="C237" s="492" t="s">
        <v>401</v>
      </c>
      <c r="D237" s="492" t="s">
        <v>406</v>
      </c>
      <c r="E237" s="492" t="s">
        <v>486</v>
      </c>
      <c r="F237" s="492" t="s">
        <v>708</v>
      </c>
      <c r="G237" s="492">
        <v>1</v>
      </c>
      <c r="H237" s="492">
        <v>11</v>
      </c>
      <c r="I237" s="492">
        <v>3</v>
      </c>
      <c r="J237" s="492">
        <v>1</v>
      </c>
      <c r="K237" s="492">
        <v>0</v>
      </c>
      <c r="L237" s="492">
        <v>0</v>
      </c>
      <c r="M237" s="492">
        <v>0</v>
      </c>
    </row>
    <row r="238" spans="1:13" x14ac:dyDescent="0.45">
      <c r="A238" s="492" t="s">
        <v>709</v>
      </c>
      <c r="B238" s="492" t="s">
        <v>561</v>
      </c>
      <c r="C238" s="492" t="s">
        <v>402</v>
      </c>
      <c r="D238" s="492" t="s">
        <v>406</v>
      </c>
      <c r="E238" s="492" t="s">
        <v>486</v>
      </c>
      <c r="F238" s="492" t="s">
        <v>708</v>
      </c>
      <c r="G238" s="492">
        <v>1</v>
      </c>
      <c r="H238" s="492">
        <v>6</v>
      </c>
      <c r="I238" s="492">
        <v>5</v>
      </c>
      <c r="J238" s="492">
        <v>0</v>
      </c>
      <c r="K238" s="492">
        <v>0</v>
      </c>
      <c r="L238" s="492">
        <v>0</v>
      </c>
      <c r="M238" s="492">
        <v>0</v>
      </c>
    </row>
    <row r="239" spans="1:13" x14ac:dyDescent="0.45">
      <c r="A239" s="492" t="s">
        <v>709</v>
      </c>
      <c r="B239" s="492" t="s">
        <v>561</v>
      </c>
      <c r="C239" s="492" t="s">
        <v>403</v>
      </c>
      <c r="D239" s="492" t="s">
        <v>406</v>
      </c>
      <c r="E239" s="492" t="s">
        <v>486</v>
      </c>
      <c r="F239" s="492" t="s">
        <v>708</v>
      </c>
      <c r="G239" s="492">
        <v>1</v>
      </c>
      <c r="H239" s="492">
        <v>0</v>
      </c>
      <c r="I239" s="492">
        <v>0</v>
      </c>
      <c r="J239" s="492">
        <v>0</v>
      </c>
      <c r="K239" s="492">
        <v>0</v>
      </c>
      <c r="L239" s="492">
        <v>0</v>
      </c>
      <c r="M239" s="492">
        <v>0</v>
      </c>
    </row>
    <row r="240" spans="1:13" x14ac:dyDescent="0.45">
      <c r="A240" s="492" t="s">
        <v>709</v>
      </c>
      <c r="B240" s="492" t="s">
        <v>561</v>
      </c>
      <c r="C240" s="492" t="s">
        <v>87</v>
      </c>
      <c r="D240" s="492" t="s">
        <v>406</v>
      </c>
      <c r="E240" s="492" t="s">
        <v>486</v>
      </c>
      <c r="F240" s="492" t="s">
        <v>708</v>
      </c>
      <c r="G240" s="492">
        <v>1</v>
      </c>
      <c r="H240" s="492">
        <v>0</v>
      </c>
      <c r="I240" s="492">
        <v>0</v>
      </c>
      <c r="J240" s="492">
        <v>0</v>
      </c>
      <c r="K240" s="492">
        <v>0</v>
      </c>
      <c r="L240" s="492">
        <v>0</v>
      </c>
      <c r="M240" s="492">
        <v>0</v>
      </c>
    </row>
    <row r="241" spans="1:13" x14ac:dyDescent="0.45">
      <c r="A241" s="492" t="s">
        <v>709</v>
      </c>
      <c r="B241" s="492" t="s">
        <v>561</v>
      </c>
      <c r="C241" s="492" t="s">
        <v>290</v>
      </c>
      <c r="D241" s="492" t="s">
        <v>406</v>
      </c>
      <c r="E241" s="492" t="s">
        <v>486</v>
      </c>
      <c r="F241" s="492" t="s">
        <v>708</v>
      </c>
      <c r="G241" s="492">
        <v>1</v>
      </c>
      <c r="H241" s="492">
        <v>501</v>
      </c>
      <c r="I241" s="492">
        <v>514</v>
      </c>
      <c r="J241" s="492">
        <v>426</v>
      </c>
      <c r="K241" s="492">
        <v>458</v>
      </c>
      <c r="L241" s="492">
        <v>75</v>
      </c>
      <c r="M241" s="492">
        <v>59</v>
      </c>
    </row>
    <row r="242" spans="1:13" x14ac:dyDescent="0.45">
      <c r="A242" s="492" t="s">
        <v>709</v>
      </c>
      <c r="B242" s="492" t="s">
        <v>561</v>
      </c>
      <c r="C242" s="492" t="s">
        <v>31</v>
      </c>
      <c r="D242" s="492" t="s">
        <v>407</v>
      </c>
      <c r="E242" s="492" t="s">
        <v>486</v>
      </c>
      <c r="F242" s="492" t="s">
        <v>708</v>
      </c>
      <c r="G242" s="492">
        <v>1</v>
      </c>
      <c r="H242" s="492">
        <v>1132</v>
      </c>
      <c r="I242" s="492">
        <v>1168</v>
      </c>
      <c r="J242" s="492">
        <v>1285</v>
      </c>
      <c r="K242" s="492">
        <v>1182</v>
      </c>
      <c r="L242" s="492">
        <v>1055</v>
      </c>
      <c r="M242" s="492">
        <v>938</v>
      </c>
    </row>
    <row r="243" spans="1:13" x14ac:dyDescent="0.45">
      <c r="A243" s="492" t="s">
        <v>709</v>
      </c>
      <c r="B243" s="492" t="s">
        <v>561</v>
      </c>
      <c r="C243" s="492" t="s">
        <v>401</v>
      </c>
      <c r="D243" s="492" t="s">
        <v>407</v>
      </c>
      <c r="E243" s="492" t="s">
        <v>486</v>
      </c>
      <c r="F243" s="492" t="s">
        <v>708</v>
      </c>
      <c r="G243" s="492">
        <v>1</v>
      </c>
      <c r="H243" s="492">
        <v>0</v>
      </c>
      <c r="I243" s="492">
        <v>0</v>
      </c>
      <c r="J243" s="492">
        <v>0</v>
      </c>
      <c r="K243" s="492">
        <v>0</v>
      </c>
      <c r="L243" s="492">
        <v>0</v>
      </c>
      <c r="M243" s="492">
        <v>0</v>
      </c>
    </row>
    <row r="244" spans="1:13" x14ac:dyDescent="0.45">
      <c r="A244" s="492" t="s">
        <v>709</v>
      </c>
      <c r="B244" s="492" t="s">
        <v>561</v>
      </c>
      <c r="C244" s="492" t="s">
        <v>402</v>
      </c>
      <c r="D244" s="492" t="s">
        <v>407</v>
      </c>
      <c r="E244" s="492" t="s">
        <v>486</v>
      </c>
      <c r="F244" s="492" t="s">
        <v>708</v>
      </c>
      <c r="G244" s="492">
        <v>1</v>
      </c>
      <c r="H244" s="492">
        <v>0</v>
      </c>
      <c r="I244" s="492">
        <v>0</v>
      </c>
      <c r="J244" s="492">
        <v>0</v>
      </c>
      <c r="K244" s="492">
        <v>0</v>
      </c>
      <c r="L244" s="492">
        <v>0</v>
      </c>
      <c r="M244" s="492">
        <v>0</v>
      </c>
    </row>
    <row r="245" spans="1:13" x14ac:dyDescent="0.45">
      <c r="A245" s="492" t="s">
        <v>709</v>
      </c>
      <c r="B245" s="492" t="s">
        <v>561</v>
      </c>
      <c r="C245" s="492" t="s">
        <v>403</v>
      </c>
      <c r="D245" s="492" t="s">
        <v>407</v>
      </c>
      <c r="E245" s="492" t="s">
        <v>486</v>
      </c>
      <c r="F245" s="492" t="s">
        <v>708</v>
      </c>
      <c r="G245" s="492">
        <v>1</v>
      </c>
      <c r="H245" s="492">
        <v>0</v>
      </c>
      <c r="I245" s="492">
        <v>0</v>
      </c>
      <c r="J245" s="492">
        <v>0</v>
      </c>
      <c r="K245" s="492">
        <v>0</v>
      </c>
      <c r="L245" s="492">
        <v>0</v>
      </c>
      <c r="M245" s="492">
        <v>0</v>
      </c>
    </row>
    <row r="246" spans="1:13" x14ac:dyDescent="0.45">
      <c r="A246" s="492" t="s">
        <v>709</v>
      </c>
      <c r="B246" s="492" t="s">
        <v>561</v>
      </c>
      <c r="C246" s="492" t="s">
        <v>87</v>
      </c>
      <c r="D246" s="492" t="s">
        <v>407</v>
      </c>
      <c r="E246" s="492" t="s">
        <v>486</v>
      </c>
      <c r="F246" s="492" t="s">
        <v>708</v>
      </c>
      <c r="G246" s="492">
        <v>1</v>
      </c>
      <c r="H246" s="492">
        <v>14</v>
      </c>
      <c r="I246" s="492">
        <v>14</v>
      </c>
      <c r="J246" s="492">
        <v>13</v>
      </c>
      <c r="K246" s="492">
        <v>11</v>
      </c>
      <c r="L246" s="492">
        <v>9</v>
      </c>
      <c r="M246" s="492">
        <v>9</v>
      </c>
    </row>
    <row r="247" spans="1:13" x14ac:dyDescent="0.45">
      <c r="A247" s="492" t="s">
        <v>709</v>
      </c>
      <c r="B247" s="492" t="s">
        <v>561</v>
      </c>
      <c r="C247" s="492" t="s">
        <v>290</v>
      </c>
      <c r="D247" s="492" t="s">
        <v>407</v>
      </c>
      <c r="E247" s="492" t="s">
        <v>486</v>
      </c>
      <c r="F247" s="492" t="s">
        <v>708</v>
      </c>
      <c r="G247" s="492">
        <v>1</v>
      </c>
      <c r="H247" s="492">
        <v>1147</v>
      </c>
      <c r="I247" s="492">
        <v>1182</v>
      </c>
      <c r="J247" s="492">
        <v>1298</v>
      </c>
      <c r="K247" s="492">
        <v>1192</v>
      </c>
      <c r="L247" s="492">
        <v>1064</v>
      </c>
      <c r="M247" s="492">
        <v>947</v>
      </c>
    </row>
    <row r="248" spans="1:13" x14ac:dyDescent="0.45">
      <c r="A248" s="492" t="s">
        <v>709</v>
      </c>
      <c r="B248" s="492" t="s">
        <v>561</v>
      </c>
      <c r="C248" s="492" t="s">
        <v>31</v>
      </c>
      <c r="D248" s="492" t="s">
        <v>408</v>
      </c>
      <c r="E248" s="492" t="s">
        <v>486</v>
      </c>
      <c r="F248" s="492" t="s">
        <v>708</v>
      </c>
      <c r="G248" s="492">
        <v>1</v>
      </c>
      <c r="H248" s="492">
        <v>1</v>
      </c>
      <c r="I248" s="492">
        <v>1</v>
      </c>
      <c r="J248" s="492">
        <v>1</v>
      </c>
      <c r="K248" s="492">
        <v>0</v>
      </c>
      <c r="L248" s="492">
        <v>0</v>
      </c>
      <c r="M248" s="492">
        <v>0</v>
      </c>
    </row>
    <row r="249" spans="1:13" x14ac:dyDescent="0.45">
      <c r="A249" s="492" t="s">
        <v>709</v>
      </c>
      <c r="B249" s="492" t="s">
        <v>561</v>
      </c>
      <c r="C249" s="492" t="s">
        <v>401</v>
      </c>
      <c r="D249" s="492" t="s">
        <v>408</v>
      </c>
      <c r="E249" s="492" t="s">
        <v>486</v>
      </c>
      <c r="F249" s="492" t="s">
        <v>708</v>
      </c>
      <c r="G249" s="492">
        <v>1</v>
      </c>
      <c r="H249" s="492">
        <v>0</v>
      </c>
      <c r="I249" s="492">
        <v>0</v>
      </c>
      <c r="J249" s="492">
        <v>0</v>
      </c>
      <c r="K249" s="492">
        <v>0</v>
      </c>
      <c r="L249" s="492">
        <v>0</v>
      </c>
      <c r="M249" s="492">
        <v>0</v>
      </c>
    </row>
    <row r="250" spans="1:13" x14ac:dyDescent="0.45">
      <c r="A250" s="492" t="s">
        <v>709</v>
      </c>
      <c r="B250" s="492" t="s">
        <v>561</v>
      </c>
      <c r="C250" s="492" t="s">
        <v>402</v>
      </c>
      <c r="D250" s="492" t="s">
        <v>408</v>
      </c>
      <c r="E250" s="492" t="s">
        <v>486</v>
      </c>
      <c r="F250" s="492" t="s">
        <v>708</v>
      </c>
      <c r="G250" s="492">
        <v>1</v>
      </c>
      <c r="H250" s="492">
        <v>0</v>
      </c>
      <c r="I250" s="492">
        <v>0</v>
      </c>
      <c r="J250" s="492">
        <v>0</v>
      </c>
      <c r="K250" s="492">
        <v>0</v>
      </c>
      <c r="L250" s="492">
        <v>0</v>
      </c>
      <c r="M250" s="492">
        <v>0</v>
      </c>
    </row>
    <row r="251" spans="1:13" x14ac:dyDescent="0.45">
      <c r="A251" s="492" t="s">
        <v>709</v>
      </c>
      <c r="B251" s="492" t="s">
        <v>561</v>
      </c>
      <c r="C251" s="492" t="s">
        <v>403</v>
      </c>
      <c r="D251" s="492" t="s">
        <v>408</v>
      </c>
      <c r="E251" s="492" t="s">
        <v>486</v>
      </c>
      <c r="F251" s="492" t="s">
        <v>708</v>
      </c>
      <c r="G251" s="492">
        <v>1</v>
      </c>
      <c r="H251" s="492">
        <v>0</v>
      </c>
      <c r="I251" s="492">
        <v>0</v>
      </c>
      <c r="J251" s="492">
        <v>0</v>
      </c>
      <c r="K251" s="492">
        <v>0</v>
      </c>
      <c r="L251" s="492">
        <v>0</v>
      </c>
      <c r="M251" s="492">
        <v>0</v>
      </c>
    </row>
    <row r="252" spans="1:13" x14ac:dyDescent="0.45">
      <c r="A252" s="492" t="s">
        <v>709</v>
      </c>
      <c r="B252" s="492" t="s">
        <v>561</v>
      </c>
      <c r="C252" s="492" t="s">
        <v>87</v>
      </c>
      <c r="D252" s="492" t="s">
        <v>408</v>
      </c>
      <c r="E252" s="492" t="s">
        <v>486</v>
      </c>
      <c r="F252" s="492" t="s">
        <v>708</v>
      </c>
      <c r="G252" s="492">
        <v>1</v>
      </c>
      <c r="H252" s="492">
        <v>0</v>
      </c>
      <c r="I252" s="492">
        <v>0</v>
      </c>
      <c r="J252" s="492">
        <v>0</v>
      </c>
      <c r="K252" s="492">
        <v>0</v>
      </c>
      <c r="L252" s="492">
        <v>0</v>
      </c>
      <c r="M252" s="492">
        <v>0</v>
      </c>
    </row>
    <row r="253" spans="1:13" x14ac:dyDescent="0.45">
      <c r="A253" s="492" t="s">
        <v>709</v>
      </c>
      <c r="B253" s="492" t="s">
        <v>561</v>
      </c>
      <c r="C253" s="492" t="s">
        <v>290</v>
      </c>
      <c r="D253" s="492" t="s">
        <v>408</v>
      </c>
      <c r="E253" s="492" t="s">
        <v>486</v>
      </c>
      <c r="F253" s="492" t="s">
        <v>708</v>
      </c>
      <c r="G253" s="492">
        <v>1</v>
      </c>
      <c r="H253" s="492">
        <v>1</v>
      </c>
      <c r="I253" s="492">
        <v>1</v>
      </c>
      <c r="J253" s="492">
        <v>1</v>
      </c>
      <c r="K253" s="492">
        <v>0</v>
      </c>
      <c r="L253" s="492">
        <v>0</v>
      </c>
      <c r="M253" s="492">
        <v>0</v>
      </c>
    </row>
    <row r="254" spans="1:13" x14ac:dyDescent="0.45">
      <c r="A254" s="492" t="s">
        <v>709</v>
      </c>
      <c r="B254" s="492" t="s">
        <v>561</v>
      </c>
      <c r="C254" s="492" t="s">
        <v>31</v>
      </c>
      <c r="D254" s="492" t="s">
        <v>409</v>
      </c>
      <c r="E254" s="492" t="s">
        <v>486</v>
      </c>
      <c r="F254" s="492" t="s">
        <v>708</v>
      </c>
      <c r="G254" s="492">
        <v>1</v>
      </c>
      <c r="H254" s="492">
        <v>857</v>
      </c>
      <c r="I254" s="492">
        <v>618</v>
      </c>
      <c r="J254" s="492">
        <v>677</v>
      </c>
      <c r="K254" s="492">
        <v>703</v>
      </c>
      <c r="L254" s="492">
        <v>713</v>
      </c>
      <c r="M254" s="492">
        <v>672</v>
      </c>
    </row>
    <row r="255" spans="1:13" x14ac:dyDescent="0.45">
      <c r="A255" s="492" t="s">
        <v>709</v>
      </c>
      <c r="B255" s="492" t="s">
        <v>561</v>
      </c>
      <c r="C255" s="492" t="s">
        <v>401</v>
      </c>
      <c r="D255" s="492" t="s">
        <v>409</v>
      </c>
      <c r="E255" s="492" t="s">
        <v>486</v>
      </c>
      <c r="F255" s="492" t="s">
        <v>708</v>
      </c>
      <c r="G255" s="492">
        <v>1</v>
      </c>
      <c r="H255" s="492">
        <v>0</v>
      </c>
      <c r="I255" s="492">
        <v>0</v>
      </c>
      <c r="J255" s="492">
        <v>0</v>
      </c>
      <c r="K255" s="492">
        <v>0</v>
      </c>
      <c r="L255" s="492">
        <v>0</v>
      </c>
      <c r="M255" s="492">
        <v>0</v>
      </c>
    </row>
    <row r="256" spans="1:13" x14ac:dyDescent="0.45">
      <c r="A256" s="492" t="s">
        <v>709</v>
      </c>
      <c r="B256" s="492" t="s">
        <v>561</v>
      </c>
      <c r="C256" s="492" t="s">
        <v>402</v>
      </c>
      <c r="D256" s="492" t="s">
        <v>409</v>
      </c>
      <c r="E256" s="492" t="s">
        <v>486</v>
      </c>
      <c r="F256" s="492" t="s">
        <v>708</v>
      </c>
      <c r="G256" s="492">
        <v>1</v>
      </c>
      <c r="H256" s="492">
        <v>0</v>
      </c>
      <c r="I256" s="492">
        <v>0</v>
      </c>
      <c r="J256" s="492">
        <v>0</v>
      </c>
      <c r="K256" s="492">
        <v>0</v>
      </c>
      <c r="L256" s="492">
        <v>0</v>
      </c>
      <c r="M256" s="492">
        <v>0</v>
      </c>
    </row>
    <row r="257" spans="1:13" x14ac:dyDescent="0.45">
      <c r="A257" s="492" t="s">
        <v>709</v>
      </c>
      <c r="B257" s="492" t="s">
        <v>561</v>
      </c>
      <c r="C257" s="492" t="s">
        <v>403</v>
      </c>
      <c r="D257" s="492" t="s">
        <v>409</v>
      </c>
      <c r="E257" s="492" t="s">
        <v>486</v>
      </c>
      <c r="F257" s="492" t="s">
        <v>708</v>
      </c>
      <c r="G257" s="492">
        <v>1</v>
      </c>
      <c r="H257" s="492">
        <v>0</v>
      </c>
      <c r="I257" s="492">
        <v>0</v>
      </c>
      <c r="J257" s="492">
        <v>0</v>
      </c>
      <c r="K257" s="492">
        <v>0</v>
      </c>
      <c r="L257" s="492">
        <v>0</v>
      </c>
      <c r="M257" s="492">
        <v>0</v>
      </c>
    </row>
    <row r="258" spans="1:13" x14ac:dyDescent="0.45">
      <c r="A258" s="492" t="s">
        <v>709</v>
      </c>
      <c r="B258" s="492" t="s">
        <v>561</v>
      </c>
      <c r="C258" s="492" t="s">
        <v>87</v>
      </c>
      <c r="D258" s="492" t="s">
        <v>409</v>
      </c>
      <c r="E258" s="492" t="s">
        <v>486</v>
      </c>
      <c r="F258" s="492" t="s">
        <v>708</v>
      </c>
      <c r="G258" s="492">
        <v>1</v>
      </c>
      <c r="H258" s="492">
        <v>0</v>
      </c>
      <c r="I258" s="492">
        <v>0</v>
      </c>
      <c r="J258" s="492">
        <v>0</v>
      </c>
      <c r="K258" s="492">
        <v>0</v>
      </c>
      <c r="L258" s="492">
        <v>0</v>
      </c>
      <c r="M258" s="492">
        <v>0</v>
      </c>
    </row>
    <row r="259" spans="1:13" x14ac:dyDescent="0.45">
      <c r="A259" s="492" t="s">
        <v>709</v>
      </c>
      <c r="B259" s="492" t="s">
        <v>561</v>
      </c>
      <c r="C259" s="492" t="s">
        <v>290</v>
      </c>
      <c r="D259" s="492" t="s">
        <v>409</v>
      </c>
      <c r="E259" s="492" t="s">
        <v>486</v>
      </c>
      <c r="F259" s="492" t="s">
        <v>708</v>
      </c>
      <c r="G259" s="492">
        <v>1</v>
      </c>
      <c r="H259" s="492">
        <v>857</v>
      </c>
      <c r="I259" s="492">
        <v>618</v>
      </c>
      <c r="J259" s="492">
        <v>677</v>
      </c>
      <c r="K259" s="492">
        <v>703</v>
      </c>
      <c r="L259" s="492">
        <v>713</v>
      </c>
      <c r="M259" s="492">
        <v>672</v>
      </c>
    </row>
    <row r="260" spans="1:13" x14ac:dyDescent="0.45">
      <c r="A260" s="492" t="s">
        <v>709</v>
      </c>
      <c r="B260" s="492" t="s">
        <v>561</v>
      </c>
      <c r="C260" s="492" t="s">
        <v>31</v>
      </c>
      <c r="D260" s="492" t="s">
        <v>410</v>
      </c>
      <c r="E260" s="492" t="s">
        <v>486</v>
      </c>
      <c r="F260" s="492" t="s">
        <v>708</v>
      </c>
      <c r="G260" s="492">
        <v>1</v>
      </c>
      <c r="H260" s="492">
        <v>395</v>
      </c>
      <c r="I260" s="492">
        <v>391</v>
      </c>
      <c r="J260" s="492">
        <v>350</v>
      </c>
      <c r="K260" s="492">
        <v>347</v>
      </c>
      <c r="L260" s="492">
        <v>198</v>
      </c>
      <c r="M260" s="492">
        <v>184</v>
      </c>
    </row>
    <row r="261" spans="1:13" x14ac:dyDescent="0.45">
      <c r="A261" s="492" t="s">
        <v>709</v>
      </c>
      <c r="B261" s="492" t="s">
        <v>561</v>
      </c>
      <c r="C261" s="492" t="s">
        <v>401</v>
      </c>
      <c r="D261" s="492" t="s">
        <v>410</v>
      </c>
      <c r="E261" s="492" t="s">
        <v>486</v>
      </c>
      <c r="F261" s="492" t="s">
        <v>708</v>
      </c>
      <c r="G261" s="492">
        <v>1</v>
      </c>
      <c r="H261" s="492">
        <v>1</v>
      </c>
      <c r="I261" s="492">
        <v>1</v>
      </c>
      <c r="J261" s="492">
        <v>1</v>
      </c>
      <c r="K261" s="492">
        <v>0</v>
      </c>
      <c r="L261" s="492">
        <v>1</v>
      </c>
      <c r="M261" s="492">
        <v>1</v>
      </c>
    </row>
    <row r="262" spans="1:13" x14ac:dyDescent="0.45">
      <c r="A262" s="492" t="s">
        <v>709</v>
      </c>
      <c r="B262" s="492" t="s">
        <v>561</v>
      </c>
      <c r="C262" s="492" t="s">
        <v>402</v>
      </c>
      <c r="D262" s="492" t="s">
        <v>410</v>
      </c>
      <c r="E262" s="492" t="s">
        <v>486</v>
      </c>
      <c r="F262" s="492" t="s">
        <v>708</v>
      </c>
      <c r="G262" s="492">
        <v>1</v>
      </c>
      <c r="H262" s="492">
        <v>4</v>
      </c>
      <c r="I262" s="492">
        <v>4</v>
      </c>
      <c r="J262" s="492">
        <v>4</v>
      </c>
      <c r="K262" s="492">
        <v>4</v>
      </c>
      <c r="L262" s="492">
        <v>4</v>
      </c>
      <c r="M262" s="492">
        <v>4</v>
      </c>
    </row>
    <row r="263" spans="1:13" x14ac:dyDescent="0.45">
      <c r="A263" s="492" t="s">
        <v>709</v>
      </c>
      <c r="B263" s="492" t="s">
        <v>561</v>
      </c>
      <c r="C263" s="492" t="s">
        <v>403</v>
      </c>
      <c r="D263" s="492" t="s">
        <v>410</v>
      </c>
      <c r="E263" s="492" t="s">
        <v>486</v>
      </c>
      <c r="F263" s="492" t="s">
        <v>708</v>
      </c>
      <c r="G263" s="492">
        <v>1</v>
      </c>
      <c r="H263" s="492">
        <v>0</v>
      </c>
      <c r="I263" s="492">
        <v>0</v>
      </c>
      <c r="J263" s="492">
        <v>0</v>
      </c>
      <c r="K263" s="492">
        <v>0</v>
      </c>
      <c r="L263" s="492">
        <v>0</v>
      </c>
      <c r="M263" s="492">
        <v>0</v>
      </c>
    </row>
    <row r="264" spans="1:13" x14ac:dyDescent="0.45">
      <c r="A264" s="492" t="s">
        <v>709</v>
      </c>
      <c r="B264" s="492" t="s">
        <v>561</v>
      </c>
      <c r="C264" s="492" t="s">
        <v>87</v>
      </c>
      <c r="D264" s="492" t="s">
        <v>410</v>
      </c>
      <c r="E264" s="492" t="s">
        <v>486</v>
      </c>
      <c r="F264" s="492" t="s">
        <v>708</v>
      </c>
      <c r="G264" s="492">
        <v>1</v>
      </c>
      <c r="H264" s="492">
        <v>2</v>
      </c>
      <c r="I264" s="492">
        <v>2</v>
      </c>
      <c r="J264" s="492">
        <v>5</v>
      </c>
      <c r="K264" s="492">
        <v>14</v>
      </c>
      <c r="L264" s="492">
        <v>19</v>
      </c>
      <c r="M264" s="492">
        <v>17</v>
      </c>
    </row>
    <row r="265" spans="1:13" x14ac:dyDescent="0.45">
      <c r="A265" s="492" t="s">
        <v>709</v>
      </c>
      <c r="B265" s="492" t="s">
        <v>561</v>
      </c>
      <c r="C265" s="492" t="s">
        <v>290</v>
      </c>
      <c r="D265" s="492" t="s">
        <v>410</v>
      </c>
      <c r="E265" s="492" t="s">
        <v>486</v>
      </c>
      <c r="F265" s="492" t="s">
        <v>708</v>
      </c>
      <c r="G265" s="492">
        <v>1</v>
      </c>
      <c r="H265" s="492">
        <v>402</v>
      </c>
      <c r="I265" s="492">
        <v>398</v>
      </c>
      <c r="J265" s="492">
        <v>359</v>
      </c>
      <c r="K265" s="492">
        <v>366</v>
      </c>
      <c r="L265" s="492">
        <v>222</v>
      </c>
      <c r="M265" s="492">
        <v>206</v>
      </c>
    </row>
    <row r="266" spans="1:13" x14ac:dyDescent="0.45">
      <c r="A266" s="492" t="s">
        <v>709</v>
      </c>
      <c r="B266" s="492" t="s">
        <v>561</v>
      </c>
      <c r="C266" s="492" t="s">
        <v>31</v>
      </c>
      <c r="D266" s="492" t="s">
        <v>290</v>
      </c>
      <c r="E266" s="492" t="s">
        <v>486</v>
      </c>
      <c r="F266" s="492" t="s">
        <v>708</v>
      </c>
      <c r="G266" s="492">
        <v>1</v>
      </c>
      <c r="H266" s="492">
        <v>5526</v>
      </c>
      <c r="I266" s="492">
        <v>5478</v>
      </c>
      <c r="J266" s="492">
        <v>5558</v>
      </c>
      <c r="K266" s="492">
        <v>5499</v>
      </c>
      <c r="L266" s="492">
        <v>4702</v>
      </c>
      <c r="M266" s="492">
        <v>4390</v>
      </c>
    </row>
    <row r="267" spans="1:13" x14ac:dyDescent="0.45">
      <c r="A267" s="492" t="s">
        <v>709</v>
      </c>
      <c r="B267" s="492" t="s">
        <v>561</v>
      </c>
      <c r="C267" s="492" t="s">
        <v>401</v>
      </c>
      <c r="D267" s="492" t="s">
        <v>290</v>
      </c>
      <c r="E267" s="492" t="s">
        <v>486</v>
      </c>
      <c r="F267" s="492" t="s">
        <v>708</v>
      </c>
      <c r="G267" s="492">
        <v>1</v>
      </c>
      <c r="H267" s="492">
        <v>53</v>
      </c>
      <c r="I267" s="492">
        <v>47</v>
      </c>
      <c r="J267" s="492">
        <v>40</v>
      </c>
      <c r="K267" s="492">
        <v>37</v>
      </c>
      <c r="L267" s="492">
        <v>34</v>
      </c>
      <c r="M267" s="492">
        <v>8</v>
      </c>
    </row>
    <row r="268" spans="1:13" x14ac:dyDescent="0.45">
      <c r="A268" s="492" t="s">
        <v>709</v>
      </c>
      <c r="B268" s="492" t="s">
        <v>561</v>
      </c>
      <c r="C268" s="492" t="s">
        <v>402</v>
      </c>
      <c r="D268" s="492" t="s">
        <v>290</v>
      </c>
      <c r="E268" s="492" t="s">
        <v>486</v>
      </c>
      <c r="F268" s="492" t="s">
        <v>708</v>
      </c>
      <c r="G268" s="492">
        <v>1</v>
      </c>
      <c r="H268" s="492">
        <v>32</v>
      </c>
      <c r="I268" s="492">
        <v>25</v>
      </c>
      <c r="J268" s="492">
        <v>13</v>
      </c>
      <c r="K268" s="492">
        <v>20</v>
      </c>
      <c r="L268" s="492">
        <v>29</v>
      </c>
      <c r="M268" s="492">
        <v>22</v>
      </c>
    </row>
    <row r="269" spans="1:13" x14ac:dyDescent="0.45">
      <c r="A269" s="492" t="s">
        <v>709</v>
      </c>
      <c r="B269" s="492" t="s">
        <v>561</v>
      </c>
      <c r="C269" s="492" t="s">
        <v>403</v>
      </c>
      <c r="D269" s="492" t="s">
        <v>290</v>
      </c>
      <c r="E269" s="492" t="s">
        <v>486</v>
      </c>
      <c r="F269" s="492" t="s">
        <v>708</v>
      </c>
      <c r="G269" s="492">
        <v>1</v>
      </c>
      <c r="H269" s="492">
        <v>1</v>
      </c>
      <c r="I269" s="492">
        <v>0</v>
      </c>
      <c r="J269" s="492">
        <v>0</v>
      </c>
      <c r="K269" s="492">
        <v>0</v>
      </c>
      <c r="L269" s="492">
        <v>0</v>
      </c>
      <c r="M269" s="492">
        <v>0</v>
      </c>
    </row>
    <row r="270" spans="1:13" x14ac:dyDescent="0.45">
      <c r="A270" s="492" t="s">
        <v>709</v>
      </c>
      <c r="B270" s="492" t="s">
        <v>561</v>
      </c>
      <c r="C270" s="492" t="s">
        <v>87</v>
      </c>
      <c r="D270" s="492" t="s">
        <v>290</v>
      </c>
      <c r="E270" s="492" t="s">
        <v>486</v>
      </c>
      <c r="F270" s="492" t="s">
        <v>708</v>
      </c>
      <c r="G270" s="492">
        <v>1</v>
      </c>
      <c r="H270" s="492">
        <v>16</v>
      </c>
      <c r="I270" s="492">
        <v>17</v>
      </c>
      <c r="J270" s="492">
        <v>18</v>
      </c>
      <c r="K270" s="492">
        <v>26</v>
      </c>
      <c r="L270" s="492">
        <v>29</v>
      </c>
      <c r="M270" s="492">
        <v>27</v>
      </c>
    </row>
    <row r="271" spans="1:13" x14ac:dyDescent="0.45">
      <c r="A271" s="492" t="s">
        <v>709</v>
      </c>
      <c r="B271" s="492" t="s">
        <v>561</v>
      </c>
      <c r="C271" s="492" t="s">
        <v>290</v>
      </c>
      <c r="D271" s="492" t="s">
        <v>290</v>
      </c>
      <c r="E271" s="492" t="s">
        <v>486</v>
      </c>
      <c r="F271" s="492" t="s">
        <v>708</v>
      </c>
      <c r="G271" s="492">
        <v>1</v>
      </c>
      <c r="H271" s="492">
        <v>5628</v>
      </c>
      <c r="I271" s="492">
        <v>5567</v>
      </c>
      <c r="J271" s="492">
        <v>5630</v>
      </c>
      <c r="K271" s="492">
        <v>5583</v>
      </c>
      <c r="L271" s="492">
        <v>4794</v>
      </c>
      <c r="M271" s="492">
        <v>4448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56"/>
  <sheetViews>
    <sheetView showGridLines="0" workbookViewId="0">
      <selection sqref="A1:I1"/>
    </sheetView>
  </sheetViews>
  <sheetFormatPr defaultColWidth="18.73046875" defaultRowHeight="10.5" x14ac:dyDescent="0.35"/>
  <cols>
    <col min="1" max="1" width="36.86328125" style="4" customWidth="1"/>
    <col min="2" max="2" width="9" style="4" hidden="1" customWidth="1"/>
    <col min="3" max="3" width="7.59765625" style="4" hidden="1" customWidth="1"/>
    <col min="4" max="9" width="14.59765625" style="4" customWidth="1"/>
    <col min="10" max="16384" width="18.73046875" style="4"/>
  </cols>
  <sheetData>
    <row r="1" spans="1:23" ht="20.85" customHeight="1" x14ac:dyDescent="0.35">
      <c r="A1" s="590" t="s">
        <v>618</v>
      </c>
      <c r="B1" s="590"/>
      <c r="C1" s="590"/>
      <c r="D1" s="590"/>
      <c r="E1" s="590"/>
      <c r="F1" s="590"/>
      <c r="G1" s="590"/>
      <c r="H1" s="590"/>
      <c r="I1" s="590"/>
    </row>
    <row r="2" spans="1:23" s="289" customFormat="1" ht="14.25" x14ac:dyDescent="0.45">
      <c r="A2" s="609" t="s">
        <v>48</v>
      </c>
      <c r="B2" s="609"/>
      <c r="C2" s="609"/>
      <c r="D2" s="609"/>
      <c r="E2" s="609"/>
      <c r="F2" s="609"/>
      <c r="G2" s="609"/>
      <c r="H2" s="609"/>
      <c r="I2" s="609"/>
    </row>
    <row r="3" spans="1:23" s="289" customFormat="1" ht="14.25" x14ac:dyDescent="0.45">
      <c r="A3" s="610"/>
      <c r="B3" s="610"/>
      <c r="C3" s="610"/>
      <c r="D3" s="610"/>
      <c r="E3" s="610"/>
      <c r="F3" s="610"/>
      <c r="G3" s="610"/>
      <c r="H3" s="610"/>
      <c r="I3" s="610"/>
    </row>
    <row r="4" spans="1:23" ht="15.75" customHeight="1" x14ac:dyDescent="0.35">
      <c r="A4" s="56"/>
      <c r="B4" s="56"/>
      <c r="C4" s="594" t="s">
        <v>79</v>
      </c>
      <c r="D4" s="594"/>
      <c r="E4" s="594"/>
      <c r="F4" s="594"/>
      <c r="G4" s="594"/>
      <c r="H4" s="594"/>
      <c r="I4" s="594"/>
    </row>
    <row r="5" spans="1:23" s="289" customFormat="1" ht="28.5" customHeight="1" x14ac:dyDescent="0.45">
      <c r="A5" s="275"/>
      <c r="B5" s="275"/>
      <c r="C5" s="2"/>
      <c r="D5" s="323" t="s">
        <v>0</v>
      </c>
      <c r="E5" s="323" t="s">
        <v>1</v>
      </c>
      <c r="F5" s="323" t="s">
        <v>2</v>
      </c>
      <c r="G5" s="323" t="s">
        <v>3</v>
      </c>
      <c r="H5" s="323" t="s">
        <v>4</v>
      </c>
      <c r="I5" s="323" t="s">
        <v>308</v>
      </c>
      <c r="J5" s="299"/>
      <c r="K5" s="299"/>
      <c r="L5" s="299"/>
      <c r="M5" s="299"/>
      <c r="N5" s="299"/>
      <c r="O5" s="299"/>
      <c r="P5" s="299"/>
      <c r="Q5" s="299"/>
      <c r="R5" s="299"/>
      <c r="S5" s="299"/>
      <c r="T5" s="299"/>
      <c r="U5" s="299"/>
      <c r="V5" s="299"/>
      <c r="W5" s="299"/>
    </row>
    <row r="6" spans="1:23" s="6" customFormat="1" ht="15.75" customHeight="1" x14ac:dyDescent="0.45">
      <c r="A6" s="49"/>
      <c r="B6" s="49"/>
      <c r="C6" s="191"/>
      <c r="D6" s="191"/>
      <c r="E6" s="191"/>
      <c r="F6" s="191"/>
      <c r="G6" s="191"/>
      <c r="H6" s="191"/>
    </row>
    <row r="7" spans="1:23" s="306" customFormat="1" ht="15" customHeight="1" x14ac:dyDescent="0.45">
      <c r="A7" s="304"/>
      <c r="B7" s="305"/>
      <c r="C7" s="589" t="s">
        <v>95</v>
      </c>
      <c r="D7" s="589"/>
      <c r="E7" s="589"/>
      <c r="F7" s="589"/>
      <c r="G7" s="589"/>
      <c r="H7" s="589"/>
      <c r="I7" s="589"/>
    </row>
    <row r="8" spans="1:23" s="289" customFormat="1" ht="16.5" customHeight="1" x14ac:dyDescent="0.45">
      <c r="A8" s="62" t="s">
        <v>94</v>
      </c>
      <c r="D8" s="497"/>
      <c r="E8" s="497"/>
      <c r="F8" s="497"/>
      <c r="G8" s="497"/>
      <c r="H8" s="302"/>
      <c r="I8" s="302"/>
    </row>
    <row r="9" spans="1:23" s="289" customFormat="1" ht="11.25" hidden="1" customHeight="1" x14ac:dyDescent="0.45">
      <c r="A9" s="62"/>
      <c r="B9" s="531"/>
      <c r="C9" s="531"/>
      <c r="D9" s="488"/>
      <c r="E9" s="488"/>
      <c r="F9" s="488"/>
      <c r="G9" s="488"/>
      <c r="H9" s="302"/>
      <c r="I9" s="302"/>
    </row>
    <row r="10" spans="1:23" s="6" customFormat="1" ht="16.5" customHeight="1" x14ac:dyDescent="0.45">
      <c r="A10" s="57" t="s">
        <v>96</v>
      </c>
      <c r="B10" s="57"/>
      <c r="C10" s="289"/>
      <c r="D10" s="162">
        <v>10</v>
      </c>
      <c r="E10" s="162">
        <v>9</v>
      </c>
      <c r="F10" s="162">
        <v>10</v>
      </c>
      <c r="G10" s="162">
        <v>9</v>
      </c>
      <c r="H10" s="162">
        <v>8</v>
      </c>
      <c r="I10" s="162">
        <v>7</v>
      </c>
    </row>
    <row r="11" spans="1:23" s="6" customFormat="1" ht="16.5" customHeight="1" x14ac:dyDescent="0.45">
      <c r="A11" s="57" t="s">
        <v>97</v>
      </c>
      <c r="B11" s="57"/>
      <c r="C11" s="289"/>
      <c r="D11" s="162">
        <v>2443</v>
      </c>
      <c r="E11" s="162">
        <v>2428</v>
      </c>
      <c r="F11" s="162">
        <v>1995</v>
      </c>
      <c r="G11" s="162">
        <v>1764</v>
      </c>
      <c r="H11" s="162">
        <v>2069</v>
      </c>
      <c r="I11" s="162">
        <v>1920</v>
      </c>
    </row>
    <row r="12" spans="1:23" s="6" customFormat="1" ht="16.5" customHeight="1" x14ac:dyDescent="0.45">
      <c r="A12" s="57" t="s">
        <v>98</v>
      </c>
      <c r="B12" s="57"/>
      <c r="C12" s="289"/>
      <c r="D12" s="162" t="s">
        <v>717</v>
      </c>
      <c r="E12" s="162" t="s">
        <v>717</v>
      </c>
      <c r="F12" s="162" t="s">
        <v>717</v>
      </c>
      <c r="G12" s="162" t="s">
        <v>717</v>
      </c>
      <c r="H12" s="162" t="s">
        <v>717</v>
      </c>
      <c r="I12" s="162" t="s">
        <v>717</v>
      </c>
    </row>
    <row r="13" spans="1:23" s="6" customFormat="1" ht="16.5" customHeight="1" x14ac:dyDescent="0.45">
      <c r="A13" s="57" t="s">
        <v>99</v>
      </c>
      <c r="B13" s="57"/>
      <c r="C13" s="289"/>
      <c r="D13" s="162">
        <v>137</v>
      </c>
      <c r="E13" s="162" t="s">
        <v>717</v>
      </c>
      <c r="F13" s="162">
        <v>148</v>
      </c>
      <c r="G13" s="162" t="s">
        <v>717</v>
      </c>
      <c r="H13" s="162" t="s">
        <v>717</v>
      </c>
      <c r="I13" s="162" t="s">
        <v>717</v>
      </c>
    </row>
    <row r="14" spans="1:23" s="6" customFormat="1" ht="16.5" customHeight="1" x14ac:dyDescent="0.45">
      <c r="A14" s="57" t="s">
        <v>100</v>
      </c>
      <c r="B14" s="57"/>
      <c r="C14" s="289"/>
      <c r="D14" s="162" t="s">
        <v>717</v>
      </c>
      <c r="E14" s="162" t="s">
        <v>717</v>
      </c>
      <c r="F14" s="162" t="s">
        <v>717</v>
      </c>
      <c r="G14" s="162" t="s">
        <v>717</v>
      </c>
      <c r="H14" s="162" t="s">
        <v>717</v>
      </c>
      <c r="I14" s="162" t="s">
        <v>717</v>
      </c>
    </row>
    <row r="15" spans="1:23" s="6" customFormat="1" ht="16.5" customHeight="1" x14ac:dyDescent="0.45">
      <c r="A15" s="57" t="s">
        <v>101</v>
      </c>
      <c r="B15" s="57"/>
      <c r="C15" s="289"/>
      <c r="D15" s="162">
        <v>454</v>
      </c>
      <c r="E15" s="162">
        <v>419</v>
      </c>
      <c r="F15" s="162" t="s">
        <v>717</v>
      </c>
      <c r="G15" s="162" t="s">
        <v>717</v>
      </c>
      <c r="H15" s="162">
        <v>458</v>
      </c>
      <c r="I15" s="162">
        <v>450</v>
      </c>
    </row>
    <row r="16" spans="1:23" s="6" customFormat="1" ht="16.5" customHeight="1" x14ac:dyDescent="0.45">
      <c r="A16" s="57" t="s">
        <v>102</v>
      </c>
      <c r="B16" s="57"/>
      <c r="C16" s="289"/>
      <c r="D16" s="162">
        <v>10</v>
      </c>
      <c r="E16" s="162">
        <v>11</v>
      </c>
      <c r="F16" s="162">
        <v>10</v>
      </c>
      <c r="G16" s="162">
        <v>12</v>
      </c>
      <c r="H16" s="162">
        <v>4</v>
      </c>
      <c r="I16" s="162" t="s">
        <v>717</v>
      </c>
    </row>
    <row r="17" spans="1:9" s="6" customFormat="1" ht="16.5" customHeight="1" x14ac:dyDescent="0.45">
      <c r="A17" s="19" t="s">
        <v>103</v>
      </c>
      <c r="B17" s="19"/>
      <c r="C17" s="289"/>
      <c r="D17" s="162">
        <v>9</v>
      </c>
      <c r="E17" s="162">
        <v>7</v>
      </c>
      <c r="F17" s="162">
        <v>7</v>
      </c>
      <c r="G17" s="162">
        <v>7</v>
      </c>
      <c r="H17" s="162">
        <v>8</v>
      </c>
      <c r="I17" s="162" t="s">
        <v>717</v>
      </c>
    </row>
    <row r="18" spans="1:9" s="6" customFormat="1" ht="16.5" customHeight="1" x14ac:dyDescent="0.45">
      <c r="A18" s="19" t="s">
        <v>104</v>
      </c>
      <c r="B18" s="19"/>
      <c r="C18" s="289"/>
      <c r="D18" s="162" t="s">
        <v>717</v>
      </c>
      <c r="E18" s="162" t="s">
        <v>717</v>
      </c>
      <c r="F18" s="162" t="s">
        <v>717</v>
      </c>
      <c r="G18" s="162" t="s">
        <v>717</v>
      </c>
      <c r="H18" s="162" t="s">
        <v>717</v>
      </c>
      <c r="I18" s="162" t="s">
        <v>717</v>
      </c>
    </row>
    <row r="19" spans="1:9" s="6" customFormat="1" ht="16.5" customHeight="1" x14ac:dyDescent="0.45">
      <c r="A19" s="57" t="s">
        <v>105</v>
      </c>
      <c r="B19" s="57"/>
      <c r="C19" s="289"/>
      <c r="D19" s="162">
        <v>1860</v>
      </c>
      <c r="E19" s="162">
        <v>1996</v>
      </c>
      <c r="F19" s="162">
        <v>2104</v>
      </c>
      <c r="G19" s="162">
        <v>2443</v>
      </c>
      <c r="H19" s="162">
        <v>2355</v>
      </c>
      <c r="I19" s="162">
        <v>2209</v>
      </c>
    </row>
    <row r="20" spans="1:9" s="6" customFormat="1" ht="16.5" customHeight="1" x14ac:dyDescent="0.45">
      <c r="A20" s="57" t="s">
        <v>106</v>
      </c>
      <c r="B20" s="57"/>
      <c r="C20" s="289"/>
      <c r="D20" s="162">
        <v>25</v>
      </c>
      <c r="E20" s="162">
        <v>28</v>
      </c>
      <c r="F20" s="162">
        <v>38</v>
      </c>
      <c r="G20" s="162">
        <v>52</v>
      </c>
      <c r="H20" s="162">
        <v>57</v>
      </c>
      <c r="I20" s="162" t="s">
        <v>717</v>
      </c>
    </row>
    <row r="21" spans="1:9" s="6" customFormat="1" ht="16.5" customHeight="1" x14ac:dyDescent="0.45">
      <c r="A21" s="57" t="s">
        <v>107</v>
      </c>
      <c r="B21" s="57"/>
      <c r="C21" s="289"/>
      <c r="D21" s="162">
        <v>23</v>
      </c>
      <c r="E21" s="162">
        <v>23</v>
      </c>
      <c r="F21" s="162">
        <v>21</v>
      </c>
      <c r="G21" s="162">
        <v>19</v>
      </c>
      <c r="H21" s="162">
        <v>28</v>
      </c>
      <c r="I21" s="162">
        <v>28</v>
      </c>
    </row>
    <row r="22" spans="1:9" s="6" customFormat="1" ht="16.5" customHeight="1" x14ac:dyDescent="0.45">
      <c r="A22" s="57" t="s">
        <v>108</v>
      </c>
      <c r="B22" s="57"/>
      <c r="C22" s="289"/>
      <c r="D22" s="162" t="s">
        <v>717</v>
      </c>
      <c r="E22" s="162" t="s">
        <v>717</v>
      </c>
      <c r="F22" s="162" t="s">
        <v>717</v>
      </c>
      <c r="G22" s="162" t="s">
        <v>717</v>
      </c>
      <c r="H22" s="162" t="s">
        <v>717</v>
      </c>
      <c r="I22" s="162" t="s">
        <v>717</v>
      </c>
    </row>
    <row r="23" spans="1:9" s="6" customFormat="1" ht="16.5" customHeight="1" x14ac:dyDescent="0.45">
      <c r="A23" s="57" t="s">
        <v>109</v>
      </c>
      <c r="B23" s="57"/>
      <c r="C23" s="289"/>
      <c r="D23" s="162">
        <v>57</v>
      </c>
      <c r="E23" s="162">
        <v>56</v>
      </c>
      <c r="F23" s="162" t="s">
        <v>717</v>
      </c>
      <c r="G23" s="162" t="s">
        <v>717</v>
      </c>
      <c r="H23" s="162" t="s">
        <v>717</v>
      </c>
      <c r="I23" s="162">
        <v>68</v>
      </c>
    </row>
    <row r="24" spans="1:9" s="6" customFormat="1" ht="16.5" customHeight="1" x14ac:dyDescent="0.45">
      <c r="A24" s="57" t="s">
        <v>110</v>
      </c>
      <c r="B24" s="57"/>
      <c r="C24" s="289"/>
      <c r="D24" s="162">
        <v>18</v>
      </c>
      <c r="E24" s="162" t="s">
        <v>717</v>
      </c>
      <c r="F24" s="162" t="s">
        <v>717</v>
      </c>
      <c r="G24" s="162" t="s">
        <v>717</v>
      </c>
      <c r="H24" s="162" t="s">
        <v>717</v>
      </c>
      <c r="I24" s="162">
        <v>18</v>
      </c>
    </row>
    <row r="25" spans="1:9" s="6" customFormat="1" ht="16.5" customHeight="1" x14ac:dyDescent="0.45">
      <c r="A25" s="57" t="s">
        <v>111</v>
      </c>
      <c r="B25" s="57"/>
      <c r="C25" s="289"/>
      <c r="D25" s="162">
        <v>35</v>
      </c>
      <c r="E25" s="162">
        <v>34</v>
      </c>
      <c r="F25" s="162">
        <v>35</v>
      </c>
      <c r="G25" s="162">
        <v>20</v>
      </c>
      <c r="H25" s="162">
        <v>21</v>
      </c>
      <c r="I25" s="162">
        <v>24</v>
      </c>
    </row>
    <row r="26" spans="1:9" s="6" customFormat="1" ht="16.5" customHeight="1" x14ac:dyDescent="0.45">
      <c r="A26" s="57" t="s">
        <v>92</v>
      </c>
      <c r="B26" s="57"/>
      <c r="C26" s="289"/>
      <c r="D26" s="162">
        <v>196</v>
      </c>
      <c r="E26" s="162">
        <v>268</v>
      </c>
      <c r="F26" s="162">
        <v>245</v>
      </c>
      <c r="G26" s="162">
        <v>286</v>
      </c>
      <c r="H26" s="162">
        <v>325</v>
      </c>
      <c r="I26" s="162">
        <v>364</v>
      </c>
    </row>
    <row r="27" spans="1:9" s="6" customFormat="1" ht="16.5" customHeight="1" x14ac:dyDescent="0.45">
      <c r="A27" s="63" t="s">
        <v>112</v>
      </c>
      <c r="B27" s="63"/>
      <c r="C27" s="289"/>
      <c r="D27" s="539">
        <v>5365</v>
      </c>
      <c r="E27" s="539">
        <v>5523</v>
      </c>
      <c r="F27" s="539">
        <v>5237</v>
      </c>
      <c r="G27" s="539">
        <v>5400</v>
      </c>
      <c r="H27" s="539">
        <v>5700</v>
      </c>
      <c r="I27" s="539">
        <v>5461</v>
      </c>
    </row>
    <row r="28" spans="1:9" ht="16.5" customHeight="1" x14ac:dyDescent="0.45">
      <c r="A28" s="64" t="s">
        <v>113</v>
      </c>
      <c r="B28" s="129"/>
      <c r="C28" s="289"/>
      <c r="D28" s="162">
        <v>1873</v>
      </c>
      <c r="E28" s="162">
        <v>1837</v>
      </c>
      <c r="F28" s="162">
        <v>1519</v>
      </c>
      <c r="G28" s="162">
        <v>1468</v>
      </c>
      <c r="H28" s="162">
        <v>1521</v>
      </c>
      <c r="I28" s="162">
        <v>1250</v>
      </c>
    </row>
    <row r="29" spans="1:9" s="6" customFormat="1" ht="16.5" customHeight="1" x14ac:dyDescent="0.45">
      <c r="A29" s="65" t="s">
        <v>114</v>
      </c>
      <c r="B29" s="225"/>
      <c r="C29" s="289"/>
      <c r="D29" s="162">
        <v>2181</v>
      </c>
      <c r="E29" s="162">
        <v>2191</v>
      </c>
      <c r="F29" s="162">
        <v>1786</v>
      </c>
      <c r="G29" s="162">
        <v>1699</v>
      </c>
      <c r="H29" s="162">
        <v>1815</v>
      </c>
      <c r="I29" s="162">
        <v>1742</v>
      </c>
    </row>
    <row r="30" spans="1:9" s="6" customFormat="1" ht="16.5" customHeight="1" x14ac:dyDescent="0.45">
      <c r="A30" s="65" t="s">
        <v>115</v>
      </c>
      <c r="B30" s="225"/>
      <c r="C30" s="289"/>
      <c r="D30" s="162">
        <v>3184</v>
      </c>
      <c r="E30" s="162">
        <v>3332</v>
      </c>
      <c r="F30" s="162">
        <v>3451</v>
      </c>
      <c r="G30" s="162">
        <v>3701</v>
      </c>
      <c r="H30" s="162">
        <v>3885</v>
      </c>
      <c r="I30" s="162">
        <v>3720</v>
      </c>
    </row>
    <row r="31" spans="1:9" s="6" customFormat="1" ht="16.5" customHeight="1" x14ac:dyDescent="0.45">
      <c r="A31" s="65"/>
      <c r="B31" s="225"/>
      <c r="C31" s="289"/>
      <c r="D31" s="276"/>
      <c r="E31" s="276"/>
      <c r="F31" s="276"/>
      <c r="G31" s="276"/>
      <c r="H31" s="276"/>
      <c r="I31" s="276"/>
    </row>
    <row r="32" spans="1:9" s="6" customFormat="1" ht="16.5" customHeight="1" x14ac:dyDescent="0.45">
      <c r="A32" s="65"/>
      <c r="B32" s="65"/>
      <c r="C32" s="65"/>
      <c r="D32" s="66"/>
      <c r="E32" s="66"/>
      <c r="F32" s="66"/>
      <c r="G32" s="66"/>
      <c r="H32" s="66"/>
      <c r="I32" s="66"/>
    </row>
    <row r="33" spans="1:9" s="306" customFormat="1" ht="15" customHeight="1" x14ac:dyDescent="0.45">
      <c r="A33" s="304"/>
      <c r="B33" s="305"/>
      <c r="C33" s="589" t="s">
        <v>116</v>
      </c>
      <c r="D33" s="589" t="s">
        <v>116</v>
      </c>
      <c r="E33" s="589"/>
      <c r="F33" s="589"/>
      <c r="G33" s="589"/>
      <c r="H33" s="589"/>
      <c r="I33" s="589"/>
    </row>
    <row r="34" spans="1:9" s="289" customFormat="1" ht="16.5" customHeight="1" x14ac:dyDescent="0.45">
      <c r="A34" s="62" t="s">
        <v>94</v>
      </c>
      <c r="D34" s="497"/>
      <c r="E34" s="497"/>
      <c r="F34" s="497"/>
      <c r="G34" s="497"/>
      <c r="H34" s="497"/>
      <c r="I34" s="497"/>
    </row>
    <row r="35" spans="1:9" s="289" customFormat="1" ht="11.25" hidden="1" customHeight="1" x14ac:dyDescent="0.45">
      <c r="B35" s="531"/>
      <c r="C35" s="531"/>
      <c r="D35" s="488"/>
      <c r="E35" s="488"/>
      <c r="F35" s="488"/>
      <c r="G35" s="488"/>
      <c r="H35" s="488"/>
      <c r="I35" s="488"/>
    </row>
    <row r="36" spans="1:9" s="6" customFormat="1" ht="16.5" customHeight="1" x14ac:dyDescent="0.45">
      <c r="A36" s="57" t="s">
        <v>96</v>
      </c>
      <c r="B36" s="57"/>
      <c r="C36" s="289"/>
      <c r="D36" s="162">
        <v>24</v>
      </c>
      <c r="E36" s="162">
        <v>21</v>
      </c>
      <c r="F36" s="162">
        <v>19</v>
      </c>
      <c r="G36" s="162">
        <v>15</v>
      </c>
      <c r="H36" s="162">
        <v>14</v>
      </c>
      <c r="I36" s="162">
        <v>8</v>
      </c>
    </row>
    <row r="37" spans="1:9" s="6" customFormat="1" ht="16.5" customHeight="1" x14ac:dyDescent="0.45">
      <c r="A37" s="57" t="s">
        <v>97</v>
      </c>
      <c r="B37" s="57"/>
      <c r="C37" s="289"/>
      <c r="D37" s="162">
        <v>449</v>
      </c>
      <c r="E37" s="162">
        <v>479</v>
      </c>
      <c r="F37" s="162">
        <v>718</v>
      </c>
      <c r="G37" s="162">
        <v>1021</v>
      </c>
      <c r="H37" s="162">
        <v>1131</v>
      </c>
      <c r="I37" s="162">
        <v>1025</v>
      </c>
    </row>
    <row r="38" spans="1:9" s="6" customFormat="1" ht="16.5" customHeight="1" x14ac:dyDescent="0.45">
      <c r="A38" s="57" t="s">
        <v>98</v>
      </c>
      <c r="B38" s="57"/>
      <c r="C38" s="289"/>
      <c r="D38" s="162" t="s">
        <v>717</v>
      </c>
      <c r="E38" s="162" t="s">
        <v>717</v>
      </c>
      <c r="F38" s="162" t="s">
        <v>717</v>
      </c>
      <c r="G38" s="162" t="s">
        <v>717</v>
      </c>
      <c r="H38" s="162" t="s">
        <v>717</v>
      </c>
      <c r="I38" s="162" t="s">
        <v>717</v>
      </c>
    </row>
    <row r="39" spans="1:9" s="6" customFormat="1" ht="16.5" customHeight="1" x14ac:dyDescent="0.45">
      <c r="A39" s="57" t="s">
        <v>99</v>
      </c>
      <c r="B39" s="57"/>
      <c r="C39" s="289"/>
      <c r="D39" s="162">
        <v>1</v>
      </c>
      <c r="E39" s="162" t="s">
        <v>717</v>
      </c>
      <c r="F39" s="162">
        <v>1</v>
      </c>
      <c r="G39" s="162" t="s">
        <v>717</v>
      </c>
      <c r="H39" s="162" t="s">
        <v>717</v>
      </c>
      <c r="I39" s="162" t="s">
        <v>717</v>
      </c>
    </row>
    <row r="40" spans="1:9" s="6" customFormat="1" ht="16.5" customHeight="1" x14ac:dyDescent="0.45">
      <c r="A40" s="57" t="s">
        <v>100</v>
      </c>
      <c r="B40" s="57"/>
      <c r="C40" s="289"/>
      <c r="D40" s="162" t="s">
        <v>717</v>
      </c>
      <c r="E40" s="162" t="s">
        <v>717</v>
      </c>
      <c r="F40" s="162" t="s">
        <v>717</v>
      </c>
      <c r="G40" s="162" t="s">
        <v>717</v>
      </c>
      <c r="H40" s="162" t="s">
        <v>717</v>
      </c>
      <c r="I40" s="162" t="s">
        <v>717</v>
      </c>
    </row>
    <row r="41" spans="1:9" s="6" customFormat="1" ht="16.5" customHeight="1" x14ac:dyDescent="0.45">
      <c r="A41" s="57" t="s">
        <v>101</v>
      </c>
      <c r="B41" s="57"/>
      <c r="C41" s="289"/>
      <c r="D41" s="162">
        <v>15</v>
      </c>
      <c r="E41" s="162">
        <v>20</v>
      </c>
      <c r="F41" s="162" t="s">
        <v>717</v>
      </c>
      <c r="G41" s="162" t="s">
        <v>717</v>
      </c>
      <c r="H41" s="162">
        <v>26</v>
      </c>
      <c r="I41" s="162">
        <v>18</v>
      </c>
    </row>
    <row r="42" spans="1:9" s="6" customFormat="1" ht="16.5" customHeight="1" x14ac:dyDescent="0.45">
      <c r="A42" s="57" t="s">
        <v>102</v>
      </c>
      <c r="B42" s="57"/>
      <c r="C42" s="289"/>
      <c r="D42" s="162">
        <v>4</v>
      </c>
      <c r="E42" s="162">
        <v>4</v>
      </c>
      <c r="F42" s="162">
        <v>2</v>
      </c>
      <c r="G42" s="162">
        <v>1</v>
      </c>
      <c r="H42" s="162">
        <v>2</v>
      </c>
      <c r="I42" s="162">
        <v>3</v>
      </c>
    </row>
    <row r="43" spans="1:9" s="6" customFormat="1" ht="16.5" customHeight="1" x14ac:dyDescent="0.45">
      <c r="A43" s="19" t="s">
        <v>103</v>
      </c>
      <c r="B43" s="19"/>
      <c r="C43" s="289"/>
      <c r="D43" s="162">
        <v>0</v>
      </c>
      <c r="E43" s="162">
        <v>0</v>
      </c>
      <c r="F43" s="162">
        <v>0</v>
      </c>
      <c r="G43" s="162">
        <v>0</v>
      </c>
      <c r="H43" s="162">
        <v>0</v>
      </c>
      <c r="I43" s="162">
        <v>0</v>
      </c>
    </row>
    <row r="44" spans="1:9" s="6" customFormat="1" ht="16.5" customHeight="1" x14ac:dyDescent="0.45">
      <c r="A44" s="19" t="s">
        <v>104</v>
      </c>
      <c r="B44" s="19"/>
      <c r="C44" s="289"/>
      <c r="D44" s="162" t="s">
        <v>717</v>
      </c>
      <c r="E44" s="162" t="s">
        <v>717</v>
      </c>
      <c r="F44" s="162" t="s">
        <v>717</v>
      </c>
      <c r="G44" s="162" t="s">
        <v>717</v>
      </c>
      <c r="H44" s="162" t="s">
        <v>717</v>
      </c>
      <c r="I44" s="162" t="s">
        <v>717</v>
      </c>
    </row>
    <row r="45" spans="1:9" s="6" customFormat="1" ht="16.5" customHeight="1" x14ac:dyDescent="0.45">
      <c r="A45" s="57" t="s">
        <v>105</v>
      </c>
      <c r="B45" s="57"/>
      <c r="C45" s="289"/>
      <c r="D45" s="162">
        <v>15</v>
      </c>
      <c r="E45" s="162">
        <v>6</v>
      </c>
      <c r="F45" s="162">
        <v>310</v>
      </c>
      <c r="G45" s="162">
        <v>24</v>
      </c>
      <c r="H45" s="162">
        <v>85</v>
      </c>
      <c r="I45" s="162">
        <v>39</v>
      </c>
    </row>
    <row r="46" spans="1:9" s="6" customFormat="1" ht="16.5" customHeight="1" x14ac:dyDescent="0.45">
      <c r="A46" s="57" t="s">
        <v>106</v>
      </c>
      <c r="B46" s="57"/>
      <c r="C46" s="289"/>
      <c r="D46" s="162">
        <v>30</v>
      </c>
      <c r="E46" s="162">
        <v>31</v>
      </c>
      <c r="F46" s="162">
        <v>31</v>
      </c>
      <c r="G46" s="162">
        <v>34</v>
      </c>
      <c r="H46" s="162">
        <v>31</v>
      </c>
      <c r="I46" s="162" t="s">
        <v>717</v>
      </c>
    </row>
    <row r="47" spans="1:9" s="6" customFormat="1" ht="16.5" customHeight="1" x14ac:dyDescent="0.45">
      <c r="A47" s="57" t="s">
        <v>107</v>
      </c>
      <c r="B47" s="57"/>
      <c r="C47" s="289"/>
      <c r="D47" s="162">
        <v>5</v>
      </c>
      <c r="E47" s="162">
        <v>6</v>
      </c>
      <c r="F47" s="162">
        <v>8</v>
      </c>
      <c r="G47" s="162">
        <v>5</v>
      </c>
      <c r="H47" s="162">
        <v>3</v>
      </c>
      <c r="I47" s="162">
        <v>3</v>
      </c>
    </row>
    <row r="48" spans="1:9" s="6" customFormat="1" ht="16.5" customHeight="1" x14ac:dyDescent="0.45">
      <c r="A48" s="57" t="s">
        <v>108</v>
      </c>
      <c r="B48" s="57"/>
      <c r="C48" s="289"/>
      <c r="D48" s="162" t="s">
        <v>717</v>
      </c>
      <c r="E48" s="162" t="s">
        <v>717</v>
      </c>
      <c r="F48" s="162" t="s">
        <v>717</v>
      </c>
      <c r="G48" s="162" t="s">
        <v>717</v>
      </c>
      <c r="H48" s="162" t="s">
        <v>717</v>
      </c>
      <c r="I48" s="162" t="s">
        <v>717</v>
      </c>
    </row>
    <row r="49" spans="1:9" s="6" customFormat="1" ht="16.5" customHeight="1" x14ac:dyDescent="0.45">
      <c r="A49" s="57" t="s">
        <v>109</v>
      </c>
      <c r="B49" s="57"/>
      <c r="C49" s="289"/>
      <c r="D49" s="162">
        <v>7</v>
      </c>
      <c r="E49" s="162">
        <v>8</v>
      </c>
      <c r="F49" s="162" t="s">
        <v>717</v>
      </c>
      <c r="G49" s="162" t="s">
        <v>717</v>
      </c>
      <c r="H49" s="162" t="s">
        <v>717</v>
      </c>
      <c r="I49" s="162">
        <v>10</v>
      </c>
    </row>
    <row r="50" spans="1:9" s="6" customFormat="1" ht="16.5" customHeight="1" x14ac:dyDescent="0.45">
      <c r="A50" s="57" t="s">
        <v>110</v>
      </c>
      <c r="B50" s="57"/>
      <c r="C50" s="289"/>
      <c r="D50" s="162" t="s">
        <v>717</v>
      </c>
      <c r="E50" s="162" t="s">
        <v>717</v>
      </c>
      <c r="F50" s="162" t="s">
        <v>717</v>
      </c>
      <c r="G50" s="162" t="s">
        <v>717</v>
      </c>
      <c r="H50" s="162" t="s">
        <v>717</v>
      </c>
      <c r="I50" s="162" t="s">
        <v>717</v>
      </c>
    </row>
    <row r="51" spans="1:9" s="6" customFormat="1" ht="16.5" customHeight="1" x14ac:dyDescent="0.45">
      <c r="A51" s="57" t="s">
        <v>111</v>
      </c>
      <c r="B51" s="57"/>
      <c r="C51" s="289"/>
      <c r="D51" s="162">
        <v>0</v>
      </c>
      <c r="E51" s="162">
        <v>0</v>
      </c>
      <c r="F51" s="162">
        <v>0</v>
      </c>
      <c r="G51" s="162">
        <v>0</v>
      </c>
      <c r="H51" s="162">
        <v>0</v>
      </c>
      <c r="I51" s="162">
        <v>0</v>
      </c>
    </row>
    <row r="52" spans="1:9" s="6" customFormat="1" ht="16.5" customHeight="1" x14ac:dyDescent="0.45">
      <c r="A52" s="57" t="s">
        <v>92</v>
      </c>
      <c r="B52" s="57"/>
      <c r="C52" s="289"/>
      <c r="D52" s="162">
        <v>558</v>
      </c>
      <c r="E52" s="162">
        <v>629</v>
      </c>
      <c r="F52" s="162">
        <v>691</v>
      </c>
      <c r="G52" s="162">
        <v>746</v>
      </c>
      <c r="H52" s="162">
        <v>658</v>
      </c>
      <c r="I52" s="162">
        <v>750</v>
      </c>
    </row>
    <row r="53" spans="1:9" s="6" customFormat="1" ht="16.5" customHeight="1" x14ac:dyDescent="0.45">
      <c r="A53" s="63" t="s">
        <v>112</v>
      </c>
      <c r="B53" s="63"/>
      <c r="C53" s="289"/>
      <c r="D53" s="539">
        <v>1383</v>
      </c>
      <c r="E53" s="539">
        <v>1372</v>
      </c>
      <c r="F53" s="539">
        <v>2182</v>
      </c>
      <c r="G53" s="539">
        <v>2074</v>
      </c>
      <c r="H53" s="539">
        <v>1961</v>
      </c>
      <c r="I53" s="539">
        <v>1884</v>
      </c>
    </row>
    <row r="54" spans="1:9" ht="16.5" customHeight="1" x14ac:dyDescent="0.35">
      <c r="A54" s="61"/>
      <c r="B54" s="61"/>
      <c r="C54" s="61"/>
      <c r="D54" s="307"/>
      <c r="E54" s="307"/>
      <c r="F54" s="307"/>
      <c r="G54" s="307"/>
      <c r="H54" s="307"/>
      <c r="I54" s="307"/>
    </row>
    <row r="56" spans="1:9" ht="15" x14ac:dyDescent="0.35">
      <c r="A56" s="361" t="s">
        <v>788</v>
      </c>
    </row>
  </sheetData>
  <mergeCells count="6">
    <mergeCell ref="A1:I1"/>
    <mergeCell ref="A2:I2"/>
    <mergeCell ref="A3:I3"/>
    <mergeCell ref="C7:I7"/>
    <mergeCell ref="C33:I33"/>
    <mergeCell ref="C4:I4"/>
  </mergeCells>
  <conditionalFormatting sqref="D36:D53">
    <cfRule type="expression" dxfId="26" priority="14">
      <formula>D36=-1</formula>
    </cfRule>
  </conditionalFormatting>
  <conditionalFormatting sqref="D36:D53">
    <cfRule type="expression" dxfId="25" priority="13">
      <formula>D36=-1</formula>
    </cfRule>
  </conditionalFormatting>
  <conditionalFormatting sqref="E36:E53">
    <cfRule type="expression" dxfId="24" priority="12">
      <formula>E36=-1</formula>
    </cfRule>
  </conditionalFormatting>
  <conditionalFormatting sqref="E36:E53">
    <cfRule type="expression" dxfId="23" priority="11">
      <formula>E36=-1</formula>
    </cfRule>
  </conditionalFormatting>
  <conditionalFormatting sqref="F36:I39 F41:I53 I40">
    <cfRule type="expression" dxfId="22" priority="10">
      <formula>F36=-1</formula>
    </cfRule>
  </conditionalFormatting>
  <conditionalFormatting sqref="F36:I39 F41:I53 I40">
    <cfRule type="expression" dxfId="21" priority="9">
      <formula>F36=-1</formula>
    </cfRule>
  </conditionalFormatting>
  <conditionalFormatting sqref="D10:I30">
    <cfRule type="expression" dxfId="20" priority="8">
      <formula>D10=-1</formula>
    </cfRule>
  </conditionalFormatting>
  <conditionalFormatting sqref="D10:I30">
    <cfRule type="expression" dxfId="19" priority="7">
      <formula>D10=-1</formula>
    </cfRule>
  </conditionalFormatting>
  <conditionalFormatting sqref="F40">
    <cfRule type="expression" dxfId="18" priority="6">
      <formula>F40=-1</formula>
    </cfRule>
  </conditionalFormatting>
  <conditionalFormatting sqref="F40">
    <cfRule type="expression" dxfId="17" priority="5">
      <formula>F40=-1</formula>
    </cfRule>
  </conditionalFormatting>
  <conditionalFormatting sqref="G40">
    <cfRule type="expression" dxfId="16" priority="4">
      <formula>G40=-1</formula>
    </cfRule>
  </conditionalFormatting>
  <conditionalFormatting sqref="G40">
    <cfRule type="expression" dxfId="15" priority="3">
      <formula>G40=-1</formula>
    </cfRule>
  </conditionalFormatting>
  <conditionalFormatting sqref="H40">
    <cfRule type="expression" dxfId="14" priority="2">
      <formula>H40=-1</formula>
    </cfRule>
  </conditionalFormatting>
  <conditionalFormatting sqref="H40">
    <cfRule type="expression" dxfId="13" priority="1">
      <formula>H40=-1</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27"/>
  <sheetViews>
    <sheetView showGridLines="0" workbookViewId="0">
      <selection sqref="A1:H1"/>
    </sheetView>
  </sheetViews>
  <sheetFormatPr defaultColWidth="18.73046875" defaultRowHeight="10.5" x14ac:dyDescent="0.35"/>
  <cols>
    <col min="1" max="1" width="33.1328125" style="4" customWidth="1"/>
    <col min="2" max="2" width="28" style="4" hidden="1" customWidth="1"/>
    <col min="3" max="8" width="14.59765625" style="4" customWidth="1"/>
    <col min="9" max="16384" width="18.73046875" style="4"/>
  </cols>
  <sheetData>
    <row r="1" spans="1:23" ht="20.85" customHeight="1" x14ac:dyDescent="0.45">
      <c r="A1" s="590" t="s">
        <v>272</v>
      </c>
      <c r="B1" s="590"/>
      <c r="C1" s="590"/>
      <c r="D1" s="590"/>
      <c r="E1" s="590"/>
      <c r="F1" s="590"/>
      <c r="G1" s="590"/>
      <c r="H1" s="590"/>
      <c r="I1"/>
    </row>
    <row r="2" spans="1:23" customFormat="1" ht="14.25" x14ac:dyDescent="0.45"/>
    <row r="3" spans="1:23" customFormat="1" ht="15.4" x14ac:dyDescent="0.45">
      <c r="C3" s="606" t="s">
        <v>470</v>
      </c>
      <c r="D3" s="607"/>
      <c r="E3" s="608"/>
    </row>
    <row r="4" spans="1:23" ht="15" customHeight="1" x14ac:dyDescent="0.35">
      <c r="A4" s="200"/>
      <c r="B4" s="197"/>
      <c r="C4" s="602" t="s">
        <v>48</v>
      </c>
      <c r="D4" s="603"/>
      <c r="E4" s="604"/>
      <c r="F4" s="44"/>
    </row>
    <row r="5" spans="1:23" ht="15" customHeight="1" x14ac:dyDescent="0.35">
      <c r="A5" s="200"/>
      <c r="B5" s="200"/>
      <c r="C5" s="201"/>
      <c r="D5" s="201"/>
      <c r="E5" s="201"/>
      <c r="F5" s="44"/>
    </row>
    <row r="6" spans="1:23" s="289" customFormat="1" ht="28.5" customHeight="1" x14ac:dyDescent="0.45">
      <c r="A6" s="275"/>
      <c r="B6" s="275" t="str">
        <f>C4</f>
        <v>Entities with more than four members</v>
      </c>
      <c r="C6" s="323">
        <v>42156</v>
      </c>
      <c r="D6" s="323">
        <v>42522</v>
      </c>
      <c r="E6" s="323">
        <v>42887</v>
      </c>
      <c r="F6" s="323">
        <v>43252</v>
      </c>
      <c r="G6" s="323">
        <v>43617</v>
      </c>
      <c r="H6" s="323">
        <v>43983</v>
      </c>
      <c r="I6"/>
      <c r="J6" s="299"/>
      <c r="K6" s="299"/>
      <c r="L6" s="299"/>
      <c r="M6" s="299"/>
      <c r="N6" s="299"/>
      <c r="O6" s="299"/>
      <c r="P6" s="299"/>
      <c r="Q6" s="299"/>
      <c r="R6" s="299"/>
      <c r="S6" s="299"/>
      <c r="T6" s="299"/>
      <c r="U6" s="299"/>
      <c r="V6" s="299"/>
      <c r="W6" s="299"/>
    </row>
    <row r="7" spans="1:23" s="6" customFormat="1" ht="16.5" customHeight="1" x14ac:dyDescent="0.45">
      <c r="A7" s="62" t="s">
        <v>94</v>
      </c>
      <c r="B7" s="62"/>
      <c r="C7" s="611"/>
      <c r="D7" s="611"/>
      <c r="E7" s="611"/>
      <c r="F7" s="611"/>
      <c r="G7" s="611"/>
      <c r="H7" s="611"/>
    </row>
    <row r="8" spans="1:23" s="6" customFormat="1" ht="9.75" hidden="1" customHeight="1" x14ac:dyDescent="0.45">
      <c r="A8" s="62"/>
      <c r="B8" s="62"/>
      <c r="C8" s="67"/>
      <c r="D8" s="67"/>
      <c r="E8" s="67"/>
      <c r="F8" s="67"/>
      <c r="G8" s="67"/>
      <c r="H8" s="67"/>
    </row>
    <row r="9" spans="1:23" s="6" customFormat="1" ht="16.5" customHeight="1" x14ac:dyDescent="0.45">
      <c r="A9" s="57" t="s">
        <v>96</v>
      </c>
      <c r="B9" t="s">
        <v>96</v>
      </c>
      <c r="C9" s="162">
        <f>IFERROR(SUMIFS(Tab_RSE5a_Data!G$2:G$100,Tab_RSE5a_Data!$C$2:$C$100,$B9,Tab_RSE5a_Data!$B$2:$B$100,$B$6),"*")</f>
        <v>34</v>
      </c>
      <c r="D9" s="162">
        <f>IFERROR(SUMIFS(Tab_RSE5a_Data!H$2:H$100,Tab_RSE5a_Data!$C$2:$C$100,$B9,Tab_RSE5a_Data!$B$2:$B$100,$B$6),"*")</f>
        <v>31</v>
      </c>
      <c r="E9" s="162">
        <f>IFERROR(SUMIFS(Tab_RSE5a_Data!I$2:I$100,Tab_RSE5a_Data!$C$2:$C$100,$B9,Tab_RSE5a_Data!$B$2:$B$100,$B$6),"*")</f>
        <v>29</v>
      </c>
      <c r="F9" s="162">
        <f>IFERROR(SUMIFS(Tab_RSE5a_Data!J$2:J$100,Tab_RSE5a_Data!$C$2:$C$100,$B9,Tab_RSE5a_Data!$B$2:$B$100,$B$6),"*")</f>
        <v>23</v>
      </c>
      <c r="G9" s="162">
        <f>IFERROR(SUMIFS(Tab_RSE5a_Data!K$2:K$100,Tab_RSE5a_Data!$C$2:$C$100,$B9,Tab_RSE5a_Data!$B$2:$B$100,$B$6),"*")</f>
        <v>21</v>
      </c>
      <c r="H9" s="162">
        <f>IFERROR(SUMIFS(Tab_RSE5a_Data!L$2:L$100,Tab_RSE5a_Data!$C$2:$C$100,$B9,Tab_RSE5a_Data!$B$2:$B$100,$B$6),"*")</f>
        <v>15</v>
      </c>
      <c r="I9" s="325"/>
    </row>
    <row r="10" spans="1:23" s="6" customFormat="1" ht="16.5" customHeight="1" x14ac:dyDescent="0.45">
      <c r="A10" s="57" t="s">
        <v>97</v>
      </c>
      <c r="B10" t="s">
        <v>97</v>
      </c>
      <c r="C10" s="162">
        <f>IFERROR(SUMIFS(Tab_RSE5a_Data!G$2:G$100,Tab_RSE5a_Data!$C$2:$C$100,$B10,Tab_RSE5a_Data!$B$2:$B$100,$B$6),"*")</f>
        <v>2893</v>
      </c>
      <c r="D10" s="162">
        <f>IFERROR(SUMIFS(Tab_RSE5a_Data!H$2:H$100,Tab_RSE5a_Data!$C$2:$C$100,$B10,Tab_RSE5a_Data!$B$2:$B$100,$B$6),"*")</f>
        <v>2907</v>
      </c>
      <c r="E10" s="162">
        <f>IFERROR(SUMIFS(Tab_RSE5a_Data!I$2:I$100,Tab_RSE5a_Data!$C$2:$C$100,$B10,Tab_RSE5a_Data!$B$2:$B$100,$B$6),"*")</f>
        <v>2713</v>
      </c>
      <c r="F10" s="162">
        <f>IFERROR(SUMIFS(Tab_RSE5a_Data!J$2:J$100,Tab_RSE5a_Data!$C$2:$C$100,$B10,Tab_RSE5a_Data!$B$2:$B$100,$B$6),"*")</f>
        <v>2785</v>
      </c>
      <c r="G10" s="162">
        <f>IFERROR(SUMIFS(Tab_RSE5a_Data!K$2:K$100,Tab_RSE5a_Data!$C$2:$C$100,$B10,Tab_RSE5a_Data!$B$2:$B$100,$B$6),"*")</f>
        <v>3200</v>
      </c>
      <c r="H10" s="162">
        <f>IFERROR(SUMIFS(Tab_RSE5a_Data!L$2:L$100,Tab_RSE5a_Data!$C$2:$C$100,$B10,Tab_RSE5a_Data!$B$2:$B$100,$B$6),"*")</f>
        <v>2944</v>
      </c>
      <c r="I10" s="325"/>
    </row>
    <row r="11" spans="1:23" s="6" customFormat="1" ht="16.5" customHeight="1" x14ac:dyDescent="0.45">
      <c r="A11" s="57" t="s">
        <v>98</v>
      </c>
      <c r="B11" t="s">
        <v>297</v>
      </c>
      <c r="C11" s="162">
        <f>IFERROR(SUMIFS(Tab_RSE5a_Data!G$2:G$100,Tab_RSE5a_Data!$C$2:$C$100,$B11,Tab_RSE5a_Data!$B$2:$B$100,$B$6),"*")</f>
        <v>57</v>
      </c>
      <c r="D11" s="162">
        <f>IFERROR(SUMIFS(Tab_RSE5a_Data!H$2:H$100,Tab_RSE5a_Data!$C$2:$C$100,$B11,Tab_RSE5a_Data!$B$2:$B$100,$B$6),"*")</f>
        <v>58</v>
      </c>
      <c r="E11" s="162">
        <f>IFERROR(SUMIFS(Tab_RSE5a_Data!I$2:I$100,Tab_RSE5a_Data!$C$2:$C$100,$B11,Tab_RSE5a_Data!$B$2:$B$100,$B$6),"*")</f>
        <v>76</v>
      </c>
      <c r="F11" s="162">
        <f>IFERROR(SUMIFS(Tab_RSE5a_Data!J$2:J$100,Tab_RSE5a_Data!$C$2:$C$100,$B11,Tab_RSE5a_Data!$B$2:$B$100,$B$6),"*")</f>
        <v>64</v>
      </c>
      <c r="G11" s="162">
        <f>IFERROR(SUMIFS(Tab_RSE5a_Data!K$2:K$100,Tab_RSE5a_Data!$C$2:$C$100,$B11,Tab_RSE5a_Data!$B$2:$B$100,$B$6),"*")</f>
        <v>63</v>
      </c>
      <c r="H11" s="162">
        <f>IFERROR(SUMIFS(Tab_RSE5a_Data!L$2:L$100,Tab_RSE5a_Data!$C$2:$C$100,$B11,Tab_RSE5a_Data!$B$2:$B$100,$B$6),"*")</f>
        <v>55</v>
      </c>
      <c r="I11" s="325"/>
    </row>
    <row r="12" spans="1:23" s="6" customFormat="1" ht="16.5" customHeight="1" x14ac:dyDescent="0.45">
      <c r="A12" s="57" t="s">
        <v>99</v>
      </c>
      <c r="B12" t="s">
        <v>99</v>
      </c>
      <c r="C12" s="162">
        <f>IFERROR(SUMIFS(Tab_RSE5a_Data!G$2:G$100,Tab_RSE5a_Data!$C$2:$C$100,$B12,Tab_RSE5a_Data!$B$2:$B$100,$B$6),"*")</f>
        <v>138</v>
      </c>
      <c r="D12" s="162">
        <f>IFERROR(SUMIFS(Tab_RSE5a_Data!H$2:H$100,Tab_RSE5a_Data!$C$2:$C$100,$B12,Tab_RSE5a_Data!$B$2:$B$100,$B$6),"*")</f>
        <v>148</v>
      </c>
      <c r="E12" s="162">
        <f>IFERROR(SUMIFS(Tab_RSE5a_Data!I$2:I$100,Tab_RSE5a_Data!$C$2:$C$100,$B12,Tab_RSE5a_Data!$B$2:$B$100,$B$6),"*")</f>
        <v>150</v>
      </c>
      <c r="F12" s="162">
        <f>IFERROR(SUMIFS(Tab_RSE5a_Data!J$2:J$100,Tab_RSE5a_Data!$C$2:$C$100,$B12,Tab_RSE5a_Data!$B$2:$B$100,$B$6),"*")</f>
        <v>160</v>
      </c>
      <c r="G12" s="162">
        <f>IFERROR(SUMIFS(Tab_RSE5a_Data!K$2:K$100,Tab_RSE5a_Data!$C$2:$C$100,$B12,Tab_RSE5a_Data!$B$2:$B$100,$B$6),"*")</f>
        <v>191</v>
      </c>
      <c r="H12" s="162">
        <f>IFERROR(SUMIFS(Tab_RSE5a_Data!L$2:L$100,Tab_RSE5a_Data!$C$2:$C$100,$B12,Tab_RSE5a_Data!$B$2:$B$100,$B$6),"*")</f>
        <v>212</v>
      </c>
      <c r="I12" s="325"/>
    </row>
    <row r="13" spans="1:23" s="6" customFormat="1" ht="16.5" customHeight="1" x14ac:dyDescent="0.45">
      <c r="A13" s="57" t="s">
        <v>100</v>
      </c>
      <c r="B13" t="s">
        <v>298</v>
      </c>
      <c r="C13" s="162" t="str">
        <f>IFERROR(SUMIFS(Tab_RSE5a_Data!G$2:G$100,Tab_RSE5a_Data!$C$2:$C$100,$B13,Tab_RSE5a_Data!$B$2:$B$100,$B$6),"*")</f>
        <v>*</v>
      </c>
      <c r="D13" s="162" t="str">
        <f>IFERROR(SUMIFS(Tab_RSE5a_Data!H$2:H$100,Tab_RSE5a_Data!$C$2:$C$100,$B13,Tab_RSE5a_Data!$B$2:$B$100,$B$6),"*")</f>
        <v>*</v>
      </c>
      <c r="E13" s="162" t="str">
        <f>IFERROR(SUMIFS(Tab_RSE5a_Data!I$2:I$100,Tab_RSE5a_Data!$C$2:$C$100,$B13,Tab_RSE5a_Data!$B$2:$B$100,$B$6),"*")</f>
        <v>*</v>
      </c>
      <c r="F13" s="162" t="str">
        <f>IFERROR(SUMIFS(Tab_RSE5a_Data!J$2:J$100,Tab_RSE5a_Data!$C$2:$C$100,$B13,Tab_RSE5a_Data!$B$2:$B$100,$B$6),"*")</f>
        <v>*</v>
      </c>
      <c r="G13" s="162" t="str">
        <f>IFERROR(SUMIFS(Tab_RSE5a_Data!K$2:K$100,Tab_RSE5a_Data!$C$2:$C$100,$B13,Tab_RSE5a_Data!$B$2:$B$100,$B$6),"*")</f>
        <v>*</v>
      </c>
      <c r="H13" s="162" t="str">
        <f>IFERROR(SUMIFS(Tab_RSE5a_Data!L$2:L$100,Tab_RSE5a_Data!$C$2:$C$100,$B13,Tab_RSE5a_Data!$B$2:$B$100,$B$6),"*")</f>
        <v>*</v>
      </c>
      <c r="I13" s="325"/>
    </row>
    <row r="14" spans="1:23" s="6" customFormat="1" ht="16.5" customHeight="1" x14ac:dyDescent="0.45">
      <c r="A14" s="57" t="s">
        <v>101</v>
      </c>
      <c r="B14" t="s">
        <v>299</v>
      </c>
      <c r="C14" s="162">
        <f>IFERROR(SUMIFS(Tab_RSE5a_Data!G$2:G$100,Tab_RSE5a_Data!$C$2:$C$100,$B14,Tab_RSE5a_Data!$B$2:$B$100,$B$6),"*")</f>
        <v>470</v>
      </c>
      <c r="D14" s="162">
        <f>IFERROR(SUMIFS(Tab_RSE5a_Data!H$2:H$100,Tab_RSE5a_Data!$C$2:$C$100,$B14,Tab_RSE5a_Data!$B$2:$B$100,$B$6),"*")</f>
        <v>439</v>
      </c>
      <c r="E14" s="162">
        <f>IFERROR(SUMIFS(Tab_RSE5a_Data!I$2:I$100,Tab_RSE5a_Data!$C$2:$C$100,$B14,Tab_RSE5a_Data!$B$2:$B$100,$B$6),"*")</f>
        <v>643</v>
      </c>
      <c r="F14" s="162">
        <f>IFERROR(SUMIFS(Tab_RSE5a_Data!J$2:J$100,Tab_RSE5a_Data!$C$2:$C$100,$B14,Tab_RSE5a_Data!$B$2:$B$100,$B$6),"*")</f>
        <v>479</v>
      </c>
      <c r="G14" s="162">
        <f>IFERROR(SUMIFS(Tab_RSE5a_Data!K$2:K$100,Tab_RSE5a_Data!$C$2:$C$100,$B14,Tab_RSE5a_Data!$B$2:$B$100,$B$6),"*")</f>
        <v>484</v>
      </c>
      <c r="H14" s="162">
        <f>IFERROR(SUMIFS(Tab_RSE5a_Data!L$2:L$100,Tab_RSE5a_Data!$C$2:$C$100,$B14,Tab_RSE5a_Data!$B$2:$B$100,$B$6),"*")</f>
        <v>469</v>
      </c>
      <c r="I14" s="325"/>
    </row>
    <row r="15" spans="1:23" s="6" customFormat="1" ht="16.5" customHeight="1" x14ac:dyDescent="0.45">
      <c r="A15" s="57" t="s">
        <v>102</v>
      </c>
      <c r="B15" t="s">
        <v>300</v>
      </c>
      <c r="C15" s="162">
        <f>IFERROR(SUMIFS(Tab_RSE5a_Data!G$2:G$100,Tab_RSE5a_Data!$C$2:$C$100,$B15,Tab_RSE5a_Data!$B$2:$B$100,$B$6),"*")</f>
        <v>13</v>
      </c>
      <c r="D15" s="162">
        <f>IFERROR(SUMIFS(Tab_RSE5a_Data!H$2:H$100,Tab_RSE5a_Data!$C$2:$C$100,$B15,Tab_RSE5a_Data!$B$2:$B$100,$B$6),"*")</f>
        <v>14</v>
      </c>
      <c r="E15" s="162">
        <f>IFERROR(SUMIFS(Tab_RSE5a_Data!I$2:I$100,Tab_RSE5a_Data!$C$2:$C$100,$B15,Tab_RSE5a_Data!$B$2:$B$100,$B$6),"*")</f>
        <v>12</v>
      </c>
      <c r="F15" s="162">
        <f>IFERROR(SUMIFS(Tab_RSE5a_Data!J$2:J$100,Tab_RSE5a_Data!$C$2:$C$100,$B15,Tab_RSE5a_Data!$B$2:$B$100,$B$6),"*")</f>
        <v>14</v>
      </c>
      <c r="G15" s="162">
        <f>IFERROR(SUMIFS(Tab_RSE5a_Data!K$2:K$100,Tab_RSE5a_Data!$C$2:$C$100,$B15,Tab_RSE5a_Data!$B$2:$B$100,$B$6),"*")</f>
        <v>6</v>
      </c>
      <c r="H15" s="162">
        <f>IFERROR(SUMIFS(Tab_RSE5a_Data!L$2:L$100,Tab_RSE5a_Data!$C$2:$C$100,$B15,Tab_RSE5a_Data!$B$2:$B$100,$B$6),"*")</f>
        <v>7</v>
      </c>
      <c r="I15" s="325"/>
    </row>
    <row r="16" spans="1:23" s="6" customFormat="1" ht="16.5" customHeight="1" x14ac:dyDescent="0.45">
      <c r="A16" s="19" t="s">
        <v>103</v>
      </c>
      <c r="B16" t="s">
        <v>301</v>
      </c>
      <c r="C16" s="162">
        <f>IFERROR(SUMIFS(Tab_RSE5a_Data!G$2:G$100,Tab_RSE5a_Data!$C$2:$C$100,$B16,Tab_RSE5a_Data!$B$2:$B$100,$B$6),"*")</f>
        <v>9</v>
      </c>
      <c r="D16" s="162">
        <f>IFERROR(SUMIFS(Tab_RSE5a_Data!H$2:H$100,Tab_RSE5a_Data!$C$2:$C$100,$B16,Tab_RSE5a_Data!$B$2:$B$100,$B$6),"*")</f>
        <v>7</v>
      </c>
      <c r="E16" s="162">
        <f>IFERROR(SUMIFS(Tab_RSE5a_Data!I$2:I$100,Tab_RSE5a_Data!$C$2:$C$100,$B16,Tab_RSE5a_Data!$B$2:$B$100,$B$6),"*")</f>
        <v>7</v>
      </c>
      <c r="F16" s="162">
        <f>IFERROR(SUMIFS(Tab_RSE5a_Data!J$2:J$100,Tab_RSE5a_Data!$C$2:$C$100,$B16,Tab_RSE5a_Data!$B$2:$B$100,$B$6),"*")</f>
        <v>7</v>
      </c>
      <c r="G16" s="162">
        <f>IFERROR(SUMIFS(Tab_RSE5a_Data!K$2:K$100,Tab_RSE5a_Data!$C$2:$C$100,$B16,Tab_RSE5a_Data!$B$2:$B$100,$B$6),"*")</f>
        <v>8</v>
      </c>
      <c r="H16" s="162" t="str">
        <f>IFERROR(SUMIFS(Tab_RSE5a_Data!L$2:L$100,Tab_RSE5a_Data!$C$2:$C$100,$B16,Tab_RSE5a_Data!$B$2:$B$100,$B$6),"*")</f>
        <v>*</v>
      </c>
      <c r="I16" s="325"/>
    </row>
    <row r="17" spans="1:9" s="6" customFormat="1" ht="16.5" customHeight="1" x14ac:dyDescent="0.45">
      <c r="A17" s="19" t="s">
        <v>104</v>
      </c>
      <c r="B17" t="s">
        <v>302</v>
      </c>
      <c r="C17" s="162">
        <f>IFERROR(SUMIFS(Tab_RSE5a_Data!G$2:G$100,Tab_RSE5a_Data!$C$2:$C$100,$B17,Tab_RSE5a_Data!$B$2:$B$100,$B$6),"*")</f>
        <v>10</v>
      </c>
      <c r="D17" s="162">
        <f>IFERROR(SUMIFS(Tab_RSE5a_Data!H$2:H$100,Tab_RSE5a_Data!$C$2:$C$100,$B17,Tab_RSE5a_Data!$B$2:$B$100,$B$6),"*")</f>
        <v>12</v>
      </c>
      <c r="E17" s="162">
        <f>IFERROR(SUMIFS(Tab_RSE5a_Data!I$2:I$100,Tab_RSE5a_Data!$C$2:$C$100,$B17,Tab_RSE5a_Data!$B$2:$B$100,$B$6),"*")</f>
        <v>12</v>
      </c>
      <c r="F17" s="162">
        <f>IFERROR(SUMIFS(Tab_RSE5a_Data!J$2:J$100,Tab_RSE5a_Data!$C$2:$C$100,$B17,Tab_RSE5a_Data!$B$2:$B$100,$B$6),"*")</f>
        <v>11</v>
      </c>
      <c r="G17" s="162">
        <f>IFERROR(SUMIFS(Tab_RSE5a_Data!K$2:K$100,Tab_RSE5a_Data!$C$2:$C$100,$B17,Tab_RSE5a_Data!$B$2:$B$100,$B$6),"*")</f>
        <v>12</v>
      </c>
      <c r="H17" s="162">
        <f>IFERROR(SUMIFS(Tab_RSE5a_Data!L$2:L$100,Tab_RSE5a_Data!$C$2:$C$100,$B17,Tab_RSE5a_Data!$B$2:$B$100,$B$6),"*")</f>
        <v>13</v>
      </c>
      <c r="I17" s="325"/>
    </row>
    <row r="18" spans="1:9" s="6" customFormat="1" ht="16.5" customHeight="1" x14ac:dyDescent="0.45">
      <c r="A18" s="57" t="s">
        <v>105</v>
      </c>
      <c r="B18" t="s">
        <v>303</v>
      </c>
      <c r="C18" s="162">
        <f>IFERROR(SUMIFS(Tab_RSE5a_Data!G$2:G$100,Tab_RSE5a_Data!$C$2:$C$100,$B18,Tab_RSE5a_Data!$B$2:$B$100,$B$6),"*")</f>
        <v>1874</v>
      </c>
      <c r="D18" s="162">
        <f>IFERROR(SUMIFS(Tab_RSE5a_Data!H$2:H$100,Tab_RSE5a_Data!$C$2:$C$100,$B18,Tab_RSE5a_Data!$B$2:$B$100,$B$6),"*")</f>
        <v>2002</v>
      </c>
      <c r="E18" s="162">
        <f>IFERROR(SUMIFS(Tab_RSE5a_Data!I$2:I$100,Tab_RSE5a_Data!$C$2:$C$100,$B18,Tab_RSE5a_Data!$B$2:$B$100,$B$6),"*")</f>
        <v>2414</v>
      </c>
      <c r="F18" s="162">
        <f>IFERROR(SUMIFS(Tab_RSE5a_Data!J$2:J$100,Tab_RSE5a_Data!$C$2:$C$100,$B18,Tab_RSE5a_Data!$B$2:$B$100,$B$6),"*")</f>
        <v>2467</v>
      </c>
      <c r="G18" s="162">
        <f>IFERROR(SUMIFS(Tab_RSE5a_Data!K$2:K$100,Tab_RSE5a_Data!$C$2:$C$100,$B18,Tab_RSE5a_Data!$B$2:$B$100,$B$6),"*")</f>
        <v>2440</v>
      </c>
      <c r="H18" s="162">
        <f>IFERROR(SUMIFS(Tab_RSE5a_Data!L$2:L$100,Tab_RSE5a_Data!$C$2:$C$100,$B18,Tab_RSE5a_Data!$B$2:$B$100,$B$6),"*")</f>
        <v>2248</v>
      </c>
      <c r="I18" s="325"/>
    </row>
    <row r="19" spans="1:9" s="6" customFormat="1" ht="16.5" customHeight="1" x14ac:dyDescent="0.45">
      <c r="A19" s="57" t="s">
        <v>106</v>
      </c>
      <c r="B19" t="s">
        <v>304</v>
      </c>
      <c r="C19" s="162">
        <f>IFERROR(SUMIFS(Tab_RSE5a_Data!G$2:G$100,Tab_RSE5a_Data!$C$2:$C$100,$B19,Tab_RSE5a_Data!$B$2:$B$100,$B$6),"*")</f>
        <v>55</v>
      </c>
      <c r="D19" s="162">
        <f>IFERROR(SUMIFS(Tab_RSE5a_Data!H$2:H$100,Tab_RSE5a_Data!$C$2:$C$100,$B19,Tab_RSE5a_Data!$B$2:$B$100,$B$6),"*")</f>
        <v>59</v>
      </c>
      <c r="E19" s="162">
        <f>IFERROR(SUMIFS(Tab_RSE5a_Data!I$2:I$100,Tab_RSE5a_Data!$C$2:$C$100,$B19,Tab_RSE5a_Data!$B$2:$B$100,$B$6),"*")</f>
        <v>69</v>
      </c>
      <c r="F19" s="162">
        <f>IFERROR(SUMIFS(Tab_RSE5a_Data!J$2:J$100,Tab_RSE5a_Data!$C$2:$C$100,$B19,Tab_RSE5a_Data!$B$2:$B$100,$B$6),"*")</f>
        <v>86</v>
      </c>
      <c r="G19" s="162">
        <f>IFERROR(SUMIFS(Tab_RSE5a_Data!K$2:K$100,Tab_RSE5a_Data!$C$2:$C$100,$B19,Tab_RSE5a_Data!$B$2:$B$100,$B$6),"*")</f>
        <v>89</v>
      </c>
      <c r="H19" s="162">
        <f>IFERROR(SUMIFS(Tab_RSE5a_Data!L$2:L$100,Tab_RSE5a_Data!$C$2:$C$100,$B19,Tab_RSE5a_Data!$B$2:$B$100,$B$6),"*")</f>
        <v>86</v>
      </c>
      <c r="I19" s="325"/>
    </row>
    <row r="20" spans="1:9" s="6" customFormat="1" ht="16.5" customHeight="1" x14ac:dyDescent="0.45">
      <c r="A20" s="57" t="s">
        <v>107</v>
      </c>
      <c r="B20" t="s">
        <v>107</v>
      </c>
      <c r="C20" s="162">
        <f>IFERROR(SUMIFS(Tab_RSE5a_Data!G$2:G$100,Tab_RSE5a_Data!$C$2:$C$100,$B20,Tab_RSE5a_Data!$B$2:$B$100,$B$6),"*")</f>
        <v>28</v>
      </c>
      <c r="D20" s="162">
        <f>IFERROR(SUMIFS(Tab_RSE5a_Data!H$2:H$100,Tab_RSE5a_Data!$C$2:$C$100,$B20,Tab_RSE5a_Data!$B$2:$B$100,$B$6),"*")</f>
        <v>29</v>
      </c>
      <c r="E20" s="162">
        <f>IFERROR(SUMIFS(Tab_RSE5a_Data!I$2:I$100,Tab_RSE5a_Data!$C$2:$C$100,$B20,Tab_RSE5a_Data!$B$2:$B$100,$B$6),"*")</f>
        <v>29</v>
      </c>
      <c r="F20" s="162">
        <f>IFERROR(SUMIFS(Tab_RSE5a_Data!J$2:J$100,Tab_RSE5a_Data!$C$2:$C$100,$B20,Tab_RSE5a_Data!$B$2:$B$100,$B$6),"*")</f>
        <v>23</v>
      </c>
      <c r="G20" s="162">
        <f>IFERROR(SUMIFS(Tab_RSE5a_Data!K$2:K$100,Tab_RSE5a_Data!$C$2:$C$100,$B20,Tab_RSE5a_Data!$B$2:$B$100,$B$6),"*")</f>
        <v>31</v>
      </c>
      <c r="H20" s="162">
        <f>IFERROR(SUMIFS(Tab_RSE5a_Data!L$2:L$100,Tab_RSE5a_Data!$C$2:$C$100,$B20,Tab_RSE5a_Data!$B$2:$B$100,$B$6),"*")</f>
        <v>30</v>
      </c>
      <c r="I20" s="325"/>
    </row>
    <row r="21" spans="1:9" s="6" customFormat="1" ht="16.5" customHeight="1" x14ac:dyDescent="0.45">
      <c r="A21" s="57" t="s">
        <v>108</v>
      </c>
      <c r="B21" t="s">
        <v>305</v>
      </c>
      <c r="C21" s="162" t="str">
        <f>IFERROR(SUMIFS(Tab_RSE5a_Data!G$2:G$100,Tab_RSE5a_Data!$C$2:$C$100,$B21,Tab_RSE5a_Data!$B$2:$B$100,$B$6),"*")</f>
        <v>*</v>
      </c>
      <c r="D21" s="162" t="str">
        <f>IFERROR(SUMIFS(Tab_RSE5a_Data!H$2:H$100,Tab_RSE5a_Data!$C$2:$C$100,$B21,Tab_RSE5a_Data!$B$2:$B$100,$B$6),"*")</f>
        <v>*</v>
      </c>
      <c r="E21" s="162" t="str">
        <f>IFERROR(SUMIFS(Tab_RSE5a_Data!I$2:I$100,Tab_RSE5a_Data!$C$2:$C$100,$B21,Tab_RSE5a_Data!$B$2:$B$100,$B$6),"*")</f>
        <v>*</v>
      </c>
      <c r="F21" s="162" t="str">
        <f>IFERROR(SUMIFS(Tab_RSE5a_Data!J$2:J$100,Tab_RSE5a_Data!$C$2:$C$100,$B21,Tab_RSE5a_Data!$B$2:$B$100,$B$6),"*")</f>
        <v>*</v>
      </c>
      <c r="G21" s="162" t="str">
        <f>IFERROR(SUMIFS(Tab_RSE5a_Data!K$2:K$100,Tab_RSE5a_Data!$C$2:$C$100,$B21,Tab_RSE5a_Data!$B$2:$B$100,$B$6),"*")</f>
        <v>*</v>
      </c>
      <c r="H21" s="162" t="str">
        <f>IFERROR(SUMIFS(Tab_RSE5a_Data!L$2:L$100,Tab_RSE5a_Data!$C$2:$C$100,$B21,Tab_RSE5a_Data!$B$2:$B$100,$B$6),"*")</f>
        <v>*</v>
      </c>
      <c r="I21" s="325"/>
    </row>
    <row r="22" spans="1:9" s="6" customFormat="1" ht="16.5" customHeight="1" x14ac:dyDescent="0.45">
      <c r="A22" s="57" t="s">
        <v>109</v>
      </c>
      <c r="B22" t="s">
        <v>109</v>
      </c>
      <c r="C22" s="162">
        <f>IFERROR(SUMIFS(Tab_RSE5a_Data!G$2:G$100,Tab_RSE5a_Data!$C$2:$C$100,$B22,Tab_RSE5a_Data!$B$2:$B$100,$B$6),"*")</f>
        <v>65</v>
      </c>
      <c r="D22" s="162">
        <f>IFERROR(SUMIFS(Tab_RSE5a_Data!H$2:H$100,Tab_RSE5a_Data!$C$2:$C$100,$B22,Tab_RSE5a_Data!$B$2:$B$100,$B$6),"*")</f>
        <v>64</v>
      </c>
      <c r="E22" s="162">
        <f>IFERROR(SUMIFS(Tab_RSE5a_Data!I$2:I$100,Tab_RSE5a_Data!$C$2:$C$100,$B22,Tab_RSE5a_Data!$B$2:$B$100,$B$6),"*")</f>
        <v>63</v>
      </c>
      <c r="F22" s="162">
        <f>IFERROR(SUMIFS(Tab_RSE5a_Data!J$2:J$100,Tab_RSE5a_Data!$C$2:$C$100,$B22,Tab_RSE5a_Data!$B$2:$B$100,$B$6),"*")</f>
        <v>78</v>
      </c>
      <c r="G22" s="162">
        <f>IFERROR(SUMIFS(Tab_RSE5a_Data!K$2:K$100,Tab_RSE5a_Data!$C$2:$C$100,$B22,Tab_RSE5a_Data!$B$2:$B$100,$B$6),"*")</f>
        <v>83</v>
      </c>
      <c r="H22" s="162">
        <f>IFERROR(SUMIFS(Tab_RSE5a_Data!L$2:L$100,Tab_RSE5a_Data!$C$2:$C$100,$B22,Tab_RSE5a_Data!$B$2:$B$100,$B$6),"*")</f>
        <v>77</v>
      </c>
      <c r="I22" s="325"/>
    </row>
    <row r="23" spans="1:9" s="6" customFormat="1" ht="16.5" customHeight="1" x14ac:dyDescent="0.45">
      <c r="A23" s="57" t="s">
        <v>110</v>
      </c>
      <c r="B23" t="s">
        <v>306</v>
      </c>
      <c r="C23" s="162">
        <f>IFERROR(SUMIFS(Tab_RSE5a_Data!G$2:G$100,Tab_RSE5a_Data!$C$2:$C$100,$B23,Tab_RSE5a_Data!$B$2:$B$100,$B$6),"*")</f>
        <v>18</v>
      </c>
      <c r="D23" s="162">
        <f>IFERROR(SUMIFS(Tab_RSE5a_Data!H$2:H$100,Tab_RSE5a_Data!$C$2:$C$100,$B23,Tab_RSE5a_Data!$B$2:$B$100,$B$6),"*")</f>
        <v>16</v>
      </c>
      <c r="E23" s="162">
        <f>IFERROR(SUMIFS(Tab_RSE5a_Data!I$2:I$100,Tab_RSE5a_Data!$C$2:$C$100,$B23,Tab_RSE5a_Data!$B$2:$B$100,$B$6),"*")</f>
        <v>15</v>
      </c>
      <c r="F23" s="162">
        <f>IFERROR(SUMIFS(Tab_RSE5a_Data!J$2:J$100,Tab_RSE5a_Data!$C$2:$C$100,$B23,Tab_RSE5a_Data!$B$2:$B$100,$B$6),"*")</f>
        <v>16</v>
      </c>
      <c r="G23" s="162">
        <f>IFERROR(SUMIFS(Tab_RSE5a_Data!K$2:K$100,Tab_RSE5a_Data!$C$2:$C$100,$B23,Tab_RSE5a_Data!$B$2:$B$100,$B$6),"*")</f>
        <v>16</v>
      </c>
      <c r="H23" s="162">
        <f>IFERROR(SUMIFS(Tab_RSE5a_Data!L$2:L$100,Tab_RSE5a_Data!$C$2:$C$100,$B23,Tab_RSE5a_Data!$B$2:$B$100,$B$6),"*")</f>
        <v>19</v>
      </c>
      <c r="I23" s="325"/>
    </row>
    <row r="24" spans="1:9" s="6" customFormat="1" ht="16.5" customHeight="1" x14ac:dyDescent="0.45">
      <c r="A24" s="57" t="s">
        <v>111</v>
      </c>
      <c r="B24" t="s">
        <v>307</v>
      </c>
      <c r="C24" s="162">
        <f>IFERROR(SUMIFS(Tab_RSE5a_Data!G$2:G$100,Tab_RSE5a_Data!$C$2:$C$100,$B24,Tab_RSE5a_Data!$B$2:$B$100,$B$6),"*")</f>
        <v>35</v>
      </c>
      <c r="D24" s="162">
        <f>IFERROR(SUMIFS(Tab_RSE5a_Data!H$2:H$100,Tab_RSE5a_Data!$C$2:$C$100,$B24,Tab_RSE5a_Data!$B$2:$B$100,$B$6),"*")</f>
        <v>34</v>
      </c>
      <c r="E24" s="162">
        <f>IFERROR(SUMIFS(Tab_RSE5a_Data!I$2:I$100,Tab_RSE5a_Data!$C$2:$C$100,$B24,Tab_RSE5a_Data!$B$2:$B$100,$B$6),"*")</f>
        <v>35</v>
      </c>
      <c r="F24" s="162">
        <f>IFERROR(SUMIFS(Tab_RSE5a_Data!J$2:J$100,Tab_RSE5a_Data!$C$2:$C$100,$B24,Tab_RSE5a_Data!$B$2:$B$100,$B$6),"*")</f>
        <v>20</v>
      </c>
      <c r="G24" s="162">
        <f>IFERROR(SUMIFS(Tab_RSE5a_Data!K$2:K$100,Tab_RSE5a_Data!$C$2:$C$100,$B24,Tab_RSE5a_Data!$B$2:$B$100,$B$6),"*")</f>
        <v>21</v>
      </c>
      <c r="H24" s="162">
        <f>IFERROR(SUMIFS(Tab_RSE5a_Data!L$2:L$100,Tab_RSE5a_Data!$C$2:$C$100,$B24,Tab_RSE5a_Data!$B$2:$B$100,$B$6),"*")</f>
        <v>24</v>
      </c>
      <c r="I24" s="325"/>
    </row>
    <row r="25" spans="1:9" s="6" customFormat="1" ht="16.5" customHeight="1" x14ac:dyDescent="0.45">
      <c r="A25" s="57" t="s">
        <v>92</v>
      </c>
      <c r="B25" t="s">
        <v>87</v>
      </c>
      <c r="C25" s="162">
        <f>IFERROR(SUMIFS(Tab_RSE5a_Data!G$2:G$100,Tab_RSE5a_Data!$C$2:$C$100,$B25,Tab_RSE5a_Data!$B$2:$B$100,$B$6),"*")</f>
        <v>754</v>
      </c>
      <c r="D25" s="162">
        <f>IFERROR(SUMIFS(Tab_RSE5a_Data!H$2:H$100,Tab_RSE5a_Data!$C$2:$C$100,$B25,Tab_RSE5a_Data!$B$2:$B$100,$B$6),"*")</f>
        <v>898</v>
      </c>
      <c r="E25" s="162">
        <f>IFERROR(SUMIFS(Tab_RSE5a_Data!I$2:I$100,Tab_RSE5a_Data!$C$2:$C$100,$B25,Tab_RSE5a_Data!$B$2:$B$100,$B$6),"*")</f>
        <v>936</v>
      </c>
      <c r="F25" s="162">
        <f>IFERROR(SUMIFS(Tab_RSE5a_Data!J$2:J$100,Tab_RSE5a_Data!$C$2:$C$100,$B25,Tab_RSE5a_Data!$B$2:$B$100,$B$6),"*")</f>
        <v>1032</v>
      </c>
      <c r="G25" s="162">
        <f>IFERROR(SUMIFS(Tab_RSE5a_Data!K$2:K$100,Tab_RSE5a_Data!$C$2:$C$100,$B25,Tab_RSE5a_Data!$B$2:$B$100,$B$6),"*")</f>
        <v>983</v>
      </c>
      <c r="H25" s="162">
        <f>IFERROR(SUMIFS(Tab_RSE5a_Data!L$2:L$100,Tab_RSE5a_Data!$C$2:$C$100,$B25,Tab_RSE5a_Data!$B$2:$B$100,$B$6),"*")</f>
        <v>1114</v>
      </c>
      <c r="I25" s="325"/>
    </row>
    <row r="26" spans="1:9" s="6" customFormat="1" ht="16.5" customHeight="1" x14ac:dyDescent="0.45">
      <c r="A26" s="63" t="s">
        <v>112</v>
      </c>
      <c r="B26" s="206" t="s">
        <v>290</v>
      </c>
      <c r="C26" s="539">
        <f>SUMIFS(Tab_RSE5a_Data!G$2:G$100,Tab_RSE5a_Data!$C$2:$C$100,$B26,Tab_RSE5a_Data!$B$2:$B$100,$B$6)</f>
        <v>6749</v>
      </c>
      <c r="D26" s="539">
        <f>SUMIFS(Tab_RSE5a_Data!H$2:H$100,Tab_RSE5a_Data!$C$2:$C$100,$B26,Tab_RSE5a_Data!$B$2:$B$100,$B$6)</f>
        <v>6894</v>
      </c>
      <c r="E26" s="539">
        <f>SUMIFS(Tab_RSE5a_Data!I$2:I$100,Tab_RSE5a_Data!$C$2:$C$100,$B26,Tab_RSE5a_Data!$B$2:$B$100,$B$6)</f>
        <v>7419</v>
      </c>
      <c r="F26" s="539">
        <f>SUMIFS(Tab_RSE5a_Data!J$2:J$100,Tab_RSE5a_Data!$C$2:$C$100,$B26,Tab_RSE5a_Data!$B$2:$B$100,$B$6)</f>
        <v>7474</v>
      </c>
      <c r="G26" s="539">
        <f>SUMIFS(Tab_RSE5a_Data!K$2:K$100,Tab_RSE5a_Data!$C$2:$C$100,$B26,Tab_RSE5a_Data!$B$2:$B$100,$B$6)</f>
        <v>7661</v>
      </c>
      <c r="H26" s="539">
        <f>SUMIFS(Tab_RSE5a_Data!L$2:L$100,Tab_RSE5a_Data!$C$2:$C$100,$B26,Tab_RSE5a_Data!$B$2:$B$100,$B$6)</f>
        <v>7345</v>
      </c>
      <c r="I26" s="325"/>
    </row>
    <row r="27" spans="1:9" x14ac:dyDescent="0.35">
      <c r="A27" s="61"/>
      <c r="B27" s="61"/>
      <c r="C27" s="61"/>
      <c r="D27" s="61"/>
      <c r="E27" s="61"/>
      <c r="F27" s="61"/>
      <c r="G27" s="61"/>
      <c r="H27" s="61"/>
    </row>
  </sheetData>
  <mergeCells count="4">
    <mergeCell ref="C4:E4"/>
    <mergeCell ref="A1:H1"/>
    <mergeCell ref="C7:H7"/>
    <mergeCell ref="C3:E3"/>
  </mergeCells>
  <conditionalFormatting sqref="C9:H26">
    <cfRule type="expression" dxfId="12" priority="2">
      <formula>C9=-1</formula>
    </cfRule>
  </conditionalFormatting>
  <conditionalFormatting sqref="C9">
    <cfRule type="expression" dxfId="11" priority="1">
      <formula>C9=-1</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'Filters control'!$A$1:$A$5</xm:f>
          </x14:formula1>
          <xm:sqref>C4:C5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L91"/>
  <sheetViews>
    <sheetView workbookViewId="0"/>
  </sheetViews>
  <sheetFormatPr defaultRowHeight="14.25" x14ac:dyDescent="0.45"/>
  <cols>
    <col min="1" max="1" width="10.33203125" bestFit="1" customWidth="1"/>
    <col min="2" max="2" width="33.1328125" bestFit="1" customWidth="1"/>
    <col min="3" max="3" width="28.06640625" bestFit="1" customWidth="1"/>
    <col min="4" max="4" width="56.19921875" bestFit="1" customWidth="1"/>
    <col min="5" max="5" width="30.19921875" bestFit="1" customWidth="1"/>
    <col min="6" max="6" width="11.6640625" bestFit="1" customWidth="1"/>
    <col min="7" max="12" width="7.796875" bestFit="1" customWidth="1"/>
  </cols>
  <sheetData>
    <row r="1" spans="1:12" x14ac:dyDescent="0.45">
      <c r="A1" s="492" t="s">
        <v>620</v>
      </c>
      <c r="B1" s="492" t="s">
        <v>483</v>
      </c>
      <c r="C1" s="492" t="s">
        <v>710</v>
      </c>
      <c r="D1" s="492" t="s">
        <v>566</v>
      </c>
      <c r="E1" s="492" t="s">
        <v>567</v>
      </c>
      <c r="F1" s="492" t="s">
        <v>621</v>
      </c>
      <c r="G1" s="492" t="s">
        <v>0</v>
      </c>
      <c r="H1" s="492" t="s">
        <v>1</v>
      </c>
      <c r="I1" s="492" t="s">
        <v>2</v>
      </c>
      <c r="J1" s="492" t="s">
        <v>3</v>
      </c>
      <c r="K1" s="492" t="s">
        <v>4</v>
      </c>
      <c r="L1" s="492" t="s">
        <v>308</v>
      </c>
    </row>
    <row r="2" spans="1:12" x14ac:dyDescent="0.45">
      <c r="A2" s="492" t="s">
        <v>718</v>
      </c>
      <c r="B2" s="492" t="s">
        <v>48</v>
      </c>
      <c r="C2" s="492" t="s">
        <v>96</v>
      </c>
      <c r="D2" s="492" t="s">
        <v>719</v>
      </c>
      <c r="E2" s="492" t="s">
        <v>720</v>
      </c>
      <c r="F2" s="492">
        <v>1</v>
      </c>
      <c r="G2" s="537">
        <v>34</v>
      </c>
      <c r="H2" s="537">
        <v>31</v>
      </c>
      <c r="I2" s="537">
        <v>29</v>
      </c>
      <c r="J2" s="537">
        <v>23</v>
      </c>
      <c r="K2" s="537">
        <v>21</v>
      </c>
      <c r="L2" s="537">
        <v>15</v>
      </c>
    </row>
    <row r="3" spans="1:12" x14ac:dyDescent="0.45">
      <c r="A3" s="492" t="s">
        <v>718</v>
      </c>
      <c r="B3" s="492" t="s">
        <v>48</v>
      </c>
      <c r="C3" s="492" t="s">
        <v>97</v>
      </c>
      <c r="D3" s="492" t="s">
        <v>719</v>
      </c>
      <c r="E3" s="492" t="s">
        <v>720</v>
      </c>
      <c r="F3" s="492">
        <v>1</v>
      </c>
      <c r="G3" s="537">
        <v>2893</v>
      </c>
      <c r="H3" s="537">
        <v>2907</v>
      </c>
      <c r="I3" s="537">
        <v>2713</v>
      </c>
      <c r="J3" s="537">
        <v>2785</v>
      </c>
      <c r="K3" s="537">
        <v>3200</v>
      </c>
      <c r="L3" s="537">
        <v>2944</v>
      </c>
    </row>
    <row r="4" spans="1:12" x14ac:dyDescent="0.45">
      <c r="A4" s="492" t="s">
        <v>718</v>
      </c>
      <c r="B4" s="492" t="s">
        <v>48</v>
      </c>
      <c r="C4" s="492" t="s">
        <v>297</v>
      </c>
      <c r="D4" s="492" t="s">
        <v>719</v>
      </c>
      <c r="E4" s="492" t="s">
        <v>720</v>
      </c>
      <c r="F4" s="492">
        <v>1</v>
      </c>
      <c r="G4" s="537">
        <v>57</v>
      </c>
      <c r="H4" s="537">
        <v>58</v>
      </c>
      <c r="I4" s="537">
        <v>76</v>
      </c>
      <c r="J4" s="537">
        <v>64</v>
      </c>
      <c r="K4" s="537">
        <v>63</v>
      </c>
      <c r="L4" s="537">
        <v>55</v>
      </c>
    </row>
    <row r="5" spans="1:12" x14ac:dyDescent="0.45">
      <c r="A5" s="492" t="s">
        <v>718</v>
      </c>
      <c r="B5" s="492" t="s">
        <v>48</v>
      </c>
      <c r="C5" s="492" t="s">
        <v>99</v>
      </c>
      <c r="D5" s="492" t="s">
        <v>719</v>
      </c>
      <c r="E5" s="492" t="s">
        <v>720</v>
      </c>
      <c r="F5" s="492">
        <v>1</v>
      </c>
      <c r="G5" s="537">
        <v>138</v>
      </c>
      <c r="H5" s="537">
        <v>148</v>
      </c>
      <c r="I5" s="537">
        <v>150</v>
      </c>
      <c r="J5" s="537">
        <v>160</v>
      </c>
      <c r="K5" s="537">
        <v>191</v>
      </c>
      <c r="L5" s="537">
        <v>212</v>
      </c>
    </row>
    <row r="6" spans="1:12" x14ac:dyDescent="0.45">
      <c r="A6" s="492" t="s">
        <v>718</v>
      </c>
      <c r="B6" s="492" t="s">
        <v>48</v>
      </c>
      <c r="C6" s="492" t="s">
        <v>298</v>
      </c>
      <c r="D6" s="492" t="s">
        <v>719</v>
      </c>
      <c r="E6" s="492" t="s">
        <v>720</v>
      </c>
      <c r="F6" s="492">
        <v>1</v>
      </c>
      <c r="G6" s="538" t="e">
        <v>#N/A</v>
      </c>
      <c r="H6" s="538" t="e">
        <v>#N/A</v>
      </c>
      <c r="I6" s="538" t="e">
        <v>#N/A</v>
      </c>
      <c r="J6" s="538" t="e">
        <v>#N/A</v>
      </c>
      <c r="K6" s="538" t="e">
        <v>#N/A</v>
      </c>
      <c r="L6" s="538" t="e">
        <v>#N/A</v>
      </c>
    </row>
    <row r="7" spans="1:12" x14ac:dyDescent="0.45">
      <c r="A7" s="492" t="s">
        <v>718</v>
      </c>
      <c r="B7" s="492" t="s">
        <v>48</v>
      </c>
      <c r="C7" s="492" t="s">
        <v>299</v>
      </c>
      <c r="D7" s="492" t="s">
        <v>719</v>
      </c>
      <c r="E7" s="492" t="s">
        <v>720</v>
      </c>
      <c r="F7" s="492">
        <v>1</v>
      </c>
      <c r="G7" s="537">
        <v>470</v>
      </c>
      <c r="H7" s="537">
        <v>439</v>
      </c>
      <c r="I7" s="537">
        <v>643</v>
      </c>
      <c r="J7" s="537">
        <v>479</v>
      </c>
      <c r="K7" s="537">
        <v>484</v>
      </c>
      <c r="L7" s="537">
        <v>469</v>
      </c>
    </row>
    <row r="8" spans="1:12" x14ac:dyDescent="0.45">
      <c r="A8" s="492" t="s">
        <v>718</v>
      </c>
      <c r="B8" s="492" t="s">
        <v>48</v>
      </c>
      <c r="C8" s="492" t="s">
        <v>300</v>
      </c>
      <c r="D8" s="492" t="s">
        <v>719</v>
      </c>
      <c r="E8" s="492" t="s">
        <v>720</v>
      </c>
      <c r="F8" s="492">
        <v>1</v>
      </c>
      <c r="G8" s="537">
        <v>13</v>
      </c>
      <c r="H8" s="537">
        <v>14</v>
      </c>
      <c r="I8" s="537">
        <v>12</v>
      </c>
      <c r="J8" s="537">
        <v>14</v>
      </c>
      <c r="K8" s="537">
        <v>6</v>
      </c>
      <c r="L8" s="537">
        <v>7</v>
      </c>
    </row>
    <row r="9" spans="1:12" x14ac:dyDescent="0.45">
      <c r="A9" s="492" t="s">
        <v>718</v>
      </c>
      <c r="B9" s="492" t="s">
        <v>48</v>
      </c>
      <c r="C9" s="492" t="s">
        <v>301</v>
      </c>
      <c r="D9" s="492" t="s">
        <v>719</v>
      </c>
      <c r="E9" s="492" t="s">
        <v>720</v>
      </c>
      <c r="F9" s="492">
        <v>1</v>
      </c>
      <c r="G9" s="537">
        <v>9</v>
      </c>
      <c r="H9" s="537">
        <v>7</v>
      </c>
      <c r="I9" s="537">
        <v>7</v>
      </c>
      <c r="J9" s="537">
        <v>7</v>
      </c>
      <c r="K9" s="537">
        <v>8</v>
      </c>
      <c r="L9" s="537" t="e">
        <v>#N/A</v>
      </c>
    </row>
    <row r="10" spans="1:12" x14ac:dyDescent="0.45">
      <c r="A10" s="492" t="s">
        <v>718</v>
      </c>
      <c r="B10" s="492" t="s">
        <v>48</v>
      </c>
      <c r="C10" s="492" t="s">
        <v>302</v>
      </c>
      <c r="D10" s="492" t="s">
        <v>719</v>
      </c>
      <c r="E10" s="492" t="s">
        <v>720</v>
      </c>
      <c r="F10" s="492">
        <v>1</v>
      </c>
      <c r="G10" s="537">
        <v>10</v>
      </c>
      <c r="H10" s="537">
        <v>12</v>
      </c>
      <c r="I10" s="537">
        <v>12</v>
      </c>
      <c r="J10" s="537">
        <v>11</v>
      </c>
      <c r="K10" s="537">
        <v>12</v>
      </c>
      <c r="L10" s="537">
        <v>13</v>
      </c>
    </row>
    <row r="11" spans="1:12" x14ac:dyDescent="0.45">
      <c r="A11" s="492" t="s">
        <v>718</v>
      </c>
      <c r="B11" s="492" t="s">
        <v>48</v>
      </c>
      <c r="C11" s="492" t="s">
        <v>303</v>
      </c>
      <c r="D11" s="492" t="s">
        <v>719</v>
      </c>
      <c r="E11" s="492" t="s">
        <v>720</v>
      </c>
      <c r="F11" s="492">
        <v>1</v>
      </c>
      <c r="G11" s="537">
        <v>1874</v>
      </c>
      <c r="H11" s="537">
        <v>2002</v>
      </c>
      <c r="I11" s="537">
        <v>2414</v>
      </c>
      <c r="J11" s="537">
        <v>2467</v>
      </c>
      <c r="K11" s="537">
        <v>2440</v>
      </c>
      <c r="L11" s="537">
        <v>2248</v>
      </c>
    </row>
    <row r="12" spans="1:12" x14ac:dyDescent="0.45">
      <c r="A12" s="492" t="s">
        <v>718</v>
      </c>
      <c r="B12" s="492" t="s">
        <v>48</v>
      </c>
      <c r="C12" s="492" t="s">
        <v>304</v>
      </c>
      <c r="D12" s="492" t="s">
        <v>719</v>
      </c>
      <c r="E12" s="492" t="s">
        <v>720</v>
      </c>
      <c r="F12" s="492">
        <v>1</v>
      </c>
      <c r="G12" s="537">
        <v>55</v>
      </c>
      <c r="H12" s="537">
        <v>59</v>
      </c>
      <c r="I12" s="537">
        <v>69</v>
      </c>
      <c r="J12" s="537">
        <v>86</v>
      </c>
      <c r="K12" s="537">
        <v>89</v>
      </c>
      <c r="L12" s="537">
        <v>86</v>
      </c>
    </row>
    <row r="13" spans="1:12" x14ac:dyDescent="0.45">
      <c r="A13" s="492" t="s">
        <v>718</v>
      </c>
      <c r="B13" s="492" t="s">
        <v>48</v>
      </c>
      <c r="C13" s="492" t="s">
        <v>107</v>
      </c>
      <c r="D13" s="492" t="s">
        <v>719</v>
      </c>
      <c r="E13" s="492" t="s">
        <v>720</v>
      </c>
      <c r="F13" s="492">
        <v>1</v>
      </c>
      <c r="G13" s="537">
        <v>28</v>
      </c>
      <c r="H13" s="537">
        <v>29</v>
      </c>
      <c r="I13" s="537">
        <v>29</v>
      </c>
      <c r="J13" s="537">
        <v>23</v>
      </c>
      <c r="K13" s="537">
        <v>31</v>
      </c>
      <c r="L13" s="537">
        <v>30</v>
      </c>
    </row>
    <row r="14" spans="1:12" x14ac:dyDescent="0.45">
      <c r="A14" s="492" t="s">
        <v>718</v>
      </c>
      <c r="B14" s="492" t="s">
        <v>48</v>
      </c>
      <c r="C14" s="492" t="s">
        <v>305</v>
      </c>
      <c r="D14" s="492" t="s">
        <v>719</v>
      </c>
      <c r="E14" s="492" t="s">
        <v>720</v>
      </c>
      <c r="F14" s="492">
        <v>1</v>
      </c>
      <c r="G14" s="538" t="e">
        <v>#N/A</v>
      </c>
      <c r="H14" s="538" t="e">
        <v>#N/A</v>
      </c>
      <c r="I14" s="538" t="e">
        <v>#N/A</v>
      </c>
      <c r="J14" s="538" t="e">
        <v>#N/A</v>
      </c>
      <c r="K14" s="538" t="e">
        <v>#N/A</v>
      </c>
      <c r="L14" s="538" t="e">
        <v>#N/A</v>
      </c>
    </row>
    <row r="15" spans="1:12" x14ac:dyDescent="0.45">
      <c r="A15" s="492" t="s">
        <v>718</v>
      </c>
      <c r="B15" s="492" t="s">
        <v>48</v>
      </c>
      <c r="C15" s="492" t="s">
        <v>109</v>
      </c>
      <c r="D15" s="492" t="s">
        <v>719</v>
      </c>
      <c r="E15" s="492" t="s">
        <v>720</v>
      </c>
      <c r="F15" s="492">
        <v>1</v>
      </c>
      <c r="G15" s="537">
        <v>65</v>
      </c>
      <c r="H15" s="537">
        <v>64</v>
      </c>
      <c r="I15" s="537">
        <v>63</v>
      </c>
      <c r="J15" s="537">
        <v>78</v>
      </c>
      <c r="K15" s="537">
        <v>83</v>
      </c>
      <c r="L15" s="537">
        <v>77</v>
      </c>
    </row>
    <row r="16" spans="1:12" x14ac:dyDescent="0.45">
      <c r="A16" s="492" t="s">
        <v>718</v>
      </c>
      <c r="B16" s="492" t="s">
        <v>48</v>
      </c>
      <c r="C16" s="492" t="s">
        <v>306</v>
      </c>
      <c r="D16" s="492" t="s">
        <v>719</v>
      </c>
      <c r="E16" s="492" t="s">
        <v>720</v>
      </c>
      <c r="F16" s="492">
        <v>1</v>
      </c>
      <c r="G16" s="537">
        <v>18</v>
      </c>
      <c r="H16" s="537">
        <v>16</v>
      </c>
      <c r="I16" s="537">
        <v>15</v>
      </c>
      <c r="J16" s="537">
        <v>16</v>
      </c>
      <c r="K16" s="537">
        <v>16</v>
      </c>
      <c r="L16" s="537">
        <v>19</v>
      </c>
    </row>
    <row r="17" spans="1:12" x14ac:dyDescent="0.45">
      <c r="A17" s="492" t="s">
        <v>718</v>
      </c>
      <c r="B17" s="492" t="s">
        <v>48</v>
      </c>
      <c r="C17" s="492" t="s">
        <v>307</v>
      </c>
      <c r="D17" s="492" t="s">
        <v>719</v>
      </c>
      <c r="E17" s="492" t="s">
        <v>720</v>
      </c>
      <c r="F17" s="492">
        <v>1</v>
      </c>
      <c r="G17" s="537">
        <v>35</v>
      </c>
      <c r="H17" s="537">
        <v>34</v>
      </c>
      <c r="I17" s="537">
        <v>35</v>
      </c>
      <c r="J17" s="537">
        <v>20</v>
      </c>
      <c r="K17" s="537">
        <v>21</v>
      </c>
      <c r="L17" s="537">
        <v>24</v>
      </c>
    </row>
    <row r="18" spans="1:12" x14ac:dyDescent="0.45">
      <c r="A18" s="492" t="s">
        <v>718</v>
      </c>
      <c r="B18" s="492" t="s">
        <v>48</v>
      </c>
      <c r="C18" s="492" t="s">
        <v>87</v>
      </c>
      <c r="D18" s="492" t="s">
        <v>719</v>
      </c>
      <c r="E18" s="492" t="s">
        <v>720</v>
      </c>
      <c r="F18" s="492">
        <v>1</v>
      </c>
      <c r="G18" s="537">
        <v>754</v>
      </c>
      <c r="H18" s="537">
        <v>898</v>
      </c>
      <c r="I18" s="537">
        <v>936</v>
      </c>
      <c r="J18" s="537">
        <v>1032</v>
      </c>
      <c r="K18" s="537">
        <v>983</v>
      </c>
      <c r="L18" s="537">
        <v>1114</v>
      </c>
    </row>
    <row r="19" spans="1:12" x14ac:dyDescent="0.45">
      <c r="A19" s="492" t="s">
        <v>718</v>
      </c>
      <c r="B19" s="492" t="s">
        <v>48</v>
      </c>
      <c r="C19" s="492" t="s">
        <v>290</v>
      </c>
      <c r="D19" s="492" t="s">
        <v>719</v>
      </c>
      <c r="E19" s="492" t="s">
        <v>720</v>
      </c>
      <c r="F19" s="492">
        <v>1</v>
      </c>
      <c r="G19" s="537">
        <v>6749</v>
      </c>
      <c r="H19" s="537">
        <v>6894</v>
      </c>
      <c r="I19" s="537">
        <v>7419</v>
      </c>
      <c r="J19" s="537">
        <v>7474</v>
      </c>
      <c r="K19" s="537">
        <v>7661</v>
      </c>
      <c r="L19" s="537">
        <v>7345</v>
      </c>
    </row>
    <row r="20" spans="1:12" x14ac:dyDescent="0.45">
      <c r="A20" s="492" t="s">
        <v>721</v>
      </c>
      <c r="B20" s="492" t="s">
        <v>558</v>
      </c>
      <c r="C20" s="492" t="s">
        <v>96</v>
      </c>
      <c r="D20" s="492" t="s">
        <v>719</v>
      </c>
      <c r="E20" s="492" t="s">
        <v>720</v>
      </c>
      <c r="F20" s="492">
        <v>1</v>
      </c>
      <c r="G20" s="537">
        <v>1</v>
      </c>
      <c r="H20" s="537">
        <v>1</v>
      </c>
      <c r="I20" s="538" t="e">
        <v>#N/A</v>
      </c>
      <c r="J20" s="538" t="e">
        <v>#N/A</v>
      </c>
      <c r="K20" s="537">
        <v>0</v>
      </c>
      <c r="L20" s="538" t="e">
        <v>#N/A</v>
      </c>
    </row>
    <row r="21" spans="1:12" x14ac:dyDescent="0.45">
      <c r="A21" s="492" t="s">
        <v>721</v>
      </c>
      <c r="B21" s="492" t="s">
        <v>558</v>
      </c>
      <c r="C21" s="492" t="s">
        <v>97</v>
      </c>
      <c r="D21" s="492" t="s">
        <v>719</v>
      </c>
      <c r="E21" s="492" t="s">
        <v>720</v>
      </c>
      <c r="F21" s="492">
        <v>1</v>
      </c>
      <c r="G21" s="537">
        <v>36</v>
      </c>
      <c r="H21" s="537">
        <v>36</v>
      </c>
      <c r="I21" s="537">
        <v>36</v>
      </c>
      <c r="J21" s="537">
        <v>30</v>
      </c>
      <c r="K21" s="537">
        <v>30</v>
      </c>
      <c r="L21" s="537">
        <v>32</v>
      </c>
    </row>
    <row r="22" spans="1:12" x14ac:dyDescent="0.45">
      <c r="A22" s="492" t="s">
        <v>721</v>
      </c>
      <c r="B22" s="492" t="s">
        <v>558</v>
      </c>
      <c r="C22" s="492" t="s">
        <v>297</v>
      </c>
      <c r="D22" s="492" t="s">
        <v>719</v>
      </c>
      <c r="E22" s="492" t="s">
        <v>720</v>
      </c>
      <c r="F22" s="492">
        <v>1</v>
      </c>
      <c r="G22" s="537">
        <v>6</v>
      </c>
      <c r="H22" s="537">
        <v>7</v>
      </c>
      <c r="I22" s="537">
        <v>10</v>
      </c>
      <c r="J22" s="537">
        <v>6</v>
      </c>
      <c r="K22" s="537">
        <v>6</v>
      </c>
      <c r="L22" s="537">
        <v>6</v>
      </c>
    </row>
    <row r="23" spans="1:12" x14ac:dyDescent="0.45">
      <c r="A23" s="492" t="s">
        <v>721</v>
      </c>
      <c r="B23" s="492" t="s">
        <v>558</v>
      </c>
      <c r="C23" s="492" t="s">
        <v>99</v>
      </c>
      <c r="D23" s="492" t="s">
        <v>719</v>
      </c>
      <c r="E23" s="492" t="s">
        <v>720</v>
      </c>
      <c r="F23" s="492">
        <v>1</v>
      </c>
      <c r="G23" s="537">
        <v>14</v>
      </c>
      <c r="H23" s="537">
        <v>12</v>
      </c>
      <c r="I23" s="537">
        <v>10</v>
      </c>
      <c r="J23" s="537">
        <v>12</v>
      </c>
      <c r="K23" s="537">
        <v>14</v>
      </c>
      <c r="L23" s="537">
        <v>12</v>
      </c>
    </row>
    <row r="24" spans="1:12" x14ac:dyDescent="0.45">
      <c r="A24" s="492" t="s">
        <v>721</v>
      </c>
      <c r="B24" s="492" t="s">
        <v>558</v>
      </c>
      <c r="C24" s="492" t="s">
        <v>298</v>
      </c>
      <c r="D24" s="492" t="s">
        <v>719</v>
      </c>
      <c r="E24" s="492" t="s">
        <v>720</v>
      </c>
      <c r="F24" s="492">
        <v>1</v>
      </c>
      <c r="G24" s="538">
        <v>0</v>
      </c>
      <c r="H24" s="538">
        <v>0</v>
      </c>
      <c r="I24" s="538">
        <v>0</v>
      </c>
      <c r="J24" s="538">
        <v>0</v>
      </c>
      <c r="K24" s="538">
        <v>0</v>
      </c>
      <c r="L24" s="538">
        <v>0</v>
      </c>
    </row>
    <row r="25" spans="1:12" x14ac:dyDescent="0.45">
      <c r="A25" s="492" t="s">
        <v>721</v>
      </c>
      <c r="B25" s="492" t="s">
        <v>558</v>
      </c>
      <c r="C25" s="492" t="s">
        <v>299</v>
      </c>
      <c r="D25" s="492" t="s">
        <v>719</v>
      </c>
      <c r="E25" s="492" t="s">
        <v>720</v>
      </c>
      <c r="F25" s="492">
        <v>1</v>
      </c>
      <c r="G25" s="538" t="e">
        <v>#N/A</v>
      </c>
      <c r="H25" s="538" t="e">
        <v>#N/A</v>
      </c>
      <c r="I25" s="538" t="e">
        <v>#N/A</v>
      </c>
      <c r="J25" s="538" t="e">
        <v>#N/A</v>
      </c>
      <c r="K25" s="538" t="e">
        <v>#N/A</v>
      </c>
      <c r="L25" s="538" t="e">
        <v>#N/A</v>
      </c>
    </row>
    <row r="26" spans="1:12" x14ac:dyDescent="0.45">
      <c r="A26" s="492" t="s">
        <v>721</v>
      </c>
      <c r="B26" s="492" t="s">
        <v>558</v>
      </c>
      <c r="C26" s="492" t="s">
        <v>300</v>
      </c>
      <c r="D26" s="492" t="s">
        <v>719</v>
      </c>
      <c r="E26" s="492" t="s">
        <v>720</v>
      </c>
      <c r="F26" s="492">
        <v>1</v>
      </c>
      <c r="G26" s="538" t="e">
        <v>#N/A</v>
      </c>
      <c r="H26" s="538" t="e">
        <v>#N/A</v>
      </c>
      <c r="I26" s="538" t="e">
        <v>#N/A</v>
      </c>
      <c r="J26" s="538" t="e">
        <v>#N/A</v>
      </c>
      <c r="K26" s="538" t="e">
        <v>#N/A</v>
      </c>
      <c r="L26" s="537">
        <v>0</v>
      </c>
    </row>
    <row r="27" spans="1:12" x14ac:dyDescent="0.45">
      <c r="A27" s="492" t="s">
        <v>721</v>
      </c>
      <c r="B27" s="492" t="s">
        <v>558</v>
      </c>
      <c r="C27" s="492" t="s">
        <v>301</v>
      </c>
      <c r="D27" s="492" t="s">
        <v>719</v>
      </c>
      <c r="E27" s="492" t="s">
        <v>720</v>
      </c>
      <c r="F27" s="492">
        <v>1</v>
      </c>
      <c r="G27" s="537">
        <v>1</v>
      </c>
      <c r="H27" s="537">
        <v>1</v>
      </c>
      <c r="I27" s="537">
        <v>1</v>
      </c>
      <c r="J27" s="537">
        <v>1</v>
      </c>
      <c r="K27" s="537">
        <v>1</v>
      </c>
      <c r="L27" s="537">
        <v>1</v>
      </c>
    </row>
    <row r="28" spans="1:12" x14ac:dyDescent="0.45">
      <c r="A28" s="492" t="s">
        <v>721</v>
      </c>
      <c r="B28" s="492" t="s">
        <v>558</v>
      </c>
      <c r="C28" s="492" t="s">
        <v>302</v>
      </c>
      <c r="D28" s="492" t="s">
        <v>719</v>
      </c>
      <c r="E28" s="492" t="s">
        <v>720</v>
      </c>
      <c r="F28" s="492">
        <v>1</v>
      </c>
      <c r="G28" s="537">
        <v>1</v>
      </c>
      <c r="H28" s="537">
        <v>1</v>
      </c>
      <c r="I28" s="538" t="e">
        <v>#N/A</v>
      </c>
      <c r="J28" s="538" t="e">
        <v>#N/A</v>
      </c>
      <c r="K28" s="538" t="e">
        <v>#N/A</v>
      </c>
      <c r="L28" s="537">
        <v>2</v>
      </c>
    </row>
    <row r="29" spans="1:12" x14ac:dyDescent="0.45">
      <c r="A29" s="492" t="s">
        <v>721</v>
      </c>
      <c r="B29" s="492" t="s">
        <v>558</v>
      </c>
      <c r="C29" s="492" t="s">
        <v>303</v>
      </c>
      <c r="D29" s="492" t="s">
        <v>719</v>
      </c>
      <c r="E29" s="492" t="s">
        <v>720</v>
      </c>
      <c r="F29" s="492">
        <v>1</v>
      </c>
      <c r="G29" s="537">
        <v>133</v>
      </c>
      <c r="H29" s="537">
        <v>128</v>
      </c>
      <c r="I29" s="537">
        <v>123</v>
      </c>
      <c r="J29" s="537">
        <v>125</v>
      </c>
      <c r="K29" s="537">
        <v>119</v>
      </c>
      <c r="L29" s="537">
        <v>121</v>
      </c>
    </row>
    <row r="30" spans="1:12" x14ac:dyDescent="0.45">
      <c r="A30" s="492" t="s">
        <v>721</v>
      </c>
      <c r="B30" s="492" t="s">
        <v>558</v>
      </c>
      <c r="C30" s="492" t="s">
        <v>304</v>
      </c>
      <c r="D30" s="492" t="s">
        <v>719</v>
      </c>
      <c r="E30" s="492" t="s">
        <v>720</v>
      </c>
      <c r="F30" s="492">
        <v>1</v>
      </c>
      <c r="G30" s="538" t="e">
        <v>#N/A</v>
      </c>
      <c r="H30" s="538" t="e">
        <v>#N/A</v>
      </c>
      <c r="I30" s="538" t="e">
        <v>#N/A</v>
      </c>
      <c r="J30" s="538" t="e">
        <v>#N/A</v>
      </c>
      <c r="K30" s="538" t="e">
        <v>#N/A</v>
      </c>
      <c r="L30" s="538" t="e">
        <v>#N/A</v>
      </c>
    </row>
    <row r="31" spans="1:12" x14ac:dyDescent="0.45">
      <c r="A31" s="492" t="s">
        <v>721</v>
      </c>
      <c r="B31" s="492" t="s">
        <v>558</v>
      </c>
      <c r="C31" s="492" t="s">
        <v>107</v>
      </c>
      <c r="D31" s="492" t="s">
        <v>719</v>
      </c>
      <c r="E31" s="492" t="s">
        <v>720</v>
      </c>
      <c r="F31" s="492">
        <v>1</v>
      </c>
      <c r="G31" s="537">
        <v>2</v>
      </c>
      <c r="H31" s="537">
        <v>2</v>
      </c>
      <c r="I31" s="537">
        <v>3</v>
      </c>
      <c r="J31" s="537">
        <v>2</v>
      </c>
      <c r="K31" s="537">
        <v>1</v>
      </c>
      <c r="L31" s="537">
        <v>2</v>
      </c>
    </row>
    <row r="32" spans="1:12" x14ac:dyDescent="0.45">
      <c r="A32" s="492" t="s">
        <v>721</v>
      </c>
      <c r="B32" s="492" t="s">
        <v>558</v>
      </c>
      <c r="C32" s="492" t="s">
        <v>305</v>
      </c>
      <c r="D32" s="492" t="s">
        <v>719</v>
      </c>
      <c r="E32" s="492" t="s">
        <v>720</v>
      </c>
      <c r="F32" s="492">
        <v>1</v>
      </c>
      <c r="G32" s="538" t="e">
        <v>#N/A</v>
      </c>
      <c r="H32" s="538" t="e">
        <v>#N/A</v>
      </c>
      <c r="I32" s="538" t="e">
        <v>#N/A</v>
      </c>
      <c r="J32" s="538" t="e">
        <v>#N/A</v>
      </c>
      <c r="K32" s="538" t="e">
        <v>#N/A</v>
      </c>
      <c r="L32" s="538" t="e">
        <v>#N/A</v>
      </c>
    </row>
    <row r="33" spans="1:12" x14ac:dyDescent="0.45">
      <c r="A33" s="492" t="s">
        <v>721</v>
      </c>
      <c r="B33" s="492" t="s">
        <v>558</v>
      </c>
      <c r="C33" s="492" t="s">
        <v>109</v>
      </c>
      <c r="D33" s="492" t="s">
        <v>719</v>
      </c>
      <c r="E33" s="492" t="s">
        <v>720</v>
      </c>
      <c r="F33" s="492">
        <v>1</v>
      </c>
      <c r="G33" s="537">
        <v>0</v>
      </c>
      <c r="H33" s="537">
        <v>0</v>
      </c>
      <c r="I33" s="537">
        <v>0</v>
      </c>
      <c r="J33" s="537">
        <v>0</v>
      </c>
      <c r="K33" s="537">
        <v>0</v>
      </c>
      <c r="L33" s="537">
        <v>0</v>
      </c>
    </row>
    <row r="34" spans="1:12" x14ac:dyDescent="0.45">
      <c r="A34" s="492" t="s">
        <v>721</v>
      </c>
      <c r="B34" s="492" t="s">
        <v>558</v>
      </c>
      <c r="C34" s="492" t="s">
        <v>306</v>
      </c>
      <c r="D34" s="492" t="s">
        <v>719</v>
      </c>
      <c r="E34" s="492" t="s">
        <v>720</v>
      </c>
      <c r="F34" s="492">
        <v>1</v>
      </c>
      <c r="G34" s="537">
        <v>4</v>
      </c>
      <c r="H34" s="537">
        <v>2</v>
      </c>
      <c r="I34" s="537">
        <v>3</v>
      </c>
      <c r="J34" s="537">
        <v>3</v>
      </c>
      <c r="K34" s="537">
        <v>3</v>
      </c>
      <c r="L34" s="537">
        <v>4</v>
      </c>
    </row>
    <row r="35" spans="1:12" x14ac:dyDescent="0.45">
      <c r="A35" s="492" t="s">
        <v>721</v>
      </c>
      <c r="B35" s="492" t="s">
        <v>558</v>
      </c>
      <c r="C35" s="492" t="s">
        <v>307</v>
      </c>
      <c r="D35" s="492" t="s">
        <v>719</v>
      </c>
      <c r="E35" s="492" t="s">
        <v>720</v>
      </c>
      <c r="F35" s="492">
        <v>1</v>
      </c>
      <c r="G35" s="537">
        <v>3</v>
      </c>
      <c r="H35" s="537">
        <v>3</v>
      </c>
      <c r="I35" s="537">
        <v>3</v>
      </c>
      <c r="J35" s="537">
        <v>2</v>
      </c>
      <c r="K35" s="537">
        <v>2</v>
      </c>
      <c r="L35" s="537">
        <v>2</v>
      </c>
    </row>
    <row r="36" spans="1:12" x14ac:dyDescent="0.45">
      <c r="A36" s="492" t="s">
        <v>721</v>
      </c>
      <c r="B36" s="492" t="s">
        <v>558</v>
      </c>
      <c r="C36" s="492" t="s">
        <v>87</v>
      </c>
      <c r="D36" s="492" t="s">
        <v>719</v>
      </c>
      <c r="E36" s="492" t="s">
        <v>720</v>
      </c>
      <c r="F36" s="492">
        <v>1</v>
      </c>
      <c r="G36" s="537">
        <v>5</v>
      </c>
      <c r="H36" s="537">
        <v>5</v>
      </c>
      <c r="I36" s="537">
        <v>3</v>
      </c>
      <c r="J36" s="537">
        <v>6</v>
      </c>
      <c r="K36" s="537">
        <v>6</v>
      </c>
      <c r="L36" s="537">
        <v>7</v>
      </c>
    </row>
    <row r="37" spans="1:12" x14ac:dyDescent="0.45">
      <c r="A37" s="492" t="s">
        <v>721</v>
      </c>
      <c r="B37" s="492" t="s">
        <v>558</v>
      </c>
      <c r="C37" s="492" t="s">
        <v>290</v>
      </c>
      <c r="D37" s="492" t="s">
        <v>719</v>
      </c>
      <c r="E37" s="492" t="s">
        <v>720</v>
      </c>
      <c r="F37" s="492">
        <v>1</v>
      </c>
      <c r="G37" s="537">
        <v>220</v>
      </c>
      <c r="H37" s="537">
        <v>210</v>
      </c>
      <c r="I37" s="537">
        <v>206</v>
      </c>
      <c r="J37" s="537">
        <v>197</v>
      </c>
      <c r="K37" s="537">
        <v>194</v>
      </c>
      <c r="L37" s="537">
        <v>199</v>
      </c>
    </row>
    <row r="38" spans="1:12" x14ac:dyDescent="0.45">
      <c r="A38" s="492" t="s">
        <v>721</v>
      </c>
      <c r="B38" s="492" t="s">
        <v>559</v>
      </c>
      <c r="C38" s="492" t="s">
        <v>96</v>
      </c>
      <c r="D38" s="492" t="s">
        <v>719</v>
      </c>
      <c r="E38" s="492" t="s">
        <v>720</v>
      </c>
      <c r="F38" s="492">
        <v>1</v>
      </c>
      <c r="G38" s="537">
        <v>8</v>
      </c>
      <c r="H38" s="537">
        <v>8</v>
      </c>
      <c r="I38" s="537">
        <v>7</v>
      </c>
      <c r="J38" s="538" t="e">
        <v>#N/A</v>
      </c>
      <c r="K38" s="537">
        <v>4</v>
      </c>
      <c r="L38" s="538" t="e">
        <v>#N/A</v>
      </c>
    </row>
    <row r="39" spans="1:12" x14ac:dyDescent="0.45">
      <c r="A39" s="492" t="s">
        <v>721</v>
      </c>
      <c r="B39" s="492" t="s">
        <v>559</v>
      </c>
      <c r="C39" s="492" t="s">
        <v>97</v>
      </c>
      <c r="D39" s="492" t="s">
        <v>719</v>
      </c>
      <c r="E39" s="492" t="s">
        <v>720</v>
      </c>
      <c r="F39" s="492">
        <v>1</v>
      </c>
      <c r="G39" s="537">
        <v>619</v>
      </c>
      <c r="H39" s="537">
        <v>630</v>
      </c>
      <c r="I39" s="537">
        <v>622</v>
      </c>
      <c r="J39" s="537">
        <v>584</v>
      </c>
      <c r="K39" s="537">
        <v>593</v>
      </c>
      <c r="L39" s="537">
        <v>597</v>
      </c>
    </row>
    <row r="40" spans="1:12" x14ac:dyDescent="0.45">
      <c r="A40" s="492" t="s">
        <v>721</v>
      </c>
      <c r="B40" s="492" t="s">
        <v>559</v>
      </c>
      <c r="C40" s="492" t="s">
        <v>297</v>
      </c>
      <c r="D40" s="492" t="s">
        <v>719</v>
      </c>
      <c r="E40" s="492" t="s">
        <v>720</v>
      </c>
      <c r="F40" s="492">
        <v>1</v>
      </c>
      <c r="G40" s="537">
        <v>39</v>
      </c>
      <c r="H40" s="537">
        <v>40</v>
      </c>
      <c r="I40" s="537">
        <v>41</v>
      </c>
      <c r="J40" s="537">
        <v>46</v>
      </c>
      <c r="K40" s="537">
        <v>46</v>
      </c>
      <c r="L40" s="537">
        <v>39</v>
      </c>
    </row>
    <row r="41" spans="1:12" x14ac:dyDescent="0.45">
      <c r="A41" s="492" t="s">
        <v>721</v>
      </c>
      <c r="B41" s="492" t="s">
        <v>559</v>
      </c>
      <c r="C41" s="492" t="s">
        <v>99</v>
      </c>
      <c r="D41" s="492" t="s">
        <v>719</v>
      </c>
      <c r="E41" s="492" t="s">
        <v>720</v>
      </c>
      <c r="F41" s="492">
        <v>1</v>
      </c>
      <c r="G41" s="537">
        <v>65</v>
      </c>
      <c r="H41" s="537">
        <v>70</v>
      </c>
      <c r="I41" s="537">
        <v>76</v>
      </c>
      <c r="J41" s="537">
        <v>83</v>
      </c>
      <c r="K41" s="537">
        <v>88</v>
      </c>
      <c r="L41" s="537">
        <v>94</v>
      </c>
    </row>
    <row r="42" spans="1:12" x14ac:dyDescent="0.45">
      <c r="A42" s="492" t="s">
        <v>721</v>
      </c>
      <c r="B42" s="492" t="s">
        <v>559</v>
      </c>
      <c r="C42" s="492" t="s">
        <v>298</v>
      </c>
      <c r="D42" s="492" t="s">
        <v>719</v>
      </c>
      <c r="E42" s="492" t="s">
        <v>720</v>
      </c>
      <c r="F42" s="492">
        <v>1</v>
      </c>
      <c r="G42" s="538">
        <v>0</v>
      </c>
      <c r="H42" s="538" t="e">
        <v>#N/A</v>
      </c>
      <c r="I42" s="538" t="e">
        <v>#N/A</v>
      </c>
      <c r="J42" s="538" t="e">
        <v>#N/A</v>
      </c>
      <c r="K42" s="538" t="e">
        <v>#N/A</v>
      </c>
      <c r="L42" s="538">
        <v>0</v>
      </c>
    </row>
    <row r="43" spans="1:12" x14ac:dyDescent="0.45">
      <c r="A43" s="492" t="s">
        <v>721</v>
      </c>
      <c r="B43" s="492" t="s">
        <v>559</v>
      </c>
      <c r="C43" s="492" t="s">
        <v>299</v>
      </c>
      <c r="D43" s="492" t="s">
        <v>719</v>
      </c>
      <c r="E43" s="492" t="s">
        <v>720</v>
      </c>
      <c r="F43" s="492">
        <v>1</v>
      </c>
      <c r="G43" s="538" t="e">
        <v>#N/A</v>
      </c>
      <c r="H43" s="537">
        <v>21</v>
      </c>
      <c r="I43" s="537">
        <v>17</v>
      </c>
      <c r="J43" s="537" t="e">
        <v>#N/A</v>
      </c>
      <c r="K43" s="537" t="e">
        <v>#N/A</v>
      </c>
      <c r="L43" s="538" t="e">
        <v>#N/A</v>
      </c>
    </row>
    <row r="44" spans="1:12" x14ac:dyDescent="0.45">
      <c r="A44" s="492" t="s">
        <v>721</v>
      </c>
      <c r="B44" s="492" t="s">
        <v>559</v>
      </c>
      <c r="C44" s="492" t="s">
        <v>300</v>
      </c>
      <c r="D44" s="492" t="s">
        <v>719</v>
      </c>
      <c r="E44" s="492" t="s">
        <v>720</v>
      </c>
      <c r="F44" s="492">
        <v>1</v>
      </c>
      <c r="G44" s="538" t="e">
        <v>#N/A</v>
      </c>
      <c r="H44" s="537">
        <v>2</v>
      </c>
      <c r="I44" s="537">
        <v>0</v>
      </c>
      <c r="J44" s="537">
        <v>1</v>
      </c>
      <c r="K44" s="537">
        <v>1</v>
      </c>
      <c r="L44" s="538" t="e">
        <v>#N/A</v>
      </c>
    </row>
    <row r="45" spans="1:12" x14ac:dyDescent="0.45">
      <c r="A45" s="492" t="s">
        <v>721</v>
      </c>
      <c r="B45" s="492" t="s">
        <v>559</v>
      </c>
      <c r="C45" s="492" t="s">
        <v>301</v>
      </c>
      <c r="D45" s="492" t="s">
        <v>719</v>
      </c>
      <c r="E45" s="492" t="s">
        <v>720</v>
      </c>
      <c r="F45" s="492">
        <v>1</v>
      </c>
      <c r="G45" s="537">
        <v>5</v>
      </c>
      <c r="H45" s="537">
        <v>3</v>
      </c>
      <c r="I45" s="537">
        <v>4</v>
      </c>
      <c r="J45" s="537">
        <v>4</v>
      </c>
      <c r="K45" s="537">
        <v>5</v>
      </c>
      <c r="L45" s="537">
        <v>6</v>
      </c>
    </row>
    <row r="46" spans="1:12" x14ac:dyDescent="0.45">
      <c r="A46" s="492" t="s">
        <v>721</v>
      </c>
      <c r="B46" s="492" t="s">
        <v>559</v>
      </c>
      <c r="C46" s="492" t="s">
        <v>302</v>
      </c>
      <c r="D46" s="492" t="s">
        <v>719</v>
      </c>
      <c r="E46" s="492" t="s">
        <v>720</v>
      </c>
      <c r="F46" s="492">
        <v>1</v>
      </c>
      <c r="G46" s="537">
        <v>7</v>
      </c>
      <c r="H46" s="537">
        <v>8</v>
      </c>
      <c r="I46" s="537">
        <v>8</v>
      </c>
      <c r="J46" s="537">
        <v>7</v>
      </c>
      <c r="K46" s="537">
        <v>8</v>
      </c>
      <c r="L46" s="537">
        <v>8</v>
      </c>
    </row>
    <row r="47" spans="1:12" x14ac:dyDescent="0.45">
      <c r="A47" s="492" t="s">
        <v>721</v>
      </c>
      <c r="B47" s="492" t="s">
        <v>559</v>
      </c>
      <c r="C47" s="492" t="s">
        <v>303</v>
      </c>
      <c r="D47" s="492" t="s">
        <v>719</v>
      </c>
      <c r="E47" s="492" t="s">
        <v>720</v>
      </c>
      <c r="F47" s="492">
        <v>1</v>
      </c>
      <c r="G47" s="537">
        <v>1060</v>
      </c>
      <c r="H47" s="537">
        <v>1191</v>
      </c>
      <c r="I47" s="537">
        <v>1203</v>
      </c>
      <c r="J47" s="537">
        <v>1332</v>
      </c>
      <c r="K47" s="537">
        <v>1356</v>
      </c>
      <c r="L47" s="537">
        <v>1289</v>
      </c>
    </row>
    <row r="48" spans="1:12" x14ac:dyDescent="0.45">
      <c r="A48" s="492" t="s">
        <v>721</v>
      </c>
      <c r="B48" s="492" t="s">
        <v>559</v>
      </c>
      <c r="C48" s="492" t="s">
        <v>304</v>
      </c>
      <c r="D48" s="492" t="s">
        <v>719</v>
      </c>
      <c r="E48" s="492" t="s">
        <v>720</v>
      </c>
      <c r="F48" s="492">
        <v>1</v>
      </c>
      <c r="G48" s="537">
        <v>15</v>
      </c>
      <c r="H48" s="537">
        <v>20</v>
      </c>
      <c r="I48" s="537">
        <v>27</v>
      </c>
      <c r="J48" s="537">
        <v>33</v>
      </c>
      <c r="K48" s="537">
        <v>45</v>
      </c>
      <c r="L48" s="537">
        <v>65</v>
      </c>
    </row>
    <row r="49" spans="1:12" x14ac:dyDescent="0.45">
      <c r="A49" s="492" t="s">
        <v>721</v>
      </c>
      <c r="B49" s="492" t="s">
        <v>559</v>
      </c>
      <c r="C49" s="492" t="s">
        <v>107</v>
      </c>
      <c r="D49" s="492" t="s">
        <v>719</v>
      </c>
      <c r="E49" s="492" t="s">
        <v>720</v>
      </c>
      <c r="F49" s="492">
        <v>1</v>
      </c>
      <c r="G49" s="537">
        <v>17</v>
      </c>
      <c r="H49" s="537">
        <v>19</v>
      </c>
      <c r="I49" s="537">
        <v>13</v>
      </c>
      <c r="J49" s="537">
        <v>12</v>
      </c>
      <c r="K49" s="537">
        <v>24</v>
      </c>
      <c r="L49" s="537">
        <v>22</v>
      </c>
    </row>
    <row r="50" spans="1:12" x14ac:dyDescent="0.45">
      <c r="A50" s="492" t="s">
        <v>721</v>
      </c>
      <c r="B50" s="492" t="s">
        <v>559</v>
      </c>
      <c r="C50" s="492" t="s">
        <v>305</v>
      </c>
      <c r="D50" s="492" t="s">
        <v>719</v>
      </c>
      <c r="E50" s="492" t="s">
        <v>720</v>
      </c>
      <c r="F50" s="492">
        <v>1</v>
      </c>
      <c r="G50" s="538">
        <v>5</v>
      </c>
      <c r="H50" s="538" t="e">
        <v>#N/A</v>
      </c>
      <c r="I50" s="538" t="e">
        <v>#N/A</v>
      </c>
      <c r="J50" s="538" t="e">
        <v>#N/A</v>
      </c>
      <c r="K50" s="538" t="e">
        <v>#N/A</v>
      </c>
      <c r="L50" s="538" t="e">
        <v>#N/A</v>
      </c>
    </row>
    <row r="51" spans="1:12" x14ac:dyDescent="0.45">
      <c r="A51" s="492" t="s">
        <v>721</v>
      </c>
      <c r="B51" s="492" t="s">
        <v>559</v>
      </c>
      <c r="C51" s="492" t="s">
        <v>109</v>
      </c>
      <c r="D51" s="492" t="s">
        <v>719</v>
      </c>
      <c r="E51" s="492" t="s">
        <v>720</v>
      </c>
      <c r="F51" s="492">
        <v>1</v>
      </c>
      <c r="G51" s="537">
        <v>31</v>
      </c>
      <c r="H51" s="537">
        <v>28</v>
      </c>
      <c r="I51" s="538" t="e">
        <v>#N/A</v>
      </c>
      <c r="J51" s="538" t="e">
        <v>#N/A</v>
      </c>
      <c r="K51" s="538" t="e">
        <v>#N/A</v>
      </c>
      <c r="L51" s="538" t="e">
        <v>#N/A</v>
      </c>
    </row>
    <row r="52" spans="1:12" x14ac:dyDescent="0.45">
      <c r="A52" s="492" t="s">
        <v>721</v>
      </c>
      <c r="B52" s="492" t="s">
        <v>559</v>
      </c>
      <c r="C52" s="492" t="s">
        <v>306</v>
      </c>
      <c r="D52" s="492" t="s">
        <v>719</v>
      </c>
      <c r="E52" s="492" t="s">
        <v>720</v>
      </c>
      <c r="F52" s="492">
        <v>1</v>
      </c>
      <c r="G52" s="537">
        <v>2</v>
      </c>
      <c r="H52" s="537">
        <v>2</v>
      </c>
      <c r="I52" s="537">
        <v>2</v>
      </c>
      <c r="J52" s="537">
        <v>2</v>
      </c>
      <c r="K52" s="537">
        <v>2</v>
      </c>
      <c r="L52" s="537">
        <v>2</v>
      </c>
    </row>
    <row r="53" spans="1:12" x14ac:dyDescent="0.45">
      <c r="A53" s="492" t="s">
        <v>721</v>
      </c>
      <c r="B53" s="492" t="s">
        <v>559</v>
      </c>
      <c r="C53" s="492" t="s">
        <v>307</v>
      </c>
      <c r="D53" s="492" t="s">
        <v>719</v>
      </c>
      <c r="E53" s="492" t="s">
        <v>720</v>
      </c>
      <c r="F53" s="492">
        <v>1</v>
      </c>
      <c r="G53" s="537">
        <v>7</v>
      </c>
      <c r="H53" s="537">
        <v>8</v>
      </c>
      <c r="I53" s="537">
        <v>8</v>
      </c>
      <c r="J53" s="537">
        <v>7</v>
      </c>
      <c r="K53" s="537">
        <v>8</v>
      </c>
      <c r="L53" s="537">
        <v>10</v>
      </c>
    </row>
    <row r="54" spans="1:12" x14ac:dyDescent="0.45">
      <c r="A54" s="492" t="s">
        <v>721</v>
      </c>
      <c r="B54" s="492" t="s">
        <v>559</v>
      </c>
      <c r="C54" s="492" t="s">
        <v>87</v>
      </c>
      <c r="D54" s="492" t="s">
        <v>719</v>
      </c>
      <c r="E54" s="492" t="s">
        <v>720</v>
      </c>
      <c r="F54" s="492">
        <v>1</v>
      </c>
      <c r="G54" s="537">
        <v>487</v>
      </c>
      <c r="H54" s="537">
        <v>610</v>
      </c>
      <c r="I54" s="537">
        <v>610</v>
      </c>
      <c r="J54" s="537">
        <v>690</v>
      </c>
      <c r="K54" s="537">
        <v>780</v>
      </c>
      <c r="L54" s="537">
        <v>868</v>
      </c>
    </row>
    <row r="55" spans="1:12" x14ac:dyDescent="0.45">
      <c r="A55" s="492" t="s">
        <v>721</v>
      </c>
      <c r="B55" s="492" t="s">
        <v>559</v>
      </c>
      <c r="C55" s="492" t="s">
        <v>290</v>
      </c>
      <c r="D55" s="492" t="s">
        <v>719</v>
      </c>
      <c r="E55" s="492" t="s">
        <v>720</v>
      </c>
      <c r="F55" s="492">
        <v>1</v>
      </c>
      <c r="G55" s="537">
        <v>2390</v>
      </c>
      <c r="H55" s="537">
        <v>2665</v>
      </c>
      <c r="I55" s="537">
        <v>2667</v>
      </c>
      <c r="J55" s="537">
        <v>2857</v>
      </c>
      <c r="K55" s="537">
        <v>3019</v>
      </c>
      <c r="L55" s="537">
        <v>3062</v>
      </c>
    </row>
    <row r="56" spans="1:12" x14ac:dyDescent="0.45">
      <c r="A56" s="492" t="s">
        <v>721</v>
      </c>
      <c r="B56" s="492" t="s">
        <v>568</v>
      </c>
      <c r="C56" s="492" t="s">
        <v>96</v>
      </c>
      <c r="D56" s="492" t="s">
        <v>719</v>
      </c>
      <c r="E56" s="492" t="s">
        <v>720</v>
      </c>
      <c r="F56" s="492">
        <v>1</v>
      </c>
      <c r="G56" s="537">
        <v>5</v>
      </c>
      <c r="H56" s="537">
        <v>5</v>
      </c>
      <c r="I56" s="537">
        <v>5</v>
      </c>
      <c r="J56" s="537">
        <v>5</v>
      </c>
      <c r="K56" s="537">
        <v>3</v>
      </c>
      <c r="L56" s="537">
        <v>4</v>
      </c>
    </row>
    <row r="57" spans="1:12" x14ac:dyDescent="0.45">
      <c r="A57" s="492" t="s">
        <v>721</v>
      </c>
      <c r="B57" s="492" t="s">
        <v>568</v>
      </c>
      <c r="C57" s="492" t="s">
        <v>97</v>
      </c>
      <c r="D57" s="492" t="s">
        <v>719</v>
      </c>
      <c r="E57" s="492" t="s">
        <v>720</v>
      </c>
      <c r="F57" s="492">
        <v>1</v>
      </c>
      <c r="G57" s="537">
        <v>398</v>
      </c>
      <c r="H57" s="537">
        <v>391</v>
      </c>
      <c r="I57" s="537">
        <v>381</v>
      </c>
      <c r="J57" s="537">
        <v>432</v>
      </c>
      <c r="K57" s="537">
        <v>412</v>
      </c>
      <c r="L57" s="537">
        <v>399</v>
      </c>
    </row>
    <row r="58" spans="1:12" x14ac:dyDescent="0.45">
      <c r="A58" s="492" t="s">
        <v>721</v>
      </c>
      <c r="B58" s="492" t="s">
        <v>568</v>
      </c>
      <c r="C58" s="492" t="s">
        <v>297</v>
      </c>
      <c r="D58" s="492" t="s">
        <v>719</v>
      </c>
      <c r="E58" s="492" t="s">
        <v>720</v>
      </c>
      <c r="F58" s="492">
        <v>1</v>
      </c>
      <c r="G58" s="537">
        <v>9</v>
      </c>
      <c r="H58" s="537">
        <v>9</v>
      </c>
      <c r="I58" s="538" t="e">
        <v>#N/A</v>
      </c>
      <c r="J58" s="537">
        <v>10</v>
      </c>
      <c r="K58" s="537">
        <v>9</v>
      </c>
      <c r="L58" s="537">
        <v>7</v>
      </c>
    </row>
    <row r="59" spans="1:12" x14ac:dyDescent="0.45">
      <c r="A59" s="492" t="s">
        <v>721</v>
      </c>
      <c r="B59" s="492" t="s">
        <v>568</v>
      </c>
      <c r="C59" s="492" t="s">
        <v>99</v>
      </c>
      <c r="D59" s="492" t="s">
        <v>719</v>
      </c>
      <c r="E59" s="492" t="s">
        <v>720</v>
      </c>
      <c r="F59" s="492">
        <v>1</v>
      </c>
      <c r="G59" s="537">
        <v>39</v>
      </c>
      <c r="H59" s="537">
        <v>48</v>
      </c>
      <c r="I59" s="537">
        <v>45</v>
      </c>
      <c r="J59" s="537">
        <v>46</v>
      </c>
      <c r="K59" s="537">
        <v>41</v>
      </c>
      <c r="L59" s="537">
        <v>57</v>
      </c>
    </row>
    <row r="60" spans="1:12" x14ac:dyDescent="0.45">
      <c r="A60" s="492" t="s">
        <v>721</v>
      </c>
      <c r="B60" s="492" t="s">
        <v>568</v>
      </c>
      <c r="C60" s="492" t="s">
        <v>298</v>
      </c>
      <c r="D60" s="492" t="s">
        <v>719</v>
      </c>
      <c r="E60" s="492" t="s">
        <v>720</v>
      </c>
      <c r="F60" s="492">
        <v>1</v>
      </c>
      <c r="G60" s="538" t="e">
        <v>#N/A</v>
      </c>
      <c r="H60" s="538" t="e">
        <v>#N/A</v>
      </c>
      <c r="I60" s="538" t="e">
        <v>#N/A</v>
      </c>
      <c r="J60" s="538" t="e">
        <v>#N/A</v>
      </c>
      <c r="K60" s="538" t="e">
        <v>#N/A</v>
      </c>
      <c r="L60" s="538" t="e">
        <v>#N/A</v>
      </c>
    </row>
    <row r="61" spans="1:12" x14ac:dyDescent="0.45">
      <c r="A61" s="492" t="s">
        <v>721</v>
      </c>
      <c r="B61" s="492" t="s">
        <v>568</v>
      </c>
      <c r="C61" s="492" t="s">
        <v>299</v>
      </c>
      <c r="D61" s="492" t="s">
        <v>719</v>
      </c>
      <c r="E61" s="492" t="s">
        <v>720</v>
      </c>
      <c r="F61" s="492">
        <v>1</v>
      </c>
      <c r="G61" s="537">
        <v>32</v>
      </c>
      <c r="H61" s="538" t="e">
        <v>#N/A</v>
      </c>
      <c r="I61" s="537">
        <v>47</v>
      </c>
      <c r="J61" s="537">
        <v>52</v>
      </c>
      <c r="K61" s="537">
        <v>55</v>
      </c>
      <c r="L61" s="537">
        <v>39</v>
      </c>
    </row>
    <row r="62" spans="1:12" x14ac:dyDescent="0.45">
      <c r="A62" s="492" t="s">
        <v>721</v>
      </c>
      <c r="B62" s="492" t="s">
        <v>568</v>
      </c>
      <c r="C62" s="492" t="s">
        <v>300</v>
      </c>
      <c r="D62" s="492" t="s">
        <v>719</v>
      </c>
      <c r="E62" s="492" t="s">
        <v>720</v>
      </c>
      <c r="F62" s="492">
        <v>1</v>
      </c>
      <c r="G62" s="537">
        <v>4</v>
      </c>
      <c r="H62" s="538" t="e">
        <v>#N/A</v>
      </c>
      <c r="I62" s="537">
        <v>5</v>
      </c>
      <c r="J62" s="537">
        <v>4</v>
      </c>
      <c r="K62" s="537">
        <v>5</v>
      </c>
      <c r="L62" s="537">
        <v>7</v>
      </c>
    </row>
    <row r="63" spans="1:12" x14ac:dyDescent="0.45">
      <c r="A63" s="492" t="s">
        <v>721</v>
      </c>
      <c r="B63" s="492" t="s">
        <v>568</v>
      </c>
      <c r="C63" s="492" t="s">
        <v>301</v>
      </c>
      <c r="D63" s="492" t="s">
        <v>719</v>
      </c>
      <c r="E63" s="492" t="s">
        <v>720</v>
      </c>
      <c r="F63" s="492">
        <v>1</v>
      </c>
      <c r="G63" s="537">
        <v>2</v>
      </c>
      <c r="H63" s="537">
        <v>2</v>
      </c>
      <c r="I63" s="537">
        <v>1</v>
      </c>
      <c r="J63" s="537">
        <v>1</v>
      </c>
      <c r="K63" s="537">
        <v>1</v>
      </c>
      <c r="L63" s="537">
        <v>1</v>
      </c>
    </row>
    <row r="64" spans="1:12" x14ac:dyDescent="0.45">
      <c r="A64" s="492" t="s">
        <v>721</v>
      </c>
      <c r="B64" s="492" t="s">
        <v>568</v>
      </c>
      <c r="C64" s="492" t="s">
        <v>302</v>
      </c>
      <c r="D64" s="492" t="s">
        <v>719</v>
      </c>
      <c r="E64" s="492" t="s">
        <v>720</v>
      </c>
      <c r="F64" s="492">
        <v>1</v>
      </c>
      <c r="G64" s="537">
        <v>2</v>
      </c>
      <c r="H64" s="537">
        <v>3</v>
      </c>
      <c r="I64" s="537">
        <v>3</v>
      </c>
      <c r="J64" s="537">
        <v>3</v>
      </c>
      <c r="K64" s="537">
        <v>2</v>
      </c>
      <c r="L64" s="538" t="e">
        <v>#N/A</v>
      </c>
    </row>
    <row r="65" spans="1:12" x14ac:dyDescent="0.45">
      <c r="A65" s="492" t="s">
        <v>721</v>
      </c>
      <c r="B65" s="492" t="s">
        <v>568</v>
      </c>
      <c r="C65" s="492" t="s">
        <v>303</v>
      </c>
      <c r="D65" s="492" t="s">
        <v>719</v>
      </c>
      <c r="E65" s="492" t="s">
        <v>720</v>
      </c>
      <c r="F65" s="492">
        <v>1</v>
      </c>
      <c r="G65" s="537">
        <v>645</v>
      </c>
      <c r="H65" s="537">
        <v>641</v>
      </c>
      <c r="I65" s="537">
        <v>731</v>
      </c>
      <c r="J65" s="537">
        <v>934</v>
      </c>
      <c r="K65" s="537">
        <v>825</v>
      </c>
      <c r="L65" s="537">
        <v>714</v>
      </c>
    </row>
    <row r="66" spans="1:12" x14ac:dyDescent="0.45">
      <c r="A66" s="492" t="s">
        <v>721</v>
      </c>
      <c r="B66" s="492" t="s">
        <v>568</v>
      </c>
      <c r="C66" s="492" t="s">
        <v>304</v>
      </c>
      <c r="D66" s="492" t="s">
        <v>719</v>
      </c>
      <c r="E66" s="492" t="s">
        <v>720</v>
      </c>
      <c r="F66" s="492">
        <v>1</v>
      </c>
      <c r="G66" s="537">
        <v>13</v>
      </c>
      <c r="H66" s="537">
        <v>14</v>
      </c>
      <c r="I66" s="537">
        <v>21</v>
      </c>
      <c r="J66" s="537">
        <v>26</v>
      </c>
      <c r="K66" s="537">
        <v>18</v>
      </c>
      <c r="L66" s="537">
        <v>17</v>
      </c>
    </row>
    <row r="67" spans="1:12" x14ac:dyDescent="0.45">
      <c r="A67" s="492" t="s">
        <v>721</v>
      </c>
      <c r="B67" s="492" t="s">
        <v>568</v>
      </c>
      <c r="C67" s="492" t="s">
        <v>107</v>
      </c>
      <c r="D67" s="492" t="s">
        <v>719</v>
      </c>
      <c r="E67" s="492" t="s">
        <v>720</v>
      </c>
      <c r="F67" s="492">
        <v>1</v>
      </c>
      <c r="G67" s="537">
        <v>6</v>
      </c>
      <c r="H67" s="537">
        <v>5</v>
      </c>
      <c r="I67" s="537">
        <v>7</v>
      </c>
      <c r="J67" s="537">
        <v>6</v>
      </c>
      <c r="K67" s="537">
        <v>4</v>
      </c>
      <c r="L67" s="537">
        <v>5</v>
      </c>
    </row>
    <row r="68" spans="1:12" x14ac:dyDescent="0.45">
      <c r="A68" s="492" t="s">
        <v>721</v>
      </c>
      <c r="B68" s="492" t="s">
        <v>568</v>
      </c>
      <c r="C68" s="492" t="s">
        <v>305</v>
      </c>
      <c r="D68" s="492" t="s">
        <v>719</v>
      </c>
      <c r="E68" s="492" t="s">
        <v>720</v>
      </c>
      <c r="F68" s="492">
        <v>1</v>
      </c>
      <c r="G68" s="538" t="e">
        <v>#N/A</v>
      </c>
      <c r="H68" s="538" t="e">
        <v>#N/A</v>
      </c>
      <c r="I68" s="538" t="e">
        <v>#N/A</v>
      </c>
      <c r="J68" s="538" t="e">
        <v>#N/A</v>
      </c>
      <c r="K68" s="538" t="e">
        <v>#N/A</v>
      </c>
      <c r="L68" s="538" t="e">
        <v>#N/A</v>
      </c>
    </row>
    <row r="69" spans="1:12" x14ac:dyDescent="0.45">
      <c r="A69" s="492" t="s">
        <v>721</v>
      </c>
      <c r="B69" s="492" t="s">
        <v>568</v>
      </c>
      <c r="C69" s="492" t="s">
        <v>109</v>
      </c>
      <c r="D69" s="492" t="s">
        <v>719</v>
      </c>
      <c r="E69" s="492" t="s">
        <v>720</v>
      </c>
      <c r="F69" s="492">
        <v>1</v>
      </c>
      <c r="G69" s="537">
        <v>4</v>
      </c>
      <c r="H69" s="537">
        <v>5</v>
      </c>
      <c r="I69" s="538" t="e">
        <v>#N/A</v>
      </c>
      <c r="J69" s="538" t="e">
        <v>#N/A</v>
      </c>
      <c r="K69" s="538" t="e">
        <v>#N/A</v>
      </c>
      <c r="L69" s="538" t="e">
        <v>#N/A</v>
      </c>
    </row>
    <row r="70" spans="1:12" x14ac:dyDescent="0.45">
      <c r="A70" s="492" t="s">
        <v>721</v>
      </c>
      <c r="B70" s="492" t="s">
        <v>568</v>
      </c>
      <c r="C70" s="492" t="s">
        <v>306</v>
      </c>
      <c r="D70" s="492" t="s">
        <v>719</v>
      </c>
      <c r="E70" s="492" t="s">
        <v>720</v>
      </c>
      <c r="F70" s="492">
        <v>1</v>
      </c>
      <c r="G70" s="537">
        <v>3</v>
      </c>
      <c r="H70" s="537">
        <v>4</v>
      </c>
      <c r="I70" s="537">
        <v>3</v>
      </c>
      <c r="J70" s="537">
        <v>3</v>
      </c>
      <c r="K70" s="537">
        <v>3</v>
      </c>
      <c r="L70" s="537">
        <v>3</v>
      </c>
    </row>
    <row r="71" spans="1:12" x14ac:dyDescent="0.45">
      <c r="A71" s="492" t="s">
        <v>721</v>
      </c>
      <c r="B71" s="492" t="s">
        <v>568</v>
      </c>
      <c r="C71" s="492" t="s">
        <v>307</v>
      </c>
      <c r="D71" s="492" t="s">
        <v>719</v>
      </c>
      <c r="E71" s="492" t="s">
        <v>720</v>
      </c>
      <c r="F71" s="492">
        <v>1</v>
      </c>
      <c r="G71" s="537">
        <v>3</v>
      </c>
      <c r="H71" s="537">
        <v>3</v>
      </c>
      <c r="I71" s="537">
        <v>3</v>
      </c>
      <c r="J71" s="537">
        <v>3</v>
      </c>
      <c r="K71" s="537">
        <v>3</v>
      </c>
      <c r="L71" s="537">
        <v>3</v>
      </c>
    </row>
    <row r="72" spans="1:12" x14ac:dyDescent="0.45">
      <c r="A72" s="492" t="s">
        <v>721</v>
      </c>
      <c r="B72" s="492" t="s">
        <v>568</v>
      </c>
      <c r="C72" s="492" t="s">
        <v>87</v>
      </c>
      <c r="D72" s="492" t="s">
        <v>719</v>
      </c>
      <c r="E72" s="492" t="s">
        <v>720</v>
      </c>
      <c r="F72" s="492">
        <v>1</v>
      </c>
      <c r="G72" s="537">
        <v>32</v>
      </c>
      <c r="H72" s="537">
        <v>27</v>
      </c>
      <c r="I72" s="537">
        <v>47</v>
      </c>
      <c r="J72" s="537">
        <v>25</v>
      </c>
      <c r="K72" s="537">
        <v>46</v>
      </c>
      <c r="L72" s="537">
        <v>59</v>
      </c>
    </row>
    <row r="73" spans="1:12" x14ac:dyDescent="0.45">
      <c r="A73" s="492" t="s">
        <v>721</v>
      </c>
      <c r="B73" s="492" t="s">
        <v>568</v>
      </c>
      <c r="C73" s="492" t="s">
        <v>290</v>
      </c>
      <c r="D73" s="492" t="s">
        <v>719</v>
      </c>
      <c r="E73" s="492" t="s">
        <v>720</v>
      </c>
      <c r="F73" s="492">
        <v>1</v>
      </c>
      <c r="G73" s="537">
        <v>1198</v>
      </c>
      <c r="H73" s="537">
        <v>1212</v>
      </c>
      <c r="I73" s="537">
        <v>1315</v>
      </c>
      <c r="J73" s="537">
        <v>1555</v>
      </c>
      <c r="K73" s="537">
        <v>1437</v>
      </c>
      <c r="L73" s="537">
        <v>1322</v>
      </c>
    </row>
    <row r="74" spans="1:12" x14ac:dyDescent="0.45">
      <c r="A74" s="492" t="s">
        <v>721</v>
      </c>
      <c r="B74" s="492" t="s">
        <v>561</v>
      </c>
      <c r="C74" s="492" t="s">
        <v>96</v>
      </c>
      <c r="D74" s="492" t="s">
        <v>719</v>
      </c>
      <c r="E74" s="492" t="s">
        <v>720</v>
      </c>
      <c r="F74" s="492">
        <v>1</v>
      </c>
      <c r="G74" s="537">
        <v>20</v>
      </c>
      <c r="H74" s="537">
        <v>17</v>
      </c>
      <c r="I74" s="538" t="e">
        <v>#N/A</v>
      </c>
      <c r="J74" s="537">
        <v>15</v>
      </c>
      <c r="K74" s="537">
        <v>14</v>
      </c>
      <c r="L74" s="538" t="e">
        <v>#N/A</v>
      </c>
    </row>
    <row r="75" spans="1:12" x14ac:dyDescent="0.45">
      <c r="A75" s="492" t="s">
        <v>721</v>
      </c>
      <c r="B75" s="492" t="s">
        <v>561</v>
      </c>
      <c r="C75" s="492" t="s">
        <v>97</v>
      </c>
      <c r="D75" s="492" t="s">
        <v>719</v>
      </c>
      <c r="E75" s="492" t="s">
        <v>720</v>
      </c>
      <c r="F75" s="492">
        <v>1</v>
      </c>
      <c r="G75" s="537">
        <v>1840</v>
      </c>
      <c r="H75" s="537">
        <v>1850</v>
      </c>
      <c r="I75" s="537">
        <v>1674</v>
      </c>
      <c r="J75" s="537">
        <v>1739</v>
      </c>
      <c r="K75" s="537">
        <v>2165</v>
      </c>
      <c r="L75" s="537">
        <v>1916</v>
      </c>
    </row>
    <row r="76" spans="1:12" x14ac:dyDescent="0.45">
      <c r="A76" s="492" t="s">
        <v>721</v>
      </c>
      <c r="B76" s="492" t="s">
        <v>561</v>
      </c>
      <c r="C76" s="492" t="s">
        <v>297</v>
      </c>
      <c r="D76" s="492" t="s">
        <v>719</v>
      </c>
      <c r="E76" s="492" t="s">
        <v>720</v>
      </c>
      <c r="F76" s="492">
        <v>1</v>
      </c>
      <c r="G76" s="537">
        <v>3</v>
      </c>
      <c r="H76" s="537">
        <v>2</v>
      </c>
      <c r="I76" s="538" t="e">
        <v>#N/A</v>
      </c>
      <c r="J76" s="537">
        <v>2</v>
      </c>
      <c r="K76" s="537">
        <v>2</v>
      </c>
      <c r="L76" s="537">
        <v>2</v>
      </c>
    </row>
    <row r="77" spans="1:12" x14ac:dyDescent="0.45">
      <c r="A77" s="492" t="s">
        <v>721</v>
      </c>
      <c r="B77" s="492" t="s">
        <v>561</v>
      </c>
      <c r="C77" s="492" t="s">
        <v>99</v>
      </c>
      <c r="D77" s="492" t="s">
        <v>719</v>
      </c>
      <c r="E77" s="492" t="s">
        <v>720</v>
      </c>
      <c r="F77" s="492">
        <v>1</v>
      </c>
      <c r="G77" s="537">
        <v>20</v>
      </c>
      <c r="H77" s="537">
        <v>18</v>
      </c>
      <c r="I77" s="537">
        <v>19</v>
      </c>
      <c r="J77" s="537">
        <v>19</v>
      </c>
      <c r="K77" s="537">
        <v>47</v>
      </c>
      <c r="L77" s="537">
        <v>49</v>
      </c>
    </row>
    <row r="78" spans="1:12" x14ac:dyDescent="0.45">
      <c r="A78" s="492" t="s">
        <v>721</v>
      </c>
      <c r="B78" s="492" t="s">
        <v>561</v>
      </c>
      <c r="C78" s="492" t="s">
        <v>298</v>
      </c>
      <c r="D78" s="492" t="s">
        <v>719</v>
      </c>
      <c r="E78" s="492" t="s">
        <v>720</v>
      </c>
      <c r="F78" s="492">
        <v>1</v>
      </c>
      <c r="G78" s="538" t="e">
        <v>#N/A</v>
      </c>
      <c r="H78" s="538" t="e">
        <v>#N/A</v>
      </c>
      <c r="I78" s="538" t="e">
        <v>#N/A</v>
      </c>
      <c r="J78" s="538" t="e">
        <v>#N/A</v>
      </c>
      <c r="K78" s="538" t="e">
        <v>#N/A</v>
      </c>
      <c r="L78" s="538" t="e">
        <v>#N/A</v>
      </c>
    </row>
    <row r="79" spans="1:12" x14ac:dyDescent="0.45">
      <c r="A79" s="492" t="s">
        <v>721</v>
      </c>
      <c r="B79" s="492" t="s">
        <v>561</v>
      </c>
      <c r="C79" s="492" t="s">
        <v>299</v>
      </c>
      <c r="D79" s="492" t="s">
        <v>719</v>
      </c>
      <c r="E79" s="492" t="s">
        <v>720</v>
      </c>
      <c r="F79" s="492">
        <v>1</v>
      </c>
      <c r="G79" s="537">
        <v>404</v>
      </c>
      <c r="H79" s="537">
        <v>357</v>
      </c>
      <c r="I79" s="537">
        <v>568</v>
      </c>
      <c r="J79" s="537">
        <v>401</v>
      </c>
      <c r="K79" s="537">
        <v>394</v>
      </c>
      <c r="L79" s="537">
        <v>395</v>
      </c>
    </row>
    <row r="80" spans="1:12" x14ac:dyDescent="0.45">
      <c r="A80" s="492" t="s">
        <v>721</v>
      </c>
      <c r="B80" s="492" t="s">
        <v>561</v>
      </c>
      <c r="C80" s="492" t="s">
        <v>300</v>
      </c>
      <c r="D80" s="492" t="s">
        <v>719</v>
      </c>
      <c r="E80" s="492" t="s">
        <v>720</v>
      </c>
      <c r="F80" s="492">
        <v>1</v>
      </c>
      <c r="G80" s="538" t="e">
        <v>#N/A</v>
      </c>
      <c r="H80" s="538" t="e">
        <v>#N/A</v>
      </c>
      <c r="I80" s="538" t="e">
        <v>#N/A</v>
      </c>
      <c r="J80" s="538" t="e">
        <v>#N/A</v>
      </c>
      <c r="K80" s="538" t="e">
        <v>#N/A</v>
      </c>
      <c r="L80" s="538" t="e">
        <v>#N/A</v>
      </c>
    </row>
    <row r="81" spans="1:12" x14ac:dyDescent="0.45">
      <c r="A81" s="492" t="s">
        <v>721</v>
      </c>
      <c r="B81" s="492" t="s">
        <v>561</v>
      </c>
      <c r="C81" s="492" t="s">
        <v>301</v>
      </c>
      <c r="D81" s="492" t="s">
        <v>719</v>
      </c>
      <c r="E81" s="492" t="s">
        <v>720</v>
      </c>
      <c r="F81" s="492">
        <v>1</v>
      </c>
      <c r="G81" s="537">
        <v>1</v>
      </c>
      <c r="H81" s="537">
        <v>1</v>
      </c>
      <c r="I81" s="537">
        <v>1</v>
      </c>
      <c r="J81" s="537">
        <v>1</v>
      </c>
      <c r="K81" s="537">
        <v>0</v>
      </c>
      <c r="L81" s="538" t="e">
        <v>#N/A</v>
      </c>
    </row>
    <row r="82" spans="1:12" x14ac:dyDescent="0.45">
      <c r="A82" s="492" t="s">
        <v>721</v>
      </c>
      <c r="B82" s="492" t="s">
        <v>561</v>
      </c>
      <c r="C82" s="492" t="s">
        <v>302</v>
      </c>
      <c r="D82" s="492" t="s">
        <v>719</v>
      </c>
      <c r="E82" s="492" t="s">
        <v>720</v>
      </c>
      <c r="F82" s="492">
        <v>1</v>
      </c>
      <c r="G82" s="537">
        <v>0</v>
      </c>
      <c r="H82" s="537">
        <v>0</v>
      </c>
      <c r="I82" s="538" t="e">
        <v>#N/A</v>
      </c>
      <c r="J82" s="538" t="e">
        <v>#N/A</v>
      </c>
      <c r="K82" s="538" t="e">
        <v>#N/A</v>
      </c>
      <c r="L82" s="538" t="e">
        <v>#N/A</v>
      </c>
    </row>
    <row r="83" spans="1:12" x14ac:dyDescent="0.45">
      <c r="A83" s="492" t="s">
        <v>721</v>
      </c>
      <c r="B83" s="492" t="s">
        <v>561</v>
      </c>
      <c r="C83" s="492" t="s">
        <v>303</v>
      </c>
      <c r="D83" s="492" t="s">
        <v>719</v>
      </c>
      <c r="E83" s="492" t="s">
        <v>720</v>
      </c>
      <c r="F83" s="492">
        <v>1</v>
      </c>
      <c r="G83" s="537">
        <v>36</v>
      </c>
      <c r="H83" s="537">
        <v>42</v>
      </c>
      <c r="I83" s="537">
        <v>357</v>
      </c>
      <c r="J83" s="537">
        <v>76</v>
      </c>
      <c r="K83" s="537">
        <v>140</v>
      </c>
      <c r="L83" s="537">
        <v>124</v>
      </c>
    </row>
    <row r="84" spans="1:12" x14ac:dyDescent="0.45">
      <c r="A84" s="492" t="s">
        <v>721</v>
      </c>
      <c r="B84" s="492" t="s">
        <v>561</v>
      </c>
      <c r="C84" s="492" t="s">
        <v>304</v>
      </c>
      <c r="D84" s="492" t="s">
        <v>719</v>
      </c>
      <c r="E84" s="492" t="s">
        <v>720</v>
      </c>
      <c r="F84" s="492">
        <v>1</v>
      </c>
      <c r="G84" s="538" t="e">
        <v>#N/A</v>
      </c>
      <c r="H84" s="538" t="e">
        <v>#N/A</v>
      </c>
      <c r="I84" s="538" t="e">
        <v>#N/A</v>
      </c>
      <c r="J84" s="538" t="e">
        <v>#N/A</v>
      </c>
      <c r="K84" s="538" t="e">
        <v>#N/A</v>
      </c>
      <c r="L84" s="538" t="e">
        <v>#N/A</v>
      </c>
    </row>
    <row r="85" spans="1:12" x14ac:dyDescent="0.45">
      <c r="A85" s="492" t="s">
        <v>721</v>
      </c>
      <c r="B85" s="492" t="s">
        <v>561</v>
      </c>
      <c r="C85" s="492" t="s">
        <v>107</v>
      </c>
      <c r="D85" s="492" t="s">
        <v>719</v>
      </c>
      <c r="E85" s="492" t="s">
        <v>720</v>
      </c>
      <c r="F85" s="492">
        <v>1</v>
      </c>
      <c r="G85" s="537">
        <v>3</v>
      </c>
      <c r="H85" s="537">
        <v>4</v>
      </c>
      <c r="I85" s="538" t="e">
        <v>#N/A</v>
      </c>
      <c r="J85" s="537">
        <v>4</v>
      </c>
      <c r="K85" s="537">
        <v>3</v>
      </c>
      <c r="L85" s="537">
        <v>1</v>
      </c>
    </row>
    <row r="86" spans="1:12" x14ac:dyDescent="0.45">
      <c r="A86" s="492" t="s">
        <v>721</v>
      </c>
      <c r="B86" s="492" t="s">
        <v>561</v>
      </c>
      <c r="C86" s="492" t="s">
        <v>305</v>
      </c>
      <c r="D86" s="492" t="s">
        <v>719</v>
      </c>
      <c r="E86" s="492" t="s">
        <v>720</v>
      </c>
      <c r="F86" s="492">
        <v>1</v>
      </c>
      <c r="G86" s="538" t="e">
        <v>#N/A</v>
      </c>
      <c r="H86" s="538" t="e">
        <v>#N/A</v>
      </c>
      <c r="I86" s="538" t="e">
        <v>#N/A</v>
      </c>
      <c r="J86" s="538" t="e">
        <v>#N/A</v>
      </c>
      <c r="K86" s="538" t="e">
        <v>#N/A</v>
      </c>
      <c r="L86" s="538" t="e">
        <v>#N/A</v>
      </c>
    </row>
    <row r="87" spans="1:12" x14ac:dyDescent="0.45">
      <c r="A87" s="492" t="s">
        <v>721</v>
      </c>
      <c r="B87" s="492" t="s">
        <v>561</v>
      </c>
      <c r="C87" s="492" t="s">
        <v>109</v>
      </c>
      <c r="D87" s="492" t="s">
        <v>719</v>
      </c>
      <c r="E87" s="492" t="s">
        <v>720</v>
      </c>
      <c r="F87" s="492">
        <v>1</v>
      </c>
      <c r="G87" s="537">
        <v>30</v>
      </c>
      <c r="H87" s="537">
        <v>31</v>
      </c>
      <c r="I87" s="537">
        <v>32</v>
      </c>
      <c r="J87" s="537">
        <v>42</v>
      </c>
      <c r="K87" s="537">
        <v>48</v>
      </c>
      <c r="L87" s="537">
        <v>49</v>
      </c>
    </row>
    <row r="88" spans="1:12" x14ac:dyDescent="0.45">
      <c r="A88" s="492" t="s">
        <v>721</v>
      </c>
      <c r="B88" s="492" t="s">
        <v>561</v>
      </c>
      <c r="C88" s="492" t="s">
        <v>306</v>
      </c>
      <c r="D88" s="492" t="s">
        <v>719</v>
      </c>
      <c r="E88" s="492" t="s">
        <v>720</v>
      </c>
      <c r="F88" s="492">
        <v>1</v>
      </c>
      <c r="G88" s="537">
        <v>9</v>
      </c>
      <c r="H88" s="537">
        <v>8</v>
      </c>
      <c r="I88" s="537">
        <v>8</v>
      </c>
      <c r="J88" s="537">
        <v>8</v>
      </c>
      <c r="K88" s="537">
        <v>8</v>
      </c>
      <c r="L88" s="537">
        <v>9</v>
      </c>
    </row>
    <row r="89" spans="1:12" x14ac:dyDescent="0.45">
      <c r="A89" s="492" t="s">
        <v>721</v>
      </c>
      <c r="B89" s="492" t="s">
        <v>561</v>
      </c>
      <c r="C89" s="492" t="s">
        <v>307</v>
      </c>
      <c r="D89" s="492" t="s">
        <v>719</v>
      </c>
      <c r="E89" s="492" t="s">
        <v>720</v>
      </c>
      <c r="F89" s="492">
        <v>1</v>
      </c>
      <c r="G89" s="537">
        <v>22</v>
      </c>
      <c r="H89" s="537">
        <v>20</v>
      </c>
      <c r="I89" s="537">
        <v>22</v>
      </c>
      <c r="J89" s="537">
        <v>7</v>
      </c>
      <c r="K89" s="537">
        <v>7</v>
      </c>
      <c r="L89" s="537">
        <v>9</v>
      </c>
    </row>
    <row r="90" spans="1:12" x14ac:dyDescent="0.45">
      <c r="A90" s="492" t="s">
        <v>721</v>
      </c>
      <c r="B90" s="492" t="s">
        <v>561</v>
      </c>
      <c r="C90" s="492" t="s">
        <v>87</v>
      </c>
      <c r="D90" s="492" t="s">
        <v>719</v>
      </c>
      <c r="E90" s="492" t="s">
        <v>720</v>
      </c>
      <c r="F90" s="492">
        <v>1</v>
      </c>
      <c r="G90" s="537">
        <v>230</v>
      </c>
      <c r="H90" s="537">
        <v>255</v>
      </c>
      <c r="I90" s="537">
        <v>275</v>
      </c>
      <c r="J90" s="537">
        <v>312</v>
      </c>
      <c r="K90" s="537">
        <v>151</v>
      </c>
      <c r="L90" s="537">
        <v>180</v>
      </c>
    </row>
    <row r="91" spans="1:12" x14ac:dyDescent="0.45">
      <c r="A91" s="492" t="s">
        <v>721</v>
      </c>
      <c r="B91" s="492" t="s">
        <v>561</v>
      </c>
      <c r="C91" s="492" t="s">
        <v>290</v>
      </c>
      <c r="D91" s="492" t="s">
        <v>719</v>
      </c>
      <c r="E91" s="492" t="s">
        <v>720</v>
      </c>
      <c r="F91" s="492">
        <v>1</v>
      </c>
      <c r="G91" s="537">
        <v>2941</v>
      </c>
      <c r="H91" s="537">
        <v>2807</v>
      </c>
      <c r="I91" s="537">
        <v>3232</v>
      </c>
      <c r="J91" s="537">
        <v>2865</v>
      </c>
      <c r="K91" s="537">
        <v>3011</v>
      </c>
      <c r="L91" s="537">
        <v>2763</v>
      </c>
    </row>
  </sheetData>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7"/>
  <sheetViews>
    <sheetView showGridLines="0" workbookViewId="0">
      <selection sqref="A1:H1"/>
    </sheetView>
  </sheetViews>
  <sheetFormatPr defaultColWidth="9.1328125" defaultRowHeight="10.5" x14ac:dyDescent="0.35"/>
  <cols>
    <col min="1" max="1" width="48" style="44" customWidth="1"/>
    <col min="2" max="2" width="20.53125" style="44" hidden="1" customWidth="1"/>
    <col min="3" max="6" width="14.59765625" style="44" customWidth="1"/>
    <col min="7" max="7" width="14.59765625" style="179" customWidth="1"/>
    <col min="8" max="8" width="14.59765625" style="4" customWidth="1"/>
    <col min="9" max="16384" width="9.1328125" style="4"/>
  </cols>
  <sheetData>
    <row r="1" spans="1:9" ht="20.85" customHeight="1" x14ac:dyDescent="0.45">
      <c r="A1" s="590" t="s">
        <v>605</v>
      </c>
      <c r="B1" s="590"/>
      <c r="C1" s="590"/>
      <c r="D1" s="590"/>
      <c r="E1" s="590"/>
      <c r="F1" s="590"/>
      <c r="G1" s="590"/>
      <c r="H1" s="590"/>
      <c r="I1"/>
    </row>
    <row r="2" spans="1:9" s="45" customFormat="1" ht="15.4" x14ac:dyDescent="0.35">
      <c r="A2" s="31"/>
      <c r="B2" s="31"/>
      <c r="C2" s="31"/>
      <c r="D2" s="31"/>
      <c r="E2" s="31"/>
      <c r="F2" s="31"/>
      <c r="G2" s="177"/>
    </row>
    <row r="3" spans="1:9" s="45" customFormat="1" ht="15.4" x14ac:dyDescent="0.35">
      <c r="A3" s="31"/>
      <c r="B3" s="31"/>
      <c r="C3" s="594" t="s">
        <v>244</v>
      </c>
      <c r="D3" s="594"/>
      <c r="E3" s="594"/>
      <c r="F3" s="594"/>
      <c r="G3" s="594"/>
      <c r="H3" s="594"/>
    </row>
    <row r="4" spans="1:9" s="48" customFormat="1" ht="30" customHeight="1" x14ac:dyDescent="0.45">
      <c r="A4" s="313"/>
      <c r="C4" s="326" t="s">
        <v>0</v>
      </c>
      <c r="D4" s="326" t="s">
        <v>1</v>
      </c>
      <c r="E4" s="326" t="s">
        <v>2</v>
      </c>
      <c r="F4" s="326" t="s">
        <v>3</v>
      </c>
      <c r="G4" s="326" t="s">
        <v>4</v>
      </c>
      <c r="H4" s="316" t="s">
        <v>308</v>
      </c>
    </row>
    <row r="5" spans="1:9" s="289" customFormat="1" ht="15" hidden="1" customHeight="1" x14ac:dyDescent="0.45">
      <c r="B5" s="290"/>
      <c r="C5" s="290"/>
      <c r="D5" s="290"/>
      <c r="E5" s="290"/>
      <c r="F5" s="290"/>
      <c r="G5" s="290"/>
      <c r="H5" s="290"/>
    </row>
    <row r="6" spans="1:9" s="9" customFormat="1" ht="16.5" customHeight="1" x14ac:dyDescent="0.45">
      <c r="A6" s="46" t="s">
        <v>606</v>
      </c>
      <c r="B6" s="289"/>
      <c r="C6" s="274">
        <v>1995.5</v>
      </c>
      <c r="D6" s="274">
        <v>2076.6999999999998</v>
      </c>
      <c r="E6" s="274">
        <v>2477.6999999999998</v>
      </c>
      <c r="F6" s="274">
        <v>2673.5</v>
      </c>
      <c r="G6" s="274">
        <v>2880.1</v>
      </c>
      <c r="H6" s="274">
        <v>2873.6</v>
      </c>
    </row>
    <row r="7" spans="1:9" s="9" customFormat="1" ht="16.5" customHeight="1" x14ac:dyDescent="0.45">
      <c r="A7" s="46" t="s">
        <v>120</v>
      </c>
      <c r="B7" s="289"/>
      <c r="C7" s="274">
        <v>1624.2</v>
      </c>
      <c r="D7" s="274">
        <v>1660.9</v>
      </c>
      <c r="E7" s="274">
        <v>1763.8</v>
      </c>
      <c r="F7" s="274">
        <v>1850.1</v>
      </c>
      <c r="G7" s="274">
        <v>1948.6</v>
      </c>
      <c r="H7" s="274">
        <v>1981.2</v>
      </c>
    </row>
    <row r="8" spans="1:9" s="55" customFormat="1" ht="16.5" customHeight="1" x14ac:dyDescent="0.45">
      <c r="A8" s="46" t="s">
        <v>121</v>
      </c>
      <c r="B8" s="289"/>
      <c r="C8" s="523">
        <v>1.1919999999999999</v>
      </c>
      <c r="D8" s="523">
        <v>1.218</v>
      </c>
      <c r="E8" s="523">
        <v>1.3740000000000001</v>
      </c>
      <c r="F8" s="523">
        <v>1.417</v>
      </c>
      <c r="G8" s="523">
        <v>1.448</v>
      </c>
      <c r="H8" s="523">
        <v>1.419</v>
      </c>
    </row>
    <row r="9" spans="1:9" s="6" customFormat="1" ht="16.5" customHeight="1" x14ac:dyDescent="0.45">
      <c r="A9" s="228"/>
      <c r="B9" s="228"/>
      <c r="C9" s="274"/>
      <c r="D9" s="274"/>
      <c r="E9" s="274"/>
      <c r="F9" s="277"/>
      <c r="G9" s="277"/>
      <c r="H9" s="291"/>
    </row>
    <row r="10" spans="1:9" s="6" customFormat="1" ht="16.5" customHeight="1" x14ac:dyDescent="0.45">
      <c r="A10" s="112" t="s">
        <v>48</v>
      </c>
      <c r="B10" s="112"/>
      <c r="C10" s="278"/>
      <c r="D10" s="278"/>
      <c r="E10" s="278"/>
      <c r="F10" s="274"/>
      <c r="G10" s="274"/>
      <c r="H10" s="292"/>
    </row>
    <row r="11" spans="1:9" s="289" customFormat="1" ht="12.75" hidden="1" customHeight="1" x14ac:dyDescent="0.45">
      <c r="B11" s="290"/>
      <c r="C11" s="293"/>
      <c r="D11" s="293"/>
      <c r="E11" s="293"/>
      <c r="F11" s="293"/>
      <c r="G11" s="293"/>
      <c r="H11" s="293"/>
    </row>
    <row r="12" spans="1:9" s="48" customFormat="1" ht="16.5" customHeight="1" x14ac:dyDescent="0.45">
      <c r="A12" s="271" t="s">
        <v>117</v>
      </c>
      <c r="B12" s="289"/>
      <c r="C12" s="295">
        <v>1324.1</v>
      </c>
      <c r="D12" s="295">
        <v>1378.7</v>
      </c>
      <c r="E12" s="295">
        <v>1536.6</v>
      </c>
      <c r="F12" s="295">
        <v>1693.1</v>
      </c>
      <c r="G12" s="288">
        <v>1836.7</v>
      </c>
      <c r="H12" s="288">
        <v>1817.5</v>
      </c>
    </row>
    <row r="13" spans="1:9" s="48" customFormat="1" ht="16.5" customHeight="1" x14ac:dyDescent="0.45">
      <c r="A13" s="271" t="s">
        <v>119</v>
      </c>
      <c r="B13" s="289"/>
      <c r="C13" s="295">
        <v>42.1</v>
      </c>
      <c r="D13" s="295">
        <v>43.7</v>
      </c>
      <c r="E13" s="295">
        <v>214.3</v>
      </c>
      <c r="F13" s="295">
        <v>221</v>
      </c>
      <c r="G13" s="288">
        <v>234.5</v>
      </c>
      <c r="H13" s="288">
        <v>258.3</v>
      </c>
    </row>
    <row r="14" spans="1:9" s="48" customFormat="1" ht="16.5" customHeight="1" x14ac:dyDescent="0.45">
      <c r="A14" s="181" t="s">
        <v>245</v>
      </c>
      <c r="B14" s="289"/>
      <c r="C14" s="294">
        <v>1366.1</v>
      </c>
      <c r="D14" s="294">
        <v>1422.4</v>
      </c>
      <c r="E14" s="294">
        <v>1750.9</v>
      </c>
      <c r="F14" s="294">
        <v>1914.1</v>
      </c>
      <c r="G14" s="280">
        <v>2071.1</v>
      </c>
      <c r="H14" s="280">
        <v>2075.8000000000002</v>
      </c>
    </row>
    <row r="15" spans="1:9" s="296" customFormat="1" ht="16.5" customHeight="1" x14ac:dyDescent="0.45">
      <c r="A15" s="182" t="s">
        <v>123</v>
      </c>
      <c r="B15" s="289"/>
      <c r="C15" s="294">
        <v>46.1</v>
      </c>
      <c r="D15" s="294">
        <v>43.8</v>
      </c>
      <c r="E15" s="294">
        <v>36.299999999999997</v>
      </c>
      <c r="F15" s="294">
        <v>42.4</v>
      </c>
      <c r="G15" s="280">
        <v>50.7</v>
      </c>
      <c r="H15" s="280">
        <v>56.3</v>
      </c>
    </row>
    <row r="16" spans="1:9" ht="16.5" customHeight="1" x14ac:dyDescent="0.45">
      <c r="A16" s="181" t="s">
        <v>124</v>
      </c>
      <c r="B16" s="387"/>
      <c r="C16" s="294">
        <v>1475.7</v>
      </c>
      <c r="D16" s="294">
        <v>1537.9</v>
      </c>
      <c r="E16" s="294">
        <v>1729.7</v>
      </c>
      <c r="F16" s="294">
        <v>1881.6</v>
      </c>
      <c r="G16" s="280">
        <v>2027</v>
      </c>
      <c r="H16" s="280">
        <v>2033.2</v>
      </c>
    </row>
    <row r="17" spans="1:8" ht="16.5" customHeight="1" x14ac:dyDescent="0.45">
      <c r="A17" s="183" t="s">
        <v>125</v>
      </c>
      <c r="B17" s="289"/>
      <c r="C17" s="295">
        <v>1133.5999999999999</v>
      </c>
      <c r="D17" s="295">
        <v>1191.4000000000001</v>
      </c>
      <c r="E17" s="295">
        <v>1337.8</v>
      </c>
      <c r="F17" s="295">
        <v>1478.2</v>
      </c>
      <c r="G17" s="281">
        <v>1613</v>
      </c>
      <c r="H17" s="281">
        <v>1615.5</v>
      </c>
    </row>
    <row r="18" spans="1:8" ht="16.5" customHeight="1" x14ac:dyDescent="0.45">
      <c r="A18" s="183" t="s">
        <v>126</v>
      </c>
      <c r="B18" s="289"/>
      <c r="C18" s="295">
        <v>341.5</v>
      </c>
      <c r="D18" s="295">
        <v>345.8</v>
      </c>
      <c r="E18" s="295">
        <v>391.3</v>
      </c>
      <c r="F18" s="295">
        <v>402.9</v>
      </c>
      <c r="G18" s="281">
        <v>413.4</v>
      </c>
      <c r="H18" s="281">
        <v>417.4</v>
      </c>
    </row>
    <row r="19" spans="1:8" ht="16.5" customHeight="1" x14ac:dyDescent="0.45">
      <c r="A19" s="183" t="s">
        <v>127</v>
      </c>
      <c r="B19" s="289"/>
      <c r="C19" s="295">
        <v>0.6</v>
      </c>
      <c r="D19" s="295">
        <v>0.7</v>
      </c>
      <c r="E19" s="295">
        <v>0.6</v>
      </c>
      <c r="F19" s="295">
        <v>0.5</v>
      </c>
      <c r="G19" s="281">
        <v>0.6</v>
      </c>
      <c r="H19" s="281">
        <v>0.3</v>
      </c>
    </row>
    <row r="20" spans="1:8" ht="16.5" customHeight="1" x14ac:dyDescent="0.45">
      <c r="A20" s="271" t="s">
        <v>128</v>
      </c>
      <c r="B20" s="289"/>
      <c r="C20" s="295">
        <v>5.2</v>
      </c>
      <c r="D20" s="295">
        <v>6</v>
      </c>
      <c r="E20" s="295">
        <v>7.2</v>
      </c>
      <c r="F20" s="295">
        <v>8.1</v>
      </c>
      <c r="G20" s="281">
        <v>8.5</v>
      </c>
      <c r="H20" s="281">
        <v>8.1999999999999993</v>
      </c>
    </row>
    <row r="21" spans="1:8" ht="16.5" customHeight="1" x14ac:dyDescent="0.45">
      <c r="A21" s="271" t="s">
        <v>129</v>
      </c>
      <c r="B21" s="289"/>
      <c r="C21" s="295">
        <v>-160.9</v>
      </c>
      <c r="D21" s="295">
        <v>-165.3</v>
      </c>
      <c r="E21" s="295">
        <v>-22.4</v>
      </c>
      <c r="F21" s="295">
        <v>-18</v>
      </c>
      <c r="G21" s="281">
        <v>-15.1</v>
      </c>
      <c r="H21" s="281">
        <v>-21.9</v>
      </c>
    </row>
    <row r="22" spans="1:8" ht="16.5" customHeight="1" x14ac:dyDescent="0.45">
      <c r="A22" s="184" t="s">
        <v>130</v>
      </c>
      <c r="B22" s="289"/>
      <c r="C22" s="294">
        <v>1320</v>
      </c>
      <c r="D22" s="294">
        <v>1378.6</v>
      </c>
      <c r="E22" s="294">
        <v>1714.6</v>
      </c>
      <c r="F22" s="294">
        <v>1871.7</v>
      </c>
      <c r="G22" s="280">
        <v>2020.4</v>
      </c>
      <c r="H22" s="280">
        <v>2019.5</v>
      </c>
    </row>
    <row r="23" spans="1:8" s="8" customFormat="1" ht="16.5" customHeight="1" x14ac:dyDescent="0.45">
      <c r="C23" s="295"/>
      <c r="D23" s="295"/>
      <c r="E23" s="295"/>
      <c r="F23" s="295"/>
      <c r="G23" s="295"/>
      <c r="H23" s="295"/>
    </row>
    <row r="24" spans="1:8" s="6" customFormat="1" ht="16.5" customHeight="1" x14ac:dyDescent="0.45">
      <c r="A24" s="21" t="s">
        <v>13</v>
      </c>
      <c r="B24" s="21"/>
      <c r="C24" s="295"/>
      <c r="D24" s="295"/>
      <c r="E24" s="295"/>
      <c r="F24" s="295"/>
      <c r="G24" s="282"/>
      <c r="H24" s="297"/>
    </row>
    <row r="25" spans="1:8" s="289" customFormat="1" ht="16.5" hidden="1" customHeight="1" x14ac:dyDescent="0.45">
      <c r="B25" s="290"/>
      <c r="C25" s="298"/>
      <c r="D25" s="298"/>
      <c r="E25" s="298"/>
      <c r="F25" s="298"/>
      <c r="G25" s="298"/>
      <c r="H25" s="298"/>
    </row>
    <row r="26" spans="1:8" s="48" customFormat="1" ht="16.5" customHeight="1" x14ac:dyDescent="0.45">
      <c r="A26" s="271" t="s">
        <v>117</v>
      </c>
      <c r="B26" s="289"/>
      <c r="C26" s="295">
        <v>2.1</v>
      </c>
      <c r="D26" s="295">
        <v>2</v>
      </c>
      <c r="E26" s="295">
        <v>2.1</v>
      </c>
      <c r="F26" s="295">
        <v>2.1</v>
      </c>
      <c r="G26" s="288">
        <v>2.1</v>
      </c>
      <c r="H26" s="288">
        <v>1.9</v>
      </c>
    </row>
    <row r="27" spans="1:8" s="48" customFormat="1" ht="16.5" customHeight="1" x14ac:dyDescent="0.45">
      <c r="A27" s="271" t="s">
        <v>119</v>
      </c>
      <c r="B27" s="289"/>
      <c r="C27" s="295">
        <v>0</v>
      </c>
      <c r="D27" s="295">
        <v>0</v>
      </c>
      <c r="E27" s="295">
        <v>0</v>
      </c>
      <c r="F27" s="295">
        <v>0</v>
      </c>
      <c r="G27" s="288">
        <v>0</v>
      </c>
      <c r="H27" s="288">
        <v>0</v>
      </c>
    </row>
    <row r="28" spans="1:8" s="48" customFormat="1" ht="16.5" customHeight="1" x14ac:dyDescent="0.45">
      <c r="A28" s="181" t="s">
        <v>245</v>
      </c>
      <c r="B28" s="289"/>
      <c r="C28" s="294">
        <v>2.1</v>
      </c>
      <c r="D28" s="294">
        <v>2</v>
      </c>
      <c r="E28" s="294">
        <v>2.1</v>
      </c>
      <c r="F28" s="294">
        <v>2.1</v>
      </c>
      <c r="G28" s="280">
        <v>2.1</v>
      </c>
      <c r="H28" s="280">
        <v>1.9</v>
      </c>
    </row>
    <row r="29" spans="1:8" ht="16.5" customHeight="1" x14ac:dyDescent="0.45">
      <c r="A29" s="185" t="s">
        <v>123</v>
      </c>
      <c r="B29" s="289"/>
      <c r="C29" s="294">
        <v>0</v>
      </c>
      <c r="D29" s="294">
        <v>0</v>
      </c>
      <c r="E29" s="294">
        <v>0</v>
      </c>
      <c r="F29" s="294">
        <v>0</v>
      </c>
      <c r="G29" s="283">
        <v>0</v>
      </c>
      <c r="H29" s="283">
        <v>0</v>
      </c>
    </row>
    <row r="30" spans="1:8" ht="16.5" customHeight="1" x14ac:dyDescent="0.45">
      <c r="A30" s="271" t="s">
        <v>124</v>
      </c>
      <c r="B30" s="289"/>
      <c r="C30" s="295">
        <v>2.1</v>
      </c>
      <c r="D30" s="295">
        <v>2</v>
      </c>
      <c r="E30" s="295">
        <v>2.1</v>
      </c>
      <c r="F30" s="295">
        <v>2.1</v>
      </c>
      <c r="G30" s="284">
        <v>2.1</v>
      </c>
      <c r="H30" s="284">
        <v>1.9</v>
      </c>
    </row>
    <row r="31" spans="1:8" ht="16.5" customHeight="1" x14ac:dyDescent="0.45">
      <c r="A31" s="183" t="s">
        <v>125</v>
      </c>
      <c r="B31" s="289"/>
      <c r="C31" s="295">
        <v>2.1</v>
      </c>
      <c r="D31" s="295">
        <v>2</v>
      </c>
      <c r="E31" s="295">
        <v>2</v>
      </c>
      <c r="F31" s="295">
        <v>2.1</v>
      </c>
      <c r="G31" s="284">
        <v>2.1</v>
      </c>
      <c r="H31" s="284">
        <v>1.9</v>
      </c>
    </row>
    <row r="32" spans="1:8" ht="16.5" customHeight="1" x14ac:dyDescent="0.45">
      <c r="A32" s="183" t="s">
        <v>126</v>
      </c>
      <c r="B32" s="289"/>
      <c r="C32" s="295">
        <v>0</v>
      </c>
      <c r="D32" s="295">
        <v>0</v>
      </c>
      <c r="E32" s="295">
        <v>0</v>
      </c>
      <c r="F32" s="295">
        <v>0</v>
      </c>
      <c r="G32" s="284">
        <v>0</v>
      </c>
      <c r="H32" s="284">
        <v>0</v>
      </c>
    </row>
    <row r="33" spans="1:8" ht="16.5" customHeight="1" x14ac:dyDescent="0.45">
      <c r="A33" s="183" t="s">
        <v>127</v>
      </c>
      <c r="B33" s="289"/>
      <c r="C33" s="295">
        <v>0</v>
      </c>
      <c r="D33" s="295">
        <v>0</v>
      </c>
      <c r="E33" s="295">
        <v>0</v>
      </c>
      <c r="F33" s="295">
        <v>0</v>
      </c>
      <c r="G33" s="284">
        <v>0</v>
      </c>
      <c r="H33" s="284">
        <v>0</v>
      </c>
    </row>
    <row r="34" spans="1:8" ht="16.5" customHeight="1" x14ac:dyDescent="0.45">
      <c r="A34" s="271" t="s">
        <v>128</v>
      </c>
      <c r="B34" s="289"/>
      <c r="C34" s="295">
        <v>0</v>
      </c>
      <c r="D34" s="295">
        <v>0</v>
      </c>
      <c r="E34" s="295">
        <v>0</v>
      </c>
      <c r="F34" s="295">
        <v>0</v>
      </c>
      <c r="G34" s="284">
        <v>0</v>
      </c>
      <c r="H34" s="284">
        <v>0</v>
      </c>
    </row>
    <row r="35" spans="1:8" ht="16.5" customHeight="1" x14ac:dyDescent="0.45">
      <c r="A35" s="271" t="s">
        <v>129</v>
      </c>
      <c r="B35" s="289"/>
      <c r="C35" s="295">
        <v>0</v>
      </c>
      <c r="D35" s="295">
        <v>0</v>
      </c>
      <c r="E35" s="295">
        <v>0.1</v>
      </c>
      <c r="F35" s="295">
        <v>0</v>
      </c>
      <c r="G35" s="284">
        <v>0</v>
      </c>
      <c r="H35" s="284">
        <v>0</v>
      </c>
    </row>
    <row r="36" spans="1:8" ht="16.5" customHeight="1" x14ac:dyDescent="0.45">
      <c r="A36" s="184" t="s">
        <v>130</v>
      </c>
      <c r="B36" s="289"/>
      <c r="C36" s="294">
        <v>2.1</v>
      </c>
      <c r="D36" s="294">
        <v>2</v>
      </c>
      <c r="E36" s="294">
        <v>2.1</v>
      </c>
      <c r="F36" s="294">
        <v>2.1</v>
      </c>
      <c r="G36" s="283">
        <v>2.1</v>
      </c>
      <c r="H36" s="283">
        <v>1.9</v>
      </c>
    </row>
    <row r="37" spans="1:8" ht="16.5" customHeight="1" x14ac:dyDescent="0.45">
      <c r="A37" s="37"/>
      <c r="B37" s="37"/>
      <c r="C37" s="283"/>
      <c r="D37" s="283"/>
      <c r="E37" s="283"/>
      <c r="F37" s="285"/>
      <c r="G37" s="285"/>
      <c r="H37" s="286"/>
    </row>
    <row r="38" spans="1:8" s="6" customFormat="1" ht="16.5" customHeight="1" x14ac:dyDescent="0.45">
      <c r="A38" s="21" t="s">
        <v>17</v>
      </c>
      <c r="B38" s="21"/>
      <c r="C38" s="282"/>
      <c r="D38" s="282"/>
      <c r="E38" s="282"/>
      <c r="F38" s="282"/>
      <c r="G38" s="282"/>
      <c r="H38" s="297"/>
    </row>
    <row r="39" spans="1:8" s="289" customFormat="1" ht="20.25" hidden="1" customHeight="1" x14ac:dyDescent="0.45">
      <c r="B39" s="290"/>
      <c r="C39" s="298"/>
      <c r="D39" s="298"/>
      <c r="E39" s="298"/>
      <c r="F39" s="298"/>
      <c r="G39" s="298"/>
      <c r="H39" s="298"/>
    </row>
    <row r="40" spans="1:8" s="48" customFormat="1" ht="16.5" customHeight="1" x14ac:dyDescent="0.45">
      <c r="A40" s="271" t="s">
        <v>117</v>
      </c>
      <c r="B40" s="289"/>
      <c r="C40" s="287"/>
      <c r="D40" s="295"/>
      <c r="E40" s="295"/>
      <c r="F40" s="295"/>
      <c r="G40" s="279"/>
      <c r="H40" s="287"/>
    </row>
    <row r="41" spans="1:8" s="48" customFormat="1" ht="16.5" customHeight="1" x14ac:dyDescent="0.45">
      <c r="A41" s="271" t="s">
        <v>119</v>
      </c>
      <c r="B41" s="289"/>
      <c r="C41" s="295"/>
      <c r="D41" s="295"/>
      <c r="E41" s="295"/>
      <c r="F41" s="295"/>
      <c r="G41" s="279"/>
      <c r="H41" s="287"/>
    </row>
    <row r="42" spans="1:8" s="48" customFormat="1" ht="16.5" customHeight="1" x14ac:dyDescent="0.45">
      <c r="A42" s="181" t="s">
        <v>245</v>
      </c>
      <c r="B42" s="289"/>
      <c r="C42" s="294">
        <v>568.5</v>
      </c>
      <c r="D42" s="294">
        <v>597.70000000000005</v>
      </c>
      <c r="E42" s="294">
        <v>670.3</v>
      </c>
      <c r="F42" s="294">
        <v>705</v>
      </c>
      <c r="G42" s="280">
        <v>749.1</v>
      </c>
      <c r="H42" s="280">
        <v>733.1</v>
      </c>
    </row>
    <row r="43" spans="1:8" ht="16.5" customHeight="1" x14ac:dyDescent="0.45">
      <c r="A43" s="185" t="s">
        <v>123</v>
      </c>
      <c r="B43" s="289"/>
      <c r="C43" s="294">
        <v>23.4</v>
      </c>
      <c r="D43" s="294">
        <v>26.4</v>
      </c>
      <c r="E43" s="294">
        <v>29.2</v>
      </c>
      <c r="F43" s="294">
        <v>30.8</v>
      </c>
      <c r="G43" s="280">
        <v>28.4</v>
      </c>
      <c r="H43" s="280">
        <v>27.8</v>
      </c>
    </row>
    <row r="44" spans="1:8" ht="16.5" customHeight="1" x14ac:dyDescent="0.45">
      <c r="A44" s="271" t="s">
        <v>124</v>
      </c>
      <c r="B44" s="289"/>
      <c r="C44" s="295"/>
      <c r="D44" s="295"/>
      <c r="E44" s="295"/>
      <c r="F44" s="295"/>
      <c r="G44" s="281"/>
      <c r="H44" s="281"/>
    </row>
    <row r="45" spans="1:8" ht="16.5" customHeight="1" x14ac:dyDescent="0.45">
      <c r="A45" s="183" t="s">
        <v>125</v>
      </c>
      <c r="B45" s="289"/>
      <c r="C45" s="295"/>
      <c r="D45" s="295"/>
      <c r="E45" s="295"/>
      <c r="F45" s="295"/>
      <c r="G45" s="281"/>
      <c r="H45" s="281"/>
    </row>
    <row r="46" spans="1:8" ht="16.5" customHeight="1" x14ac:dyDescent="0.45">
      <c r="A46" s="183" t="s">
        <v>126</v>
      </c>
      <c r="B46" s="289"/>
      <c r="C46" s="295"/>
      <c r="D46" s="295"/>
      <c r="E46" s="295"/>
      <c r="F46" s="295"/>
      <c r="G46" s="281"/>
      <c r="H46" s="281"/>
    </row>
    <row r="47" spans="1:8" ht="16.5" customHeight="1" x14ac:dyDescent="0.45">
      <c r="A47" s="183" t="s">
        <v>127</v>
      </c>
      <c r="B47" s="289"/>
      <c r="C47" s="295"/>
      <c r="D47" s="295"/>
      <c r="E47" s="295"/>
      <c r="F47" s="295"/>
      <c r="G47" s="281"/>
      <c r="H47" s="281"/>
    </row>
    <row r="48" spans="1:8" ht="16.5" customHeight="1" x14ac:dyDescent="0.45">
      <c r="A48" s="271" t="s">
        <v>128</v>
      </c>
      <c r="B48" s="289"/>
      <c r="C48" s="295"/>
      <c r="D48" s="295"/>
      <c r="E48" s="295"/>
      <c r="F48" s="295"/>
      <c r="G48" s="281"/>
      <c r="H48" s="281"/>
    </row>
    <row r="49" spans="1:8" ht="16.5" customHeight="1" x14ac:dyDescent="0.45">
      <c r="A49" s="271" t="s">
        <v>129</v>
      </c>
      <c r="B49" s="289"/>
      <c r="C49" s="295"/>
      <c r="D49" s="295"/>
      <c r="E49" s="295"/>
      <c r="F49" s="295"/>
      <c r="G49" s="281"/>
      <c r="H49" s="281"/>
    </row>
    <row r="50" spans="1:8" ht="16.5" customHeight="1" x14ac:dyDescent="0.45">
      <c r="A50" s="184" t="s">
        <v>130</v>
      </c>
      <c r="B50" s="289"/>
      <c r="C50" s="294">
        <v>545.20000000000005</v>
      </c>
      <c r="D50" s="294">
        <v>571.29999999999995</v>
      </c>
      <c r="E50" s="294">
        <v>641.1</v>
      </c>
      <c r="F50" s="294">
        <v>674.1</v>
      </c>
      <c r="G50" s="280">
        <v>720.7</v>
      </c>
      <c r="H50" s="280">
        <v>705.4</v>
      </c>
    </row>
    <row r="51" spans="1:8" s="45" customFormat="1" ht="16.5" customHeight="1" x14ac:dyDescent="0.45">
      <c r="A51" s="70"/>
      <c r="B51" s="70"/>
      <c r="C51" s="71"/>
      <c r="D51" s="71"/>
      <c r="E51" s="71"/>
      <c r="F51" s="72"/>
      <c r="G51" s="178"/>
      <c r="H51" s="72"/>
    </row>
    <row r="52" spans="1:8" s="45" customFormat="1" ht="13.9" x14ac:dyDescent="0.45">
      <c r="A52" s="410"/>
      <c r="B52" s="410"/>
      <c r="C52" s="457"/>
      <c r="D52" s="457"/>
      <c r="E52" s="457"/>
      <c r="F52" s="172"/>
      <c r="G52" s="458"/>
      <c r="H52" s="172"/>
    </row>
    <row r="53" spans="1:8" s="6" customFormat="1" ht="15" x14ac:dyDescent="0.45">
      <c r="A53" s="271" t="s">
        <v>246</v>
      </c>
      <c r="B53" s="271"/>
      <c r="G53" s="126"/>
    </row>
    <row r="54" spans="1:8" s="6" customFormat="1" ht="15" x14ac:dyDescent="0.45">
      <c r="A54" s="271" t="s">
        <v>131</v>
      </c>
      <c r="B54" s="271"/>
      <c r="G54" s="126"/>
    </row>
    <row r="57" spans="1:8" x14ac:dyDescent="0.35">
      <c r="C57" s="73"/>
      <c r="D57" s="73"/>
      <c r="E57" s="73"/>
      <c r="F57" s="73"/>
      <c r="G57" s="180"/>
    </row>
  </sheetData>
  <mergeCells count="2">
    <mergeCell ref="A1:H1"/>
    <mergeCell ref="C3:H3"/>
  </mergeCells>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I32"/>
  <sheetViews>
    <sheetView showGridLines="0" zoomScaleNormal="100" zoomScaleSheetLayoutView="85" workbookViewId="0">
      <selection sqref="A1:H1"/>
    </sheetView>
  </sheetViews>
  <sheetFormatPr defaultColWidth="18.73046875" defaultRowHeight="12.95" customHeight="1" x14ac:dyDescent="0.35"/>
  <cols>
    <col min="1" max="1" width="48.265625" style="44" customWidth="1"/>
    <col min="2" max="2" width="14.3984375" style="44" hidden="1" customWidth="1"/>
    <col min="3" max="7" width="14.59765625" style="44" customWidth="1"/>
    <col min="8" max="8" width="14.59765625" style="4" customWidth="1"/>
    <col min="9" max="16384" width="18.73046875" style="4"/>
  </cols>
  <sheetData>
    <row r="1" spans="1:9" ht="20.85" customHeight="1" x14ac:dyDescent="0.45">
      <c r="A1" s="590" t="s">
        <v>257</v>
      </c>
      <c r="B1" s="590"/>
      <c r="C1" s="590"/>
      <c r="D1" s="590"/>
      <c r="E1" s="590"/>
      <c r="F1" s="590"/>
      <c r="G1" s="590"/>
      <c r="H1" s="590"/>
      <c r="I1"/>
    </row>
    <row r="2" spans="1:9" s="45" customFormat="1" ht="15.4" x14ac:dyDescent="0.35">
      <c r="A2" s="31"/>
      <c r="B2" s="31"/>
      <c r="C2" s="31"/>
      <c r="D2" s="31"/>
      <c r="E2" s="31"/>
      <c r="F2" s="31"/>
      <c r="G2" s="177"/>
    </row>
    <row r="3" spans="1:9" s="45" customFormat="1" ht="15.4" x14ac:dyDescent="0.35">
      <c r="A3" s="31"/>
      <c r="B3" s="31"/>
      <c r="C3" s="594" t="s">
        <v>549</v>
      </c>
      <c r="D3" s="594"/>
      <c r="E3" s="594"/>
      <c r="F3" s="594"/>
      <c r="G3" s="594"/>
      <c r="H3" s="594"/>
    </row>
    <row r="4" spans="1:9" s="48" customFormat="1" ht="30" customHeight="1" x14ac:dyDescent="0.45">
      <c r="A4" s="47"/>
      <c r="C4" s="326" t="s">
        <v>0</v>
      </c>
      <c r="D4" s="326" t="s">
        <v>1</v>
      </c>
      <c r="E4" s="326" t="s">
        <v>2</v>
      </c>
      <c r="F4" s="326" t="s">
        <v>3</v>
      </c>
      <c r="G4" s="326" t="s">
        <v>4</v>
      </c>
      <c r="H4" s="326" t="s">
        <v>308</v>
      </c>
    </row>
    <row r="5" spans="1:9" s="6" customFormat="1" ht="19.5" hidden="1" customHeight="1" x14ac:dyDescent="0.45">
      <c r="A5" s="49"/>
      <c r="B5" s="69"/>
      <c r="C5" s="69"/>
      <c r="D5" s="69"/>
      <c r="E5" s="69"/>
      <c r="F5" s="69"/>
      <c r="G5" s="69"/>
      <c r="H5" s="69"/>
    </row>
    <row r="6" spans="1:9" s="8" customFormat="1" ht="30" customHeight="1" x14ac:dyDescent="0.45">
      <c r="A6" s="103" t="s">
        <v>20</v>
      </c>
      <c r="B6" s="104"/>
      <c r="C6" s="104"/>
      <c r="D6" s="104"/>
      <c r="E6" s="104"/>
      <c r="F6" s="104"/>
      <c r="G6" s="104"/>
      <c r="H6" s="104"/>
    </row>
    <row r="7" spans="1:9" s="8" customFormat="1" ht="16.5" customHeight="1" x14ac:dyDescent="0.45">
      <c r="A7" s="349" t="s">
        <v>558</v>
      </c>
      <c r="B7" s="105"/>
      <c r="C7" s="388">
        <v>346</v>
      </c>
      <c r="D7" s="388">
        <v>340</v>
      </c>
      <c r="E7" s="388">
        <v>329</v>
      </c>
      <c r="F7" s="388">
        <v>294</v>
      </c>
      <c r="G7" s="388">
        <v>286</v>
      </c>
      <c r="H7" s="388">
        <v>276</v>
      </c>
    </row>
    <row r="8" spans="1:9" s="8" customFormat="1" ht="16.5" customHeight="1" x14ac:dyDescent="0.45">
      <c r="A8" s="349" t="s">
        <v>559</v>
      </c>
      <c r="B8" s="105"/>
      <c r="C8" s="388">
        <v>11303</v>
      </c>
      <c r="D8" s="388">
        <v>11082</v>
      </c>
      <c r="E8" s="388">
        <v>11148</v>
      </c>
      <c r="F8" s="388">
        <v>11430</v>
      </c>
      <c r="G8" s="388">
        <v>11348</v>
      </c>
      <c r="H8" s="388">
        <v>11326</v>
      </c>
    </row>
    <row r="9" spans="1:9" s="8" customFormat="1" ht="16.5" customHeight="1" x14ac:dyDescent="0.45">
      <c r="A9" s="349" t="s">
        <v>568</v>
      </c>
      <c r="B9" s="105"/>
      <c r="C9" s="388">
        <v>3524</v>
      </c>
      <c r="D9" s="388">
        <v>3533</v>
      </c>
      <c r="E9" s="388">
        <v>3570</v>
      </c>
      <c r="F9" s="388">
        <v>3537</v>
      </c>
      <c r="G9" s="388">
        <v>3601</v>
      </c>
      <c r="H9" s="388">
        <v>3538</v>
      </c>
    </row>
    <row r="10" spans="1:9" s="8" customFormat="1" ht="16.5" customHeight="1" x14ac:dyDescent="0.45">
      <c r="A10" s="349" t="s">
        <v>561</v>
      </c>
      <c r="B10" s="105"/>
      <c r="C10" s="388">
        <v>13751</v>
      </c>
      <c r="D10" s="388">
        <v>12978</v>
      </c>
      <c r="E10" s="388">
        <v>12311</v>
      </c>
      <c r="F10" s="388">
        <v>11398</v>
      </c>
      <c r="G10" s="388">
        <v>11125</v>
      </c>
      <c r="H10" s="388">
        <v>8149</v>
      </c>
    </row>
    <row r="11" spans="1:9" s="8" customFormat="1" ht="16.5" customHeight="1" x14ac:dyDescent="0.45">
      <c r="A11" s="349" t="s">
        <v>799</v>
      </c>
      <c r="B11" s="105"/>
      <c r="C11" s="388">
        <v>1015</v>
      </c>
      <c r="D11" s="388">
        <v>1046</v>
      </c>
      <c r="E11" s="388">
        <v>1076</v>
      </c>
      <c r="F11" s="388">
        <v>1073</v>
      </c>
      <c r="G11" s="388">
        <v>1076</v>
      </c>
      <c r="H11" s="388">
        <v>1110</v>
      </c>
    </row>
    <row r="12" spans="1:9" s="8" customFormat="1" ht="16.5" customHeight="1" x14ac:dyDescent="0.45">
      <c r="A12" s="21" t="s">
        <v>562</v>
      </c>
      <c r="B12" s="104"/>
      <c r="C12" s="389">
        <v>29939</v>
      </c>
      <c r="D12" s="389">
        <v>28979</v>
      </c>
      <c r="E12" s="389">
        <v>28434</v>
      </c>
      <c r="F12" s="389">
        <v>27732</v>
      </c>
      <c r="G12" s="389">
        <v>27436</v>
      </c>
      <c r="H12" s="389">
        <v>24400</v>
      </c>
    </row>
    <row r="13" spans="1:9" s="8" customFormat="1" ht="45" customHeight="1" x14ac:dyDescent="0.45">
      <c r="A13" s="106" t="s">
        <v>170</v>
      </c>
      <c r="B13" s="104"/>
      <c r="C13" s="389"/>
      <c r="D13" s="389"/>
      <c r="E13" s="389"/>
      <c r="F13" s="389"/>
      <c r="G13" s="389"/>
      <c r="H13" s="389"/>
    </row>
    <row r="14" spans="1:9" s="8" customFormat="1" ht="16.5" customHeight="1" x14ac:dyDescent="0.45">
      <c r="A14" s="20" t="s">
        <v>122</v>
      </c>
      <c r="B14" s="105"/>
      <c r="C14" s="388">
        <v>22224</v>
      </c>
      <c r="D14" s="388">
        <v>21637</v>
      </c>
      <c r="E14" s="388">
        <v>21540</v>
      </c>
      <c r="F14" s="388">
        <v>22064</v>
      </c>
      <c r="G14" s="388">
        <v>21708</v>
      </c>
      <c r="H14" s="388">
        <v>20257</v>
      </c>
    </row>
    <row r="15" spans="1:9" s="8" customFormat="1" ht="16.5" customHeight="1" x14ac:dyDescent="0.45">
      <c r="A15" s="20" t="s">
        <v>171</v>
      </c>
      <c r="B15" s="105"/>
      <c r="C15" s="388">
        <v>2278</v>
      </c>
      <c r="D15" s="388">
        <v>2231</v>
      </c>
      <c r="E15" s="388">
        <v>2150</v>
      </c>
      <c r="F15" s="388">
        <v>1452</v>
      </c>
      <c r="G15" s="388">
        <v>1436</v>
      </c>
      <c r="H15" s="388">
        <v>1423</v>
      </c>
    </row>
    <row r="16" spans="1:9" s="8" customFormat="1" ht="16.5" customHeight="1" x14ac:dyDescent="0.45">
      <c r="A16" s="20" t="s">
        <v>11</v>
      </c>
      <c r="B16" s="105"/>
      <c r="C16" s="388">
        <v>3496</v>
      </c>
      <c r="D16" s="388">
        <v>3135</v>
      </c>
      <c r="E16" s="388">
        <v>2751</v>
      </c>
      <c r="F16" s="388">
        <v>2291</v>
      </c>
      <c r="G16" s="388">
        <v>2377</v>
      </c>
      <c r="H16" s="388">
        <v>784</v>
      </c>
    </row>
    <row r="17" spans="1:8" s="8" customFormat="1" ht="16.5" customHeight="1" x14ac:dyDescent="0.45">
      <c r="A17" s="20" t="s">
        <v>12</v>
      </c>
      <c r="B17" s="105"/>
      <c r="C17" s="388">
        <v>5</v>
      </c>
      <c r="D17" s="388">
        <v>4</v>
      </c>
      <c r="E17" s="388">
        <v>3</v>
      </c>
      <c r="F17" s="388">
        <v>3</v>
      </c>
      <c r="G17" s="388">
        <v>2</v>
      </c>
      <c r="H17" s="388">
        <v>0</v>
      </c>
    </row>
    <row r="18" spans="1:8" s="8" customFormat="1" ht="16.5" customHeight="1" x14ac:dyDescent="0.45">
      <c r="A18" s="107" t="s">
        <v>13</v>
      </c>
      <c r="B18" s="105"/>
      <c r="C18" s="388">
        <v>4</v>
      </c>
      <c r="D18" s="388">
        <v>4</v>
      </c>
      <c r="E18" s="388">
        <v>4</v>
      </c>
      <c r="F18" s="388">
        <v>4</v>
      </c>
      <c r="G18" s="388">
        <v>3</v>
      </c>
      <c r="H18" s="388">
        <v>3</v>
      </c>
    </row>
    <row r="19" spans="1:8" s="8" customFormat="1" ht="16.5" customHeight="1" x14ac:dyDescent="0.45">
      <c r="A19" s="22" t="s">
        <v>14</v>
      </c>
      <c r="B19" s="105"/>
      <c r="C19" s="388"/>
      <c r="D19" s="388"/>
      <c r="E19" s="388"/>
      <c r="F19" s="388"/>
      <c r="G19" s="388"/>
      <c r="H19" s="388"/>
    </row>
    <row r="20" spans="1:8" s="8" customFormat="1" ht="16.5" customHeight="1" x14ac:dyDescent="0.45">
      <c r="A20" s="228" t="s">
        <v>595</v>
      </c>
      <c r="B20" s="104"/>
      <c r="C20" s="389">
        <v>28007</v>
      </c>
      <c r="D20" s="389">
        <v>27011</v>
      </c>
      <c r="E20" s="389">
        <v>26448</v>
      </c>
      <c r="F20" s="389">
        <v>25813</v>
      </c>
      <c r="G20" s="389">
        <v>25527</v>
      </c>
      <c r="H20" s="389">
        <v>22468</v>
      </c>
    </row>
    <row r="21" spans="1:8" s="55" customFormat="1" ht="30" customHeight="1" x14ac:dyDescent="0.45">
      <c r="A21" s="106" t="s">
        <v>16</v>
      </c>
      <c r="B21" s="104"/>
      <c r="C21" s="389"/>
      <c r="D21" s="389"/>
      <c r="E21" s="389"/>
      <c r="F21" s="389"/>
      <c r="G21" s="389"/>
      <c r="H21" s="389"/>
    </row>
    <row r="22" spans="1:8" s="55" customFormat="1" ht="16.5" customHeight="1" x14ac:dyDescent="0.45">
      <c r="A22" s="20" t="s">
        <v>17</v>
      </c>
      <c r="B22" s="105"/>
      <c r="C22" s="388">
        <v>1011</v>
      </c>
      <c r="D22" s="388">
        <v>1042</v>
      </c>
      <c r="E22" s="388">
        <v>1072</v>
      </c>
      <c r="F22" s="388">
        <v>1069</v>
      </c>
      <c r="G22" s="388">
        <v>1073</v>
      </c>
      <c r="H22" s="388">
        <v>1107</v>
      </c>
    </row>
    <row r="23" spans="1:8" s="55" customFormat="1" ht="30" customHeight="1" x14ac:dyDescent="0.45">
      <c r="A23" s="106" t="s">
        <v>18</v>
      </c>
      <c r="B23" s="104"/>
      <c r="C23" s="389"/>
      <c r="D23" s="389"/>
      <c r="E23" s="389"/>
      <c r="F23" s="389"/>
      <c r="G23" s="389"/>
      <c r="H23" s="389"/>
    </row>
    <row r="24" spans="1:8" s="55" customFormat="1" ht="16.5" customHeight="1" x14ac:dyDescent="0.45">
      <c r="A24" s="20" t="s">
        <v>19</v>
      </c>
      <c r="B24" s="105"/>
      <c r="C24" s="388">
        <v>921</v>
      </c>
      <c r="D24" s="388">
        <v>925</v>
      </c>
      <c r="E24" s="388">
        <v>913</v>
      </c>
      <c r="F24" s="388">
        <v>850</v>
      </c>
      <c r="G24" s="388">
        <v>837</v>
      </c>
      <c r="H24" s="388">
        <v>825</v>
      </c>
    </row>
    <row r="25" spans="1:8" s="55" customFormat="1" ht="30" customHeight="1" x14ac:dyDescent="0.45">
      <c r="A25" s="228" t="s">
        <v>562</v>
      </c>
      <c r="B25" s="104"/>
      <c r="C25" s="389">
        <v>29939</v>
      </c>
      <c r="D25" s="389">
        <v>28979</v>
      </c>
      <c r="E25" s="389">
        <v>28434</v>
      </c>
      <c r="F25" s="389">
        <v>27732</v>
      </c>
      <c r="G25" s="389">
        <v>27436</v>
      </c>
      <c r="H25" s="389">
        <v>24400</v>
      </c>
    </row>
    <row r="26" spans="1:8" s="8" customFormat="1" ht="13.5" customHeight="1" x14ac:dyDescent="0.45">
      <c r="A26" s="108"/>
      <c r="B26" s="109"/>
      <c r="C26" s="109"/>
      <c r="D26" s="109"/>
      <c r="E26" s="109"/>
      <c r="F26" s="109"/>
      <c r="G26" s="109"/>
      <c r="H26" s="109"/>
    </row>
    <row r="27" spans="1:8" s="45" customFormat="1" ht="9.75" customHeight="1" x14ac:dyDescent="0.45">
      <c r="A27" s="223"/>
      <c r="B27" s="102"/>
      <c r="C27" s="102"/>
      <c r="D27" s="102"/>
      <c r="E27" s="102"/>
      <c r="F27" s="102"/>
      <c r="G27" s="102"/>
      <c r="H27" s="102"/>
    </row>
    <row r="28" spans="1:8" s="8" customFormat="1" ht="16.5" customHeight="1" x14ac:dyDescent="0.45">
      <c r="A28" s="271" t="s">
        <v>172</v>
      </c>
    </row>
    <row r="29" spans="1:8" s="6" customFormat="1" ht="12.95" customHeight="1" x14ac:dyDescent="0.45">
      <c r="A29" s="9"/>
      <c r="B29" s="9"/>
      <c r="C29" s="9"/>
      <c r="D29" s="9"/>
      <c r="E29" s="9"/>
      <c r="F29" s="9"/>
      <c r="G29" s="9"/>
    </row>
    <row r="30" spans="1:8" s="6" customFormat="1" ht="12.95" customHeight="1" x14ac:dyDescent="0.45">
      <c r="A30" s="9"/>
      <c r="B30" s="9"/>
      <c r="C30" s="9"/>
      <c r="D30" s="9"/>
      <c r="E30" s="9"/>
      <c r="F30" s="9"/>
      <c r="G30" s="9"/>
    </row>
    <row r="31" spans="1:8" s="6" customFormat="1" ht="12.95" customHeight="1" x14ac:dyDescent="0.45">
      <c r="A31" s="9"/>
      <c r="B31" s="9"/>
      <c r="C31" s="9"/>
      <c r="D31" s="9"/>
      <c r="E31" s="9"/>
      <c r="F31" s="9"/>
      <c r="G31" s="9"/>
    </row>
    <row r="32" spans="1:8" s="6" customFormat="1" ht="12.95" customHeight="1" x14ac:dyDescent="0.45">
      <c r="A32" s="9"/>
      <c r="B32" s="9"/>
      <c r="C32" s="9"/>
      <c r="D32" s="9"/>
      <c r="E32" s="9"/>
      <c r="F32" s="9"/>
      <c r="G32" s="9"/>
    </row>
  </sheetData>
  <mergeCells count="2">
    <mergeCell ref="A1:H1"/>
    <mergeCell ref="C3:H3"/>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fitToPage="1"/>
  </sheetPr>
  <dimension ref="A1:I38"/>
  <sheetViews>
    <sheetView showGridLines="0" zoomScaleNormal="100" zoomScaleSheetLayoutView="85" workbookViewId="0">
      <selection sqref="A1:H1"/>
    </sheetView>
  </sheetViews>
  <sheetFormatPr defaultColWidth="18.73046875" defaultRowHeight="12.95" customHeight="1" x14ac:dyDescent="0.35"/>
  <cols>
    <col min="1" max="1" width="62.59765625" style="4" customWidth="1"/>
    <col min="2" max="2" width="28.59765625" style="4" hidden="1" customWidth="1"/>
    <col min="3" max="8" width="14.59765625" style="4" customWidth="1"/>
    <col min="9" max="9" width="15.73046875" style="5" customWidth="1"/>
    <col min="10" max="16384" width="18.73046875" style="44"/>
  </cols>
  <sheetData>
    <row r="1" spans="1:9" s="4" customFormat="1" ht="20.85" customHeight="1" x14ac:dyDescent="0.45">
      <c r="A1" s="590" t="s">
        <v>258</v>
      </c>
      <c r="B1" s="590"/>
      <c r="C1" s="590"/>
      <c r="D1" s="590"/>
      <c r="E1" s="590"/>
      <c r="F1" s="590"/>
      <c r="G1" s="590"/>
      <c r="H1" s="590"/>
      <c r="I1"/>
    </row>
    <row r="2" spans="1:9" s="9" customFormat="1" ht="14.25" customHeight="1" x14ac:dyDescent="0.45">
      <c r="A2" s="192"/>
      <c r="B2" s="192"/>
      <c r="C2" s="192"/>
      <c r="D2" s="192"/>
      <c r="E2" s="192"/>
      <c r="F2" s="192"/>
      <c r="G2" s="192"/>
      <c r="H2" s="192"/>
      <c r="I2" s="5"/>
    </row>
    <row r="3" spans="1:9" s="9" customFormat="1" ht="19.5" customHeight="1" x14ac:dyDescent="0.45">
      <c r="A3" s="192"/>
      <c r="B3" s="192"/>
      <c r="C3" s="606" t="s">
        <v>470</v>
      </c>
      <c r="D3" s="607"/>
      <c r="E3" s="608"/>
      <c r="F3" s="192"/>
      <c r="G3" s="192"/>
      <c r="H3" s="192"/>
      <c r="I3" s="5"/>
    </row>
    <row r="4" spans="1:9" s="172" customFormat="1" ht="19.5" customHeight="1" x14ac:dyDescent="0.55000000000000004">
      <c r="A4" s="197"/>
      <c r="B4" s="200"/>
      <c r="C4" s="602" t="s">
        <v>48</v>
      </c>
      <c r="D4" s="603"/>
      <c r="E4" s="604"/>
      <c r="F4" s="171"/>
      <c r="G4" s="171"/>
      <c r="H4" s="171"/>
      <c r="I4" s="29"/>
    </row>
    <row r="5" spans="1:9" s="9" customFormat="1" ht="18.75" customHeight="1" x14ac:dyDescent="0.45">
      <c r="A5" s="192"/>
      <c r="B5" s="192"/>
      <c r="C5" s="190"/>
      <c r="D5" s="190"/>
      <c r="E5" s="190"/>
      <c r="F5" s="190"/>
      <c r="G5" s="210"/>
      <c r="H5" s="190"/>
      <c r="I5" s="5"/>
    </row>
    <row r="6" spans="1:9" s="48" customFormat="1" ht="30" customHeight="1" x14ac:dyDescent="0.45">
      <c r="A6" s="313"/>
      <c r="B6" s="48" t="str">
        <f>C4</f>
        <v>Entities with more than four members</v>
      </c>
      <c r="C6" s="326" t="s">
        <v>0</v>
      </c>
      <c r="D6" s="326" t="s">
        <v>1</v>
      </c>
      <c r="E6" s="326" t="s">
        <v>2</v>
      </c>
      <c r="F6" s="326" t="s">
        <v>3</v>
      </c>
      <c r="G6" s="326" t="s">
        <v>4</v>
      </c>
      <c r="H6" s="326" t="s">
        <v>308</v>
      </c>
    </row>
    <row r="7" spans="1:9" s="5" customFormat="1" ht="20.65" customHeight="1" x14ac:dyDescent="0.35">
      <c r="A7" s="4"/>
      <c r="B7" s="4"/>
      <c r="C7" s="612"/>
      <c r="D7" s="612"/>
      <c r="E7" s="612"/>
      <c r="F7" s="612"/>
      <c r="G7" s="612"/>
      <c r="H7" s="612"/>
    </row>
    <row r="8" spans="1:9" s="5" customFormat="1" ht="16.5" customHeight="1" x14ac:dyDescent="0.35">
      <c r="A8" s="4"/>
      <c r="B8" s="4"/>
      <c r="C8" s="613" t="s">
        <v>542</v>
      </c>
      <c r="D8" s="613"/>
      <c r="E8" s="613"/>
      <c r="F8" s="613"/>
      <c r="G8" s="613"/>
      <c r="H8" s="613"/>
    </row>
    <row r="9" spans="1:9" s="5" customFormat="1" ht="16.5" customHeight="1" x14ac:dyDescent="0.45">
      <c r="A9" s="94" t="s">
        <v>612</v>
      </c>
      <c r="B9" s="211" t="s">
        <v>158</v>
      </c>
      <c r="C9" s="337">
        <f>SUMIFS(Table_RSE7A_Data!F:F,Table_RSE7A_Data!$C:$C,'Table 7a'!B9,Table_RSE7A_Data!$B:$B,'Table 7a'!$B$6)</f>
        <v>29572</v>
      </c>
      <c r="D9" s="337">
        <f>SUMIFS(Table_RSE7A_Data!G:G,Table_RSE7A_Data!$C:$C,'Table 7a'!B9,Table_RSE7A_Data!$B:$B,'Table 7a'!$B$6)</f>
        <v>28924</v>
      </c>
      <c r="E9" s="337">
        <f>SUMIFS(Table_RSE7A_Data!H:H,Table_RSE7A_Data!$C:$C,'Table 7a'!B9,Table_RSE7A_Data!$B:$B,'Table 7a'!$B$6)</f>
        <v>27937</v>
      </c>
      <c r="F9" s="337">
        <f>SUMIFS(Table_RSE7A_Data!I:I,Table_RSE7A_Data!$C:$C,'Table 7a'!B9,Table_RSE7A_Data!$B:$B,'Table 7a'!$B$6)</f>
        <v>27307</v>
      </c>
      <c r="G9" s="337">
        <f>SUMIFS(Table_RSE7A_Data!J:J,Table_RSE7A_Data!$C:$C,'Table 7a'!B9,Table_RSE7A_Data!$B:$B,'Table 7a'!$B$6)</f>
        <v>26660</v>
      </c>
      <c r="H9" s="337">
        <f>SUMIFS(Table_RSE7A_Data!K:K,Table_RSE7A_Data!$C:$C,'Table 7a'!B9,Table_RSE7A_Data!$B:$B,'Table 7a'!$B$6)</f>
        <v>26360</v>
      </c>
    </row>
    <row r="10" spans="1:9" s="5" customFormat="1" ht="16.5" customHeight="1" x14ac:dyDescent="0.45">
      <c r="A10" s="46" t="s">
        <v>159</v>
      </c>
      <c r="B10" s="211" t="s">
        <v>159</v>
      </c>
      <c r="C10" s="337">
        <f>SUMIFS(Table_RSE7A_Data!F:F,Table_RSE7A_Data!$C:$C,'Table 7a'!B10,Table_RSE7A_Data!$B:$B,'Table 7a'!$B$6)</f>
        <v>3172</v>
      </c>
      <c r="D10" s="337">
        <f>SUMIFS(Table_RSE7A_Data!G:G,Table_RSE7A_Data!$C:$C,'Table 7a'!B10,Table_RSE7A_Data!$B:$B,'Table 7a'!$B$6)</f>
        <v>3324</v>
      </c>
      <c r="E10" s="337">
        <f>SUMIFS(Table_RSE7A_Data!H:H,Table_RSE7A_Data!$C:$C,'Table 7a'!B10,Table_RSE7A_Data!$B:$B,'Table 7a'!$B$6)</f>
        <v>4518</v>
      </c>
      <c r="F10" s="337">
        <f>SUMIFS(Table_RSE7A_Data!I:I,Table_RSE7A_Data!$C:$C,'Table 7a'!B10,Table_RSE7A_Data!$B:$B,'Table 7a'!$B$6)</f>
        <v>3434</v>
      </c>
      <c r="G10" s="337">
        <f>SUMIFS(Table_RSE7A_Data!J:J,Table_RSE7A_Data!$C:$C,'Table 7a'!B10,Table_RSE7A_Data!$B:$B,'Table 7a'!$B$6)</f>
        <v>4713</v>
      </c>
      <c r="H10" s="337">
        <f>SUMIFS(Table_RSE7A_Data!K:K,Table_RSE7A_Data!$C:$C,'Table 7a'!B10,Table_RSE7A_Data!$B:$B,'Table 7a'!$B$6)</f>
        <v>4693</v>
      </c>
    </row>
    <row r="11" spans="1:9" s="5" customFormat="1" ht="16.5" customHeight="1" x14ac:dyDescent="0.45">
      <c r="A11" s="95" t="s">
        <v>133</v>
      </c>
      <c r="B11" s="95"/>
      <c r="C11" s="337"/>
      <c r="D11" s="337"/>
      <c r="E11" s="337"/>
      <c r="F11" s="337"/>
      <c r="G11" s="337"/>
      <c r="H11" s="337"/>
    </row>
    <row r="12" spans="1:9" s="5" customFormat="1" ht="16.5" customHeight="1" x14ac:dyDescent="0.45">
      <c r="A12" s="19" t="s">
        <v>160</v>
      </c>
      <c r="B12" s="211" t="s">
        <v>309</v>
      </c>
      <c r="C12" s="186">
        <f>SUMIFS(Table_RSE7A_Data!F:F,Table_RSE7A_Data!$C:$C,'Table 7a'!B12,Table_RSE7A_Data!$B:$B,'Table 7a'!$B$6)</f>
        <v>439</v>
      </c>
      <c r="D12" s="186">
        <f>SUMIFS(Table_RSE7A_Data!G:G,Table_RSE7A_Data!$C:$C,'Table 7a'!B12,Table_RSE7A_Data!$B:$B,'Table 7a'!$B$6)</f>
        <v>378</v>
      </c>
      <c r="E12" s="186">
        <f>SUMIFS(Table_RSE7A_Data!H:H,Table_RSE7A_Data!$C:$C,'Table 7a'!B12,Table_RSE7A_Data!$B:$B,'Table 7a'!$B$6)</f>
        <v>554</v>
      </c>
      <c r="F12" s="186">
        <f>SUMIFS(Table_RSE7A_Data!I:I,Table_RSE7A_Data!$C:$C,'Table 7a'!B12,Table_RSE7A_Data!$B:$B,'Table 7a'!$B$6)</f>
        <v>545</v>
      </c>
      <c r="G12" s="186">
        <f>SUMIFS(Table_RSE7A_Data!J:J,Table_RSE7A_Data!$C:$C,'Table 7a'!B12,Table_RSE7A_Data!$B:$B,'Table 7a'!$B$6)</f>
        <v>935</v>
      </c>
      <c r="H12" s="186">
        <f>SUMIFS(Table_RSE7A_Data!K:K,Table_RSE7A_Data!$C:$C,'Table 7a'!B12,Table_RSE7A_Data!$B:$B,'Table 7a'!$B$6)</f>
        <v>769</v>
      </c>
    </row>
    <row r="13" spans="1:9" s="5" customFormat="1" ht="16.5" customHeight="1" x14ac:dyDescent="0.45">
      <c r="A13" s="19" t="s">
        <v>161</v>
      </c>
      <c r="B13" s="211" t="s">
        <v>310</v>
      </c>
      <c r="C13" s="186">
        <f>SUMIFS(Table_RSE7A_Data!F:F,Table_RSE7A_Data!$C:$C,'Table 7a'!B13,Table_RSE7A_Data!$B:$B,'Table 7a'!$B$6)</f>
        <v>23</v>
      </c>
      <c r="D13" s="186">
        <f>SUMIFS(Table_RSE7A_Data!G:G,Table_RSE7A_Data!$C:$C,'Table 7a'!B13,Table_RSE7A_Data!$B:$B,'Table 7a'!$B$6)</f>
        <v>186</v>
      </c>
      <c r="E13" s="186">
        <f>SUMIFS(Table_RSE7A_Data!H:H,Table_RSE7A_Data!$C:$C,'Table 7a'!B13,Table_RSE7A_Data!$B:$B,'Table 7a'!$B$6)</f>
        <v>1405</v>
      </c>
      <c r="F13" s="186">
        <f>SUMIFS(Table_RSE7A_Data!I:I,Table_RSE7A_Data!$C:$C,'Table 7a'!B13,Table_RSE7A_Data!$B:$B,'Table 7a'!$B$6)</f>
        <v>392</v>
      </c>
      <c r="G13" s="186">
        <f>SUMIFS(Table_RSE7A_Data!J:J,Table_RSE7A_Data!$C:$C,'Table 7a'!B13,Table_RSE7A_Data!$B:$B,'Table 7a'!$B$6)</f>
        <v>1250</v>
      </c>
      <c r="H13" s="186">
        <f>SUMIFS(Table_RSE7A_Data!K:K,Table_RSE7A_Data!$C:$C,'Table 7a'!B13,Table_RSE7A_Data!$B:$B,'Table 7a'!$B$6)</f>
        <v>1342</v>
      </c>
    </row>
    <row r="14" spans="1:9" s="5" customFormat="1" ht="16.5" customHeight="1" x14ac:dyDescent="0.45">
      <c r="A14" s="46" t="s">
        <v>162</v>
      </c>
      <c r="B14" s="211" t="s">
        <v>311</v>
      </c>
      <c r="C14" s="337"/>
      <c r="D14" s="337"/>
      <c r="E14" s="337"/>
      <c r="F14" s="337"/>
      <c r="G14" s="337"/>
      <c r="H14" s="337"/>
    </row>
    <row r="15" spans="1:9" s="5" customFormat="1" ht="16.5" customHeight="1" x14ac:dyDescent="0.45">
      <c r="A15" s="96" t="s">
        <v>163</v>
      </c>
      <c r="B15" s="211" t="s">
        <v>312</v>
      </c>
      <c r="C15" s="186">
        <f>SUMIFS(Table_RSE7A_Data!F:F,Table_RSE7A_Data!$C:$C,'Table 7a'!B15,Table_RSE7A_Data!$B:$B,'Table 7a'!$B$6)</f>
        <v>464</v>
      </c>
      <c r="D15" s="186">
        <f>SUMIFS(Table_RSE7A_Data!G:G,Table_RSE7A_Data!$C:$C,'Table 7a'!B15,Table_RSE7A_Data!$B:$B,'Table 7a'!$B$6)</f>
        <v>219</v>
      </c>
      <c r="E15" s="186">
        <f>SUMIFS(Table_RSE7A_Data!H:H,Table_RSE7A_Data!$C:$C,'Table 7a'!B15,Table_RSE7A_Data!$B:$B,'Table 7a'!$B$6)</f>
        <v>223</v>
      </c>
      <c r="F15" s="186">
        <f>SUMIFS(Table_RSE7A_Data!I:I,Table_RSE7A_Data!$C:$C,'Table 7a'!B15,Table_RSE7A_Data!$B:$B,'Table 7a'!$B$6)</f>
        <v>76</v>
      </c>
      <c r="G15" s="186">
        <f>SUMIFS(Table_RSE7A_Data!J:J,Table_RSE7A_Data!$C:$C,'Table 7a'!B15,Table_RSE7A_Data!$B:$B,'Table 7a'!$B$6)</f>
        <v>78</v>
      </c>
      <c r="H15" s="186">
        <f>SUMIFS(Table_RSE7A_Data!K:K,Table_RSE7A_Data!$C:$C,'Table 7a'!B15,Table_RSE7A_Data!$B:$B,'Table 7a'!$B$6)</f>
        <v>72</v>
      </c>
    </row>
    <row r="16" spans="1:9" s="5" customFormat="1" ht="16.5" customHeight="1" x14ac:dyDescent="0.45">
      <c r="A16" s="96" t="s">
        <v>164</v>
      </c>
      <c r="B16" s="211" t="s">
        <v>313</v>
      </c>
      <c r="C16" s="186">
        <f>SUMIFS(Table_RSE7A_Data!F:F,Table_RSE7A_Data!$C:$C,'Table 7a'!B16,Table_RSE7A_Data!$B:$B,'Table 7a'!$B$6)</f>
        <v>1784</v>
      </c>
      <c r="D16" s="186">
        <f>SUMIFS(Table_RSE7A_Data!G:G,Table_RSE7A_Data!$C:$C,'Table 7a'!B16,Table_RSE7A_Data!$B:$B,'Table 7a'!$B$6)</f>
        <v>1623</v>
      </c>
      <c r="E16" s="186">
        <f>SUMIFS(Table_RSE7A_Data!H:H,Table_RSE7A_Data!$C:$C,'Table 7a'!B16,Table_RSE7A_Data!$B:$B,'Table 7a'!$B$6)</f>
        <v>1975</v>
      </c>
      <c r="F16" s="186">
        <f>SUMIFS(Table_RSE7A_Data!I:I,Table_RSE7A_Data!$C:$C,'Table 7a'!B16,Table_RSE7A_Data!$B:$B,'Table 7a'!$B$6)</f>
        <v>2043</v>
      </c>
      <c r="G16" s="186">
        <f>SUMIFS(Table_RSE7A_Data!J:J,Table_RSE7A_Data!$C:$C,'Table 7a'!B16,Table_RSE7A_Data!$B:$B,'Table 7a'!$B$6)</f>
        <v>2505</v>
      </c>
      <c r="H16" s="186">
        <f>SUMIFS(Table_RSE7A_Data!K:K,Table_RSE7A_Data!$C:$C,'Table 7a'!B16,Table_RSE7A_Data!$B:$B,'Table 7a'!$B$6)</f>
        <v>2561</v>
      </c>
    </row>
    <row r="17" spans="1:8" s="5" customFormat="1" ht="16.5" customHeight="1" x14ac:dyDescent="0.45">
      <c r="A17" s="96" t="s">
        <v>161</v>
      </c>
      <c r="B17" s="211" t="s">
        <v>314</v>
      </c>
      <c r="C17" s="186">
        <f>SUMIFS(Table_RSE7A_Data!F:F,Table_RSE7A_Data!$C:$C,'Table 7a'!B17,Table_RSE7A_Data!$B:$B,'Table 7a'!$B$6)</f>
        <v>75</v>
      </c>
      <c r="D17" s="186">
        <f>SUMIFS(Table_RSE7A_Data!G:G,Table_RSE7A_Data!$C:$C,'Table 7a'!B17,Table_RSE7A_Data!$B:$B,'Table 7a'!$B$6)</f>
        <v>197</v>
      </c>
      <c r="E17" s="186">
        <f>SUMIFS(Table_RSE7A_Data!H:H,Table_RSE7A_Data!$C:$C,'Table 7a'!B17,Table_RSE7A_Data!$B:$B,'Table 7a'!$B$6)</f>
        <v>1334</v>
      </c>
      <c r="F17" s="186">
        <f>SUMIFS(Table_RSE7A_Data!I:I,Table_RSE7A_Data!$C:$C,'Table 7a'!B17,Table_RSE7A_Data!$B:$B,'Table 7a'!$B$6)</f>
        <v>439</v>
      </c>
      <c r="G17" s="186">
        <f>SUMIFS(Table_RSE7A_Data!J:J,Table_RSE7A_Data!$C:$C,'Table 7a'!B17,Table_RSE7A_Data!$B:$B,'Table 7a'!$B$6)</f>
        <v>1278</v>
      </c>
      <c r="H17" s="186">
        <f>SUMIFS(Table_RSE7A_Data!K:K,Table_RSE7A_Data!$C:$C,'Table 7a'!B17,Table_RSE7A_Data!$B:$B,'Table 7a'!$B$6)</f>
        <v>1830</v>
      </c>
    </row>
    <row r="18" spans="1:8" s="5" customFormat="1" ht="16.5" customHeight="1" x14ac:dyDescent="0.45">
      <c r="A18" s="96" t="s">
        <v>165</v>
      </c>
      <c r="B18" s="211" t="s">
        <v>315</v>
      </c>
      <c r="C18" s="186">
        <f>SUMIFS(Table_RSE7A_Data!F:F,Table_RSE7A_Data!$C:$C,'Table 7a'!B18,Table_RSE7A_Data!$B:$B,'Table 7a'!$B$6)</f>
        <v>669</v>
      </c>
      <c r="D18" s="186">
        <f>SUMIFS(Table_RSE7A_Data!G:G,Table_RSE7A_Data!$C:$C,'Table 7a'!B18,Table_RSE7A_Data!$B:$B,'Table 7a'!$B$6)</f>
        <v>885</v>
      </c>
      <c r="E18" s="186">
        <f>SUMIFS(Table_RSE7A_Data!H:H,Table_RSE7A_Data!$C:$C,'Table 7a'!B18,Table_RSE7A_Data!$B:$B,'Table 7a'!$B$6)</f>
        <v>972</v>
      </c>
      <c r="F18" s="186">
        <f>SUMIFS(Table_RSE7A_Data!I:I,Table_RSE7A_Data!$C:$C,'Table 7a'!B18,Table_RSE7A_Data!$B:$B,'Table 7a'!$B$6)</f>
        <v>680</v>
      </c>
      <c r="G18" s="186">
        <f>SUMIFS(Table_RSE7A_Data!J:J,Table_RSE7A_Data!$C:$C,'Table 7a'!B18,Table_RSE7A_Data!$B:$B,'Table 7a'!$B$6)</f>
        <v>561</v>
      </c>
      <c r="H18" s="186">
        <f>SUMIFS(Table_RSE7A_Data!K:K,Table_RSE7A_Data!$C:$C,'Table 7a'!B18,Table_RSE7A_Data!$B:$B,'Table 7a'!$B$6)</f>
        <v>2806</v>
      </c>
    </row>
    <row r="19" spans="1:8" s="5" customFormat="1" ht="16.5" customHeight="1" x14ac:dyDescent="0.45">
      <c r="A19" s="96" t="s">
        <v>87</v>
      </c>
      <c r="B19" s="211" t="s">
        <v>316</v>
      </c>
      <c r="C19" s="186">
        <f>SUMIFS(Table_RSE7A_Data!F:F,Table_RSE7A_Data!$C:$C,'Table 7a'!B19,Table_RSE7A_Data!$B:$B,'Table 7a'!$B$6)</f>
        <v>828</v>
      </c>
      <c r="D19" s="186">
        <f>SUMIFS(Table_RSE7A_Data!G:G,Table_RSE7A_Data!$C:$C,'Table 7a'!B19,Table_RSE7A_Data!$B:$B,'Table 7a'!$B$6)</f>
        <v>1388</v>
      </c>
      <c r="E19" s="186">
        <f>SUMIFS(Table_RSE7A_Data!H:H,Table_RSE7A_Data!$C:$C,'Table 7a'!B19,Table_RSE7A_Data!$B:$B,'Table 7a'!$B$6)</f>
        <v>594</v>
      </c>
      <c r="F19" s="186">
        <f>SUMIFS(Table_RSE7A_Data!I:I,Table_RSE7A_Data!$C:$C,'Table 7a'!B19,Table_RSE7A_Data!$B:$B,'Table 7a'!$B$6)</f>
        <v>846</v>
      </c>
      <c r="G19" s="186">
        <f>SUMIFS(Table_RSE7A_Data!J:J,Table_RSE7A_Data!$C:$C,'Table 7a'!B19,Table_RSE7A_Data!$B:$B,'Table 7a'!$B$6)</f>
        <v>594</v>
      </c>
      <c r="H19" s="186">
        <f>SUMIFS(Table_RSE7A_Data!K:K,Table_RSE7A_Data!$C:$C,'Table 7a'!B19,Table_RSE7A_Data!$B:$B,'Table 7a'!$B$6)</f>
        <v>490</v>
      </c>
    </row>
    <row r="20" spans="1:8" s="5" customFormat="1" ht="16.5" customHeight="1" x14ac:dyDescent="0.45">
      <c r="A20" s="46" t="s">
        <v>613</v>
      </c>
      <c r="B20" s="211" t="s">
        <v>317</v>
      </c>
      <c r="C20" s="337">
        <f>SUMIFS(Table_RSE7A_Data!F:F,Table_RSE7A_Data!$C:$C,'Table 7a'!B20,Table_RSE7A_Data!$B:$B,'Table 7a'!$B$6)</f>
        <v>28924</v>
      </c>
      <c r="D20" s="337">
        <f>SUMIFS(Table_RSE7A_Data!G:G,Table_RSE7A_Data!$C:$C,'Table 7a'!B20,Table_RSE7A_Data!$B:$B,'Table 7a'!$B$6)</f>
        <v>27932</v>
      </c>
      <c r="E20" s="337">
        <f>SUMIFS(Table_RSE7A_Data!H:H,Table_RSE7A_Data!$C:$C,'Table 7a'!B20,Table_RSE7A_Data!$B:$B,'Table 7a'!$B$6)</f>
        <v>27358</v>
      </c>
      <c r="F20" s="337">
        <f>SUMIFS(Table_RSE7A_Data!I:I,Table_RSE7A_Data!$C:$C,'Table 7a'!B20,Table_RSE7A_Data!$B:$B,'Table 7a'!$B$6)</f>
        <v>26660</v>
      </c>
      <c r="G20" s="337">
        <f>SUMIFS(Table_RSE7A_Data!J:J,Table_RSE7A_Data!$C:$C,'Table 7a'!B20,Table_RSE7A_Data!$B:$B,'Table 7a'!$B$6)</f>
        <v>26360</v>
      </c>
      <c r="H20" s="337">
        <f>SUMIFS(Table_RSE7A_Data!K:K,Table_RSE7A_Data!$C:$C,'Table 7a'!B20,Table_RSE7A_Data!$B:$B,'Table 7a'!$B$6)</f>
        <v>23289</v>
      </c>
    </row>
    <row r="21" spans="1:8" s="5" customFormat="1" ht="16.5" customHeight="1" x14ac:dyDescent="0.45">
      <c r="A21" s="46"/>
      <c r="B21" s="211"/>
      <c r="C21" s="303"/>
      <c r="D21" s="303"/>
      <c r="E21" s="303"/>
      <c r="F21" s="303"/>
      <c r="G21" s="303"/>
      <c r="H21" s="303"/>
    </row>
    <row r="22" spans="1:8" s="5" customFormat="1" ht="16.5" customHeight="1" x14ac:dyDescent="0.45">
      <c r="A22" s="9"/>
      <c r="B22" s="9"/>
      <c r="C22" s="9"/>
      <c r="D22" s="9"/>
      <c r="E22" s="9"/>
      <c r="F22" s="9"/>
      <c r="G22" s="9"/>
      <c r="H22" s="9"/>
    </row>
    <row r="23" spans="1:8" s="5" customFormat="1" ht="16.5" customHeight="1" x14ac:dyDescent="0.35">
      <c r="A23" s="97"/>
      <c r="B23" s="97"/>
      <c r="C23" s="613" t="s">
        <v>166</v>
      </c>
      <c r="D23" s="613"/>
      <c r="E23" s="613"/>
      <c r="F23" s="613"/>
      <c r="G23" s="613"/>
      <c r="H23" s="613"/>
    </row>
    <row r="24" spans="1:8" s="5" customFormat="1" ht="16.5" customHeight="1" x14ac:dyDescent="0.45">
      <c r="A24" s="94" t="s">
        <v>614</v>
      </c>
      <c r="B24" s="211" t="s">
        <v>318</v>
      </c>
      <c r="C24" s="337">
        <f>SUMIFS(Table_RSE7A_Data!F:F,Table_RSE7A_Data!$C:$C,'Table 7a'!B24,Table_RSE7A_Data!$B:$B,'Table 7a'!$B$6)</f>
        <v>1352934</v>
      </c>
      <c r="D24" s="337">
        <f>SUMIFS(Table_RSE7A_Data!G:G,Table_RSE7A_Data!$C:$C,'Table 7a'!B24,Table_RSE7A_Data!$B:$B,'Table 7a'!$B$6)</f>
        <v>1491323</v>
      </c>
      <c r="E24" s="337">
        <f>SUMIFS(Table_RSE7A_Data!H:H,Table_RSE7A_Data!$C:$C,'Table 7a'!B24,Table_RSE7A_Data!$B:$B,'Table 7a'!$B$6)</f>
        <v>1559139</v>
      </c>
      <c r="F24" s="337">
        <f>SUMIFS(Table_RSE7A_Data!I:I,Table_RSE7A_Data!$C:$C,'Table 7a'!B24,Table_RSE7A_Data!$B:$B,'Table 7a'!$B$6)</f>
        <v>1723654</v>
      </c>
      <c r="G24" s="337">
        <f>SUMIFS(Table_RSE7A_Data!J:J,Table_RSE7A_Data!$C:$C,'Table 7a'!B24,Table_RSE7A_Data!$B:$B,'Table 7a'!$B$6)</f>
        <v>1874038</v>
      </c>
      <c r="H24" s="337">
        <f>SUMIFS(Table_RSE7A_Data!K:K,Table_RSE7A_Data!$C:$C,'Table 7a'!B24,Table_RSE7A_Data!$B:$B,'Table 7a'!$B$6)</f>
        <v>2018307</v>
      </c>
    </row>
    <row r="25" spans="1:8" s="5" customFormat="1" ht="16.5" customHeight="1" x14ac:dyDescent="0.45">
      <c r="A25" s="46" t="s">
        <v>615</v>
      </c>
      <c r="B25" s="211" t="s">
        <v>319</v>
      </c>
      <c r="C25" s="337">
        <f>SUMIFS(Table_RSE7A_Data!F:F,Table_RSE7A_Data!$C:$C,'Table 7a'!B25,Table_RSE7A_Data!$B:$B,'Table 7a'!$B$6)</f>
        <v>1491415</v>
      </c>
      <c r="D25" s="337">
        <f>SUMIFS(Table_RSE7A_Data!G:G,Table_RSE7A_Data!$C:$C,'Table 7a'!B25,Table_RSE7A_Data!$B:$B,'Table 7a'!$B$6)</f>
        <v>1559820</v>
      </c>
      <c r="E25" s="337">
        <f>SUMIFS(Table_RSE7A_Data!H:H,Table_RSE7A_Data!$C:$C,'Table 7a'!B25,Table_RSE7A_Data!$B:$B,'Table 7a'!$B$6)</f>
        <v>1727510</v>
      </c>
      <c r="F25" s="337">
        <f>SUMIFS(Table_RSE7A_Data!I:I,Table_RSE7A_Data!$C:$C,'Table 7a'!B25,Table_RSE7A_Data!$B:$B,'Table 7a'!$B$6)</f>
        <v>1874055</v>
      </c>
      <c r="G25" s="337">
        <f>SUMIFS(Table_RSE7A_Data!J:J,Table_RSE7A_Data!$C:$C,'Table 7a'!B25,Table_RSE7A_Data!$B:$B,'Table 7a'!$B$6)</f>
        <v>2018321</v>
      </c>
      <c r="H25" s="337">
        <f>SUMIFS(Table_RSE7A_Data!K:K,Table_RSE7A_Data!$C:$C,'Table 7a'!B25,Table_RSE7A_Data!$B:$B,'Table 7a'!$B$6)</f>
        <v>2023914</v>
      </c>
    </row>
    <row r="26" spans="1:8" s="5" customFormat="1" ht="16.5" customHeight="1" x14ac:dyDescent="0.45">
      <c r="A26" s="46" t="s">
        <v>167</v>
      </c>
      <c r="B26" s="46"/>
      <c r="C26" s="337"/>
      <c r="D26" s="337"/>
      <c r="E26" s="337"/>
      <c r="F26" s="337"/>
      <c r="G26" s="337"/>
      <c r="H26" s="337"/>
    </row>
    <row r="27" spans="1:8" s="5" customFormat="1" ht="16.5" customHeight="1" x14ac:dyDescent="0.45">
      <c r="A27" s="19" t="s">
        <v>168</v>
      </c>
      <c r="B27" s="211" t="s">
        <v>320</v>
      </c>
      <c r="C27" s="186">
        <f>SUMIFS(Table_RSE7A_Data!F:F,Table_RSE7A_Data!$C:$C,'Table 7a'!B27,Table_RSE7A_Data!$B:$B,'Table 7a'!$B$6)</f>
        <v>99108</v>
      </c>
      <c r="D27" s="186">
        <f>SUMIFS(Table_RSE7A_Data!G:G,Table_RSE7A_Data!$C:$C,'Table 7a'!B27,Table_RSE7A_Data!$B:$B,'Table 7a'!$B$6)</f>
        <v>100507</v>
      </c>
      <c r="E27" s="186">
        <f>SUMIFS(Table_RSE7A_Data!H:H,Table_RSE7A_Data!$C:$C,'Table 7a'!B27,Table_RSE7A_Data!$B:$B,'Table 7a'!$B$6)</f>
        <v>98020</v>
      </c>
      <c r="F27" s="186">
        <f>SUMIFS(Table_RSE7A_Data!I:I,Table_RSE7A_Data!$C:$C,'Table 7a'!B27,Table_RSE7A_Data!$B:$B,'Table 7a'!$B$6)</f>
        <v>100360</v>
      </c>
      <c r="G27" s="186">
        <f>SUMIFS(Table_RSE7A_Data!J:J,Table_RSE7A_Data!$C:$C,'Table 7a'!B27,Table_RSE7A_Data!$B:$B,'Table 7a'!$B$6)</f>
        <v>160295</v>
      </c>
      <c r="H27" s="186">
        <f>SUMIFS(Table_RSE7A_Data!K:K,Table_RSE7A_Data!$C:$C,'Table 7a'!B27,Table_RSE7A_Data!$B:$B,'Table 7a'!$B$6)</f>
        <v>183835</v>
      </c>
    </row>
    <row r="28" spans="1:8" s="5" customFormat="1" ht="16.5" customHeight="1" x14ac:dyDescent="0.45">
      <c r="A28" s="19" t="s">
        <v>169</v>
      </c>
      <c r="B28" s="211" t="s">
        <v>169</v>
      </c>
      <c r="C28" s="186">
        <f>SUMIFS(Table_RSE7A_Data!F:F,Table_RSE7A_Data!$C:$C,'Table 7a'!B28,Table_RSE7A_Data!$B:$B,'Table 7a'!$B$6)</f>
        <v>99613</v>
      </c>
      <c r="D28" s="186">
        <f>SUMIFS(Table_RSE7A_Data!G:G,Table_RSE7A_Data!$C:$C,'Table 7a'!B28,Table_RSE7A_Data!$B:$B,'Table 7a'!$B$6)</f>
        <v>109272</v>
      </c>
      <c r="E28" s="186">
        <f>SUMIFS(Table_RSE7A_Data!H:H,Table_RSE7A_Data!$C:$C,'Table 7a'!B28,Table_RSE7A_Data!$B:$B,'Table 7a'!$B$6)</f>
        <v>184858</v>
      </c>
      <c r="F28" s="186">
        <f>SUMIFS(Table_RSE7A_Data!I:I,Table_RSE7A_Data!$C:$C,'Table 7a'!B28,Table_RSE7A_Data!$B:$B,'Table 7a'!$B$6)</f>
        <v>106172</v>
      </c>
      <c r="G28" s="186">
        <f>SUMIFS(Table_RSE7A_Data!J:J,Table_RSE7A_Data!$C:$C,'Table 7a'!B28,Table_RSE7A_Data!$B:$B,'Table 7a'!$B$6)</f>
        <v>164800</v>
      </c>
      <c r="H28" s="186">
        <f>SUMIFS(Table_RSE7A_Data!K:K,Table_RSE7A_Data!$C:$C,'Table 7a'!B28,Table_RSE7A_Data!$B:$B,'Table 7a'!$B$6)</f>
        <v>203499</v>
      </c>
    </row>
    <row r="29" spans="1:8" s="5" customFormat="1" ht="16.5" customHeight="1" x14ac:dyDescent="0.45">
      <c r="A29" s="99" t="s">
        <v>163</v>
      </c>
      <c r="B29" s="211" t="s">
        <v>321</v>
      </c>
      <c r="C29" s="186">
        <f>SUMIFS(Table_RSE7A_Data!F:F,Table_RSE7A_Data!$C:$C,'Table 7a'!B29,Table_RSE7A_Data!$B:$B,'Table 7a'!$B$6)</f>
        <v>18007</v>
      </c>
      <c r="D29" s="186">
        <f>SUMIFS(Table_RSE7A_Data!G:G,Table_RSE7A_Data!$C:$C,'Table 7a'!B29,Table_RSE7A_Data!$B:$B,'Table 7a'!$B$6)</f>
        <v>12867</v>
      </c>
      <c r="E29" s="186">
        <f>SUMIFS(Table_RSE7A_Data!H:H,Table_RSE7A_Data!$C:$C,'Table 7a'!B29,Table_RSE7A_Data!$B:$B,'Table 7a'!$B$6)</f>
        <v>14792</v>
      </c>
      <c r="F29" s="186">
        <f>SUMIFS(Table_RSE7A_Data!I:I,Table_RSE7A_Data!$C:$C,'Table 7a'!B29,Table_RSE7A_Data!$B:$B,'Table 7a'!$B$6)</f>
        <v>12365</v>
      </c>
      <c r="G29" s="186">
        <f>SUMIFS(Table_RSE7A_Data!J:J,Table_RSE7A_Data!$C:$C,'Table 7a'!B29,Table_RSE7A_Data!$B:$B,'Table 7a'!$B$6)</f>
        <v>10688</v>
      </c>
      <c r="H29" s="186">
        <f>SUMIFS(Table_RSE7A_Data!K:K,Table_RSE7A_Data!$C:$C,'Table 7a'!B29,Table_RSE7A_Data!$B:$B,'Table 7a'!$B$6)</f>
        <v>10252</v>
      </c>
    </row>
    <row r="30" spans="1:8" s="5" customFormat="1" ht="16.5" customHeight="1" x14ac:dyDescent="0.45">
      <c r="A30" s="99" t="s">
        <v>164</v>
      </c>
      <c r="B30" s="211" t="s">
        <v>322</v>
      </c>
      <c r="C30" s="186">
        <f>SUMIFS(Table_RSE7A_Data!F:F,Table_RSE7A_Data!$C:$C,'Table 7a'!B30,Table_RSE7A_Data!$B:$B,'Table 7a'!$B$6)</f>
        <v>43540</v>
      </c>
      <c r="D30" s="186">
        <f>SUMIFS(Table_RSE7A_Data!G:G,Table_RSE7A_Data!$C:$C,'Table 7a'!B30,Table_RSE7A_Data!$B:$B,'Table 7a'!$B$6)</f>
        <v>42855</v>
      </c>
      <c r="E30" s="186">
        <f>SUMIFS(Table_RSE7A_Data!H:H,Table_RSE7A_Data!$C:$C,'Table 7a'!B30,Table_RSE7A_Data!$B:$B,'Table 7a'!$B$6)</f>
        <v>47294</v>
      </c>
      <c r="F30" s="186">
        <f>SUMIFS(Table_RSE7A_Data!I:I,Table_RSE7A_Data!$C:$C,'Table 7a'!B30,Table_RSE7A_Data!$B:$B,'Table 7a'!$B$6)</f>
        <v>48679</v>
      </c>
      <c r="G30" s="186">
        <f>SUMIFS(Table_RSE7A_Data!J:J,Table_RSE7A_Data!$C:$C,'Table 7a'!B30,Table_RSE7A_Data!$B:$B,'Table 7a'!$B$6)</f>
        <v>56105</v>
      </c>
      <c r="H30" s="186">
        <f>SUMIFS(Table_RSE7A_Data!K:K,Table_RSE7A_Data!$C:$C,'Table 7a'!B30,Table_RSE7A_Data!$B:$B,'Table 7a'!$B$6)</f>
        <v>60656</v>
      </c>
    </row>
    <row r="31" spans="1:8" s="5" customFormat="1" ht="16.5" customHeight="1" x14ac:dyDescent="0.45">
      <c r="A31" s="99" t="s">
        <v>161</v>
      </c>
      <c r="B31" s="211" t="s">
        <v>323</v>
      </c>
      <c r="C31" s="186">
        <f>SUMIFS(Table_RSE7A_Data!F:F,Table_RSE7A_Data!$C:$C,'Table 7a'!B31,Table_RSE7A_Data!$B:$B,'Table 7a'!$B$6)</f>
        <v>2580</v>
      </c>
      <c r="D31" s="186">
        <f>SUMIFS(Table_RSE7A_Data!G:G,Table_RSE7A_Data!$C:$C,'Table 7a'!B31,Table_RSE7A_Data!$B:$B,'Table 7a'!$B$6)</f>
        <v>16898</v>
      </c>
      <c r="E31" s="186">
        <f>SUMIFS(Table_RSE7A_Data!H:H,Table_RSE7A_Data!$C:$C,'Table 7a'!B31,Table_RSE7A_Data!$B:$B,'Table 7a'!$B$6)</f>
        <v>76171</v>
      </c>
      <c r="F31" s="186">
        <f>SUMIFS(Table_RSE7A_Data!I:I,Table_RSE7A_Data!$C:$C,'Table 7a'!B31,Table_RSE7A_Data!$B:$B,'Table 7a'!$B$6)</f>
        <v>14697</v>
      </c>
      <c r="G31" s="186">
        <f>SUMIFS(Table_RSE7A_Data!J:J,Table_RSE7A_Data!$C:$C,'Table 7a'!B31,Table_RSE7A_Data!$B:$B,'Table 7a'!$B$6)</f>
        <v>66429</v>
      </c>
      <c r="H31" s="186">
        <f>SUMIFS(Table_RSE7A_Data!K:K,Table_RSE7A_Data!$C:$C,'Table 7a'!B31,Table_RSE7A_Data!$B:$B,'Table 7a'!$B$6)</f>
        <v>93454</v>
      </c>
    </row>
    <row r="32" spans="1:8" s="5" customFormat="1" ht="16.5" customHeight="1" x14ac:dyDescent="0.45">
      <c r="A32" s="99" t="s">
        <v>165</v>
      </c>
      <c r="B32" s="211" t="s">
        <v>324</v>
      </c>
      <c r="C32" s="186">
        <f>SUMIFS(Table_RSE7A_Data!F:F,Table_RSE7A_Data!$C:$C,'Table 7a'!B32,Table_RSE7A_Data!$B:$B,'Table 7a'!$B$6)</f>
        <v>21320</v>
      </c>
      <c r="D32" s="186">
        <f>SUMIFS(Table_RSE7A_Data!G:G,Table_RSE7A_Data!$C:$C,'Table 7a'!B32,Table_RSE7A_Data!$B:$B,'Table 7a'!$B$6)</f>
        <v>21652</v>
      </c>
      <c r="E32" s="186">
        <f>SUMIFS(Table_RSE7A_Data!H:H,Table_RSE7A_Data!$C:$C,'Table 7a'!B32,Table_RSE7A_Data!$B:$B,'Table 7a'!$B$6)</f>
        <v>31145</v>
      </c>
      <c r="F32" s="186">
        <f>SUMIFS(Table_RSE7A_Data!I:I,Table_RSE7A_Data!$C:$C,'Table 7a'!B32,Table_RSE7A_Data!$B:$B,'Table 7a'!$B$6)</f>
        <v>20506</v>
      </c>
      <c r="G32" s="186">
        <f>SUMIFS(Table_RSE7A_Data!J:J,Table_RSE7A_Data!$C:$C,'Table 7a'!B32,Table_RSE7A_Data!$B:$B,'Table 7a'!$B$6)</f>
        <v>21106</v>
      </c>
      <c r="H32" s="186">
        <f>SUMIFS(Table_RSE7A_Data!K:K,Table_RSE7A_Data!$C:$C,'Table 7a'!B32,Table_RSE7A_Data!$B:$B,'Table 7a'!$B$6)</f>
        <v>26869</v>
      </c>
    </row>
    <row r="33" spans="1:8" s="5" customFormat="1" ht="16.5" customHeight="1" x14ac:dyDescent="0.45">
      <c r="A33" s="99" t="s">
        <v>87</v>
      </c>
      <c r="B33" s="211" t="s">
        <v>325</v>
      </c>
      <c r="C33" s="186">
        <f>SUMIFS(Table_RSE7A_Data!F:F,Table_RSE7A_Data!$C:$C,'Table 7a'!B33,Table_RSE7A_Data!$B:$B,'Table 7a'!$B$6)</f>
        <v>14166</v>
      </c>
      <c r="D33" s="186">
        <f>SUMIFS(Table_RSE7A_Data!G:G,Table_RSE7A_Data!$C:$C,'Table 7a'!B33,Table_RSE7A_Data!$B:$B,'Table 7a'!$B$6)</f>
        <v>15001</v>
      </c>
      <c r="E33" s="186">
        <f>SUMIFS(Table_RSE7A_Data!H:H,Table_RSE7A_Data!$C:$C,'Table 7a'!B33,Table_RSE7A_Data!$B:$B,'Table 7a'!$B$6)</f>
        <v>15456</v>
      </c>
      <c r="F33" s="186">
        <f>SUMIFS(Table_RSE7A_Data!I:I,Table_RSE7A_Data!$C:$C,'Table 7a'!B33,Table_RSE7A_Data!$B:$B,'Table 7a'!$B$6)</f>
        <v>9925</v>
      </c>
      <c r="G33" s="186">
        <f>SUMIFS(Table_RSE7A_Data!J:J,Table_RSE7A_Data!$C:$C,'Table 7a'!B33,Table_RSE7A_Data!$B:$B,'Table 7a'!$B$6)</f>
        <v>10473</v>
      </c>
      <c r="H33" s="186">
        <f>SUMIFS(Table_RSE7A_Data!K:K,Table_RSE7A_Data!$C:$C,'Table 7a'!B33,Table_RSE7A_Data!$B:$B,'Table 7a'!$B$6)</f>
        <v>12268</v>
      </c>
    </row>
    <row r="34" spans="1:8" s="5" customFormat="1" ht="16.5" customHeight="1" x14ac:dyDescent="0.35">
      <c r="A34" s="308"/>
      <c r="B34" s="308"/>
      <c r="C34" s="309"/>
      <c r="D34" s="309"/>
      <c r="E34" s="309"/>
      <c r="F34" s="309"/>
      <c r="G34" s="309"/>
      <c r="H34" s="309"/>
    </row>
    <row r="35" spans="1:8" s="5" customFormat="1" ht="17.100000000000001" customHeight="1" x14ac:dyDescent="0.35">
      <c r="A35" s="189"/>
      <c r="B35" s="189"/>
      <c r="C35" s="98"/>
      <c r="D35" s="98"/>
      <c r="E35" s="98"/>
      <c r="F35" s="98"/>
      <c r="G35" s="98"/>
      <c r="H35" s="98"/>
    </row>
    <row r="36" spans="1:8" s="5" customFormat="1" ht="13.9" customHeight="1" x14ac:dyDescent="0.35">
      <c r="A36" s="530" t="s">
        <v>616</v>
      </c>
      <c r="B36" s="530"/>
      <c r="C36" s="530"/>
      <c r="D36" s="530"/>
      <c r="E36" s="530"/>
      <c r="F36" s="530"/>
      <c r="G36" s="530"/>
      <c r="H36" s="530"/>
    </row>
    <row r="37" spans="1:8" s="5" customFormat="1" ht="13.15" customHeight="1" x14ac:dyDescent="0.35">
      <c r="A37" s="530" t="s">
        <v>617</v>
      </c>
      <c r="B37" s="530"/>
      <c r="C37" s="530"/>
      <c r="D37" s="530"/>
      <c r="E37" s="530"/>
      <c r="F37" s="530"/>
      <c r="G37" s="530"/>
      <c r="H37" s="530"/>
    </row>
    <row r="38" spans="1:8" s="5" customFormat="1" ht="17.100000000000001" customHeight="1" x14ac:dyDescent="0.35">
      <c r="A38" s="4"/>
      <c r="B38" s="4"/>
      <c r="C38" s="4"/>
      <c r="D38" s="4"/>
      <c r="E38" s="4"/>
      <c r="F38" s="4"/>
      <c r="G38" s="4"/>
      <c r="H38" s="4"/>
    </row>
  </sheetData>
  <mergeCells count="6">
    <mergeCell ref="C7:H7"/>
    <mergeCell ref="C8:H8"/>
    <mergeCell ref="C23:H23"/>
    <mergeCell ref="A1:H1"/>
    <mergeCell ref="C4:E4"/>
    <mergeCell ref="C3:E3"/>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'Filters control'!$A$1:$A$5</xm:f>
          </x14:formula1>
          <xm:sqref>C4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sheetPr>
  <dimension ref="A1:K101"/>
  <sheetViews>
    <sheetView workbookViewId="0"/>
  </sheetViews>
  <sheetFormatPr defaultRowHeight="14.25" x14ac:dyDescent="0.45"/>
  <cols>
    <col min="1" max="1" width="10.265625" bestFit="1" customWidth="1"/>
    <col min="2" max="2" width="33.1328125" bestFit="1" customWidth="1"/>
    <col min="3" max="3" width="51.73046875" bestFit="1" customWidth="1"/>
    <col min="4" max="4" width="34.1328125" bestFit="1" customWidth="1"/>
    <col min="5" max="5" width="11.73046875" bestFit="1" customWidth="1"/>
    <col min="6" max="11" width="7.86328125" bestFit="1" customWidth="1"/>
  </cols>
  <sheetData>
    <row r="1" spans="1:11" x14ac:dyDescent="0.45">
      <c r="A1" s="492" t="s">
        <v>620</v>
      </c>
      <c r="B1" s="492" t="s">
        <v>483</v>
      </c>
      <c r="C1" s="492" t="s">
        <v>566</v>
      </c>
      <c r="D1" s="492" t="s">
        <v>567</v>
      </c>
      <c r="E1" s="492" t="s">
        <v>621</v>
      </c>
      <c r="F1" s="492" t="s">
        <v>0</v>
      </c>
      <c r="G1" s="492" t="s">
        <v>1</v>
      </c>
      <c r="H1" s="492" t="s">
        <v>2</v>
      </c>
      <c r="I1" s="492" t="s">
        <v>3</v>
      </c>
      <c r="J1" s="492" t="s">
        <v>4</v>
      </c>
      <c r="K1" s="492" t="s">
        <v>308</v>
      </c>
    </row>
    <row r="2" spans="1:11" x14ac:dyDescent="0.45">
      <c r="A2" s="492" t="s">
        <v>722</v>
      </c>
      <c r="B2" s="492" t="s">
        <v>48</v>
      </c>
      <c r="C2" s="492" t="s">
        <v>158</v>
      </c>
      <c r="D2" s="492" t="s">
        <v>723</v>
      </c>
      <c r="E2" s="492">
        <v>1</v>
      </c>
      <c r="F2" s="492">
        <v>29572</v>
      </c>
      <c r="G2" s="492">
        <v>28924</v>
      </c>
      <c r="H2" s="492">
        <v>27937</v>
      </c>
      <c r="I2" s="492">
        <v>27307</v>
      </c>
      <c r="J2" s="492">
        <v>26660</v>
      </c>
      <c r="K2" s="492">
        <v>26360</v>
      </c>
    </row>
    <row r="3" spans="1:11" x14ac:dyDescent="0.45">
      <c r="A3" s="492" t="s">
        <v>722</v>
      </c>
      <c r="B3" s="492" t="s">
        <v>48</v>
      </c>
      <c r="C3" s="492" t="s">
        <v>159</v>
      </c>
      <c r="D3" s="492" t="s">
        <v>724</v>
      </c>
      <c r="E3" s="492">
        <v>2</v>
      </c>
      <c r="F3" s="492">
        <v>3172</v>
      </c>
      <c r="G3" s="492">
        <v>3324</v>
      </c>
      <c r="H3" s="492">
        <v>4518</v>
      </c>
      <c r="I3" s="492">
        <v>3434</v>
      </c>
      <c r="J3" s="492">
        <v>4713</v>
      </c>
      <c r="K3" s="492">
        <v>4693</v>
      </c>
    </row>
    <row r="4" spans="1:11" x14ac:dyDescent="0.45">
      <c r="A4" s="492" t="s">
        <v>722</v>
      </c>
      <c r="B4" s="492" t="s">
        <v>48</v>
      </c>
      <c r="C4" s="492" t="s">
        <v>309</v>
      </c>
      <c r="D4" s="492" t="s">
        <v>725</v>
      </c>
      <c r="E4" s="492">
        <v>3</v>
      </c>
      <c r="F4" s="492">
        <v>439</v>
      </c>
      <c r="G4" s="492">
        <v>378</v>
      </c>
      <c r="H4" s="492">
        <v>554</v>
      </c>
      <c r="I4" s="492">
        <v>545</v>
      </c>
      <c r="J4" s="492">
        <v>935</v>
      </c>
      <c r="K4" s="492">
        <v>769</v>
      </c>
    </row>
    <row r="5" spans="1:11" x14ac:dyDescent="0.45">
      <c r="A5" s="492" t="s">
        <v>722</v>
      </c>
      <c r="B5" s="492" t="s">
        <v>48</v>
      </c>
      <c r="C5" s="492" t="s">
        <v>310</v>
      </c>
      <c r="D5" s="492" t="s">
        <v>726</v>
      </c>
      <c r="E5" s="492">
        <v>4</v>
      </c>
      <c r="F5" s="492">
        <v>23</v>
      </c>
      <c r="G5" s="492">
        <v>186</v>
      </c>
      <c r="H5" s="492">
        <v>1405</v>
      </c>
      <c r="I5" s="492">
        <v>392</v>
      </c>
      <c r="J5" s="492">
        <v>1250</v>
      </c>
      <c r="K5" s="492">
        <v>1342</v>
      </c>
    </row>
    <row r="6" spans="1:11" x14ac:dyDescent="0.45">
      <c r="A6" s="492" t="s">
        <v>722</v>
      </c>
      <c r="B6" s="492" t="s">
        <v>48</v>
      </c>
      <c r="C6" s="492" t="s">
        <v>311</v>
      </c>
      <c r="D6" s="492" t="s">
        <v>727</v>
      </c>
      <c r="E6" s="492">
        <v>5</v>
      </c>
      <c r="F6" s="492">
        <v>3820</v>
      </c>
      <c r="G6" s="492">
        <v>4315</v>
      </c>
      <c r="H6" s="492">
        <v>5097</v>
      </c>
      <c r="I6" s="492">
        <v>4082</v>
      </c>
      <c r="J6" s="492">
        <v>5012</v>
      </c>
      <c r="K6" s="492">
        <v>7764</v>
      </c>
    </row>
    <row r="7" spans="1:11" x14ac:dyDescent="0.45">
      <c r="A7" s="492" t="s">
        <v>722</v>
      </c>
      <c r="B7" s="492" t="s">
        <v>48</v>
      </c>
      <c r="C7" s="492" t="s">
        <v>312</v>
      </c>
      <c r="D7" s="492" t="s">
        <v>728</v>
      </c>
      <c r="E7" s="492">
        <v>6</v>
      </c>
      <c r="F7" s="492">
        <v>464</v>
      </c>
      <c r="G7" s="492">
        <v>219</v>
      </c>
      <c r="H7" s="492">
        <v>223</v>
      </c>
      <c r="I7" s="492">
        <v>76</v>
      </c>
      <c r="J7" s="492">
        <v>78</v>
      </c>
      <c r="K7" s="492">
        <v>72</v>
      </c>
    </row>
    <row r="8" spans="1:11" x14ac:dyDescent="0.45">
      <c r="A8" s="492" t="s">
        <v>722</v>
      </c>
      <c r="B8" s="492" t="s">
        <v>48</v>
      </c>
      <c r="C8" s="492" t="s">
        <v>313</v>
      </c>
      <c r="D8" s="492" t="s">
        <v>728</v>
      </c>
      <c r="E8" s="492">
        <v>7</v>
      </c>
      <c r="F8" s="492">
        <v>1784</v>
      </c>
      <c r="G8" s="492">
        <v>1623</v>
      </c>
      <c r="H8" s="492">
        <v>1975</v>
      </c>
      <c r="I8" s="492">
        <v>2043</v>
      </c>
      <c r="J8" s="492">
        <v>2505</v>
      </c>
      <c r="K8" s="492">
        <v>2561</v>
      </c>
    </row>
    <row r="9" spans="1:11" x14ac:dyDescent="0.45">
      <c r="A9" s="492" t="s">
        <v>722</v>
      </c>
      <c r="B9" s="492" t="s">
        <v>48</v>
      </c>
      <c r="C9" s="492" t="s">
        <v>314</v>
      </c>
      <c r="D9" s="492" t="s">
        <v>728</v>
      </c>
      <c r="E9" s="492">
        <v>8</v>
      </c>
      <c r="F9" s="492">
        <v>75</v>
      </c>
      <c r="G9" s="492">
        <v>197</v>
      </c>
      <c r="H9" s="492">
        <v>1334</v>
      </c>
      <c r="I9" s="492">
        <v>439</v>
      </c>
      <c r="J9" s="492">
        <v>1278</v>
      </c>
      <c r="K9" s="492">
        <v>1830</v>
      </c>
    </row>
    <row r="10" spans="1:11" x14ac:dyDescent="0.45">
      <c r="A10" s="492" t="s">
        <v>722</v>
      </c>
      <c r="B10" s="492" t="s">
        <v>48</v>
      </c>
      <c r="C10" s="492" t="s">
        <v>315</v>
      </c>
      <c r="D10" s="492" t="s">
        <v>728</v>
      </c>
      <c r="E10" s="492">
        <v>9</v>
      </c>
      <c r="F10" s="492">
        <v>669</v>
      </c>
      <c r="G10" s="492">
        <v>885</v>
      </c>
      <c r="H10" s="492">
        <v>972</v>
      </c>
      <c r="I10" s="492">
        <v>680</v>
      </c>
      <c r="J10" s="492">
        <v>561</v>
      </c>
      <c r="K10" s="492">
        <v>2806</v>
      </c>
    </row>
    <row r="11" spans="1:11" x14ac:dyDescent="0.45">
      <c r="A11" s="492" t="s">
        <v>722</v>
      </c>
      <c r="B11" s="492" t="s">
        <v>48</v>
      </c>
      <c r="C11" s="492" t="s">
        <v>316</v>
      </c>
      <c r="D11" s="492" t="s">
        <v>728</v>
      </c>
      <c r="E11" s="492">
        <v>10</v>
      </c>
      <c r="F11" s="492">
        <v>828</v>
      </c>
      <c r="G11" s="492">
        <v>1388</v>
      </c>
      <c r="H11" s="492">
        <v>594</v>
      </c>
      <c r="I11" s="492">
        <v>846</v>
      </c>
      <c r="J11" s="492">
        <v>594</v>
      </c>
      <c r="K11" s="492">
        <v>490</v>
      </c>
    </row>
    <row r="12" spans="1:11" x14ac:dyDescent="0.45">
      <c r="A12" s="492" t="s">
        <v>722</v>
      </c>
      <c r="B12" s="492" t="s">
        <v>48</v>
      </c>
      <c r="C12" s="492" t="s">
        <v>317</v>
      </c>
      <c r="D12" s="492" t="s">
        <v>729</v>
      </c>
      <c r="E12" s="492">
        <v>11</v>
      </c>
      <c r="F12" s="492">
        <v>28924</v>
      </c>
      <c r="G12" s="492">
        <v>27932</v>
      </c>
      <c r="H12" s="492">
        <v>27358</v>
      </c>
      <c r="I12" s="492">
        <v>26660</v>
      </c>
      <c r="J12" s="492">
        <v>26360</v>
      </c>
      <c r="K12" s="492">
        <v>23289</v>
      </c>
    </row>
    <row r="13" spans="1:11" x14ac:dyDescent="0.45">
      <c r="A13" s="492" t="s">
        <v>722</v>
      </c>
      <c r="B13" s="492" t="s">
        <v>48</v>
      </c>
      <c r="C13" s="492" t="s">
        <v>318</v>
      </c>
      <c r="D13" s="492" t="s">
        <v>730</v>
      </c>
      <c r="E13" s="492">
        <v>12</v>
      </c>
      <c r="F13" s="492">
        <v>1352934</v>
      </c>
      <c r="G13" s="492">
        <v>1491323</v>
      </c>
      <c r="H13" s="492">
        <v>1559139</v>
      </c>
      <c r="I13" s="492">
        <v>1723654</v>
      </c>
      <c r="J13" s="492">
        <v>1874038</v>
      </c>
      <c r="K13" s="492">
        <v>2018307</v>
      </c>
    </row>
    <row r="14" spans="1:11" x14ac:dyDescent="0.45">
      <c r="A14" s="492" t="s">
        <v>722</v>
      </c>
      <c r="B14" s="492" t="s">
        <v>48</v>
      </c>
      <c r="C14" s="492" t="s">
        <v>319</v>
      </c>
      <c r="D14" s="492" t="s">
        <v>731</v>
      </c>
      <c r="E14" s="492">
        <v>13</v>
      </c>
      <c r="F14" s="492">
        <v>1491415</v>
      </c>
      <c r="G14" s="492">
        <v>1559820</v>
      </c>
      <c r="H14" s="492">
        <v>1727510</v>
      </c>
      <c r="I14" s="492">
        <v>1874055</v>
      </c>
      <c r="J14" s="492">
        <v>2018321</v>
      </c>
      <c r="K14" s="492">
        <v>2023914</v>
      </c>
    </row>
    <row r="15" spans="1:11" x14ac:dyDescent="0.45">
      <c r="A15" s="492" t="s">
        <v>722</v>
      </c>
      <c r="B15" s="492" t="s">
        <v>48</v>
      </c>
      <c r="C15" s="492" t="s">
        <v>320</v>
      </c>
      <c r="D15" s="492" t="s">
        <v>732</v>
      </c>
      <c r="E15" s="492">
        <v>14</v>
      </c>
      <c r="F15" s="492">
        <v>99108</v>
      </c>
      <c r="G15" s="492">
        <v>100507</v>
      </c>
      <c r="H15" s="492">
        <v>98020</v>
      </c>
      <c r="I15" s="492">
        <v>100360</v>
      </c>
      <c r="J15" s="492">
        <v>160295</v>
      </c>
      <c r="K15" s="492">
        <v>183835</v>
      </c>
    </row>
    <row r="16" spans="1:11" x14ac:dyDescent="0.45">
      <c r="A16" s="492" t="s">
        <v>722</v>
      </c>
      <c r="B16" s="492" t="s">
        <v>48</v>
      </c>
      <c r="C16" s="492" t="s">
        <v>169</v>
      </c>
      <c r="D16" s="492" t="s">
        <v>732</v>
      </c>
      <c r="E16" s="492">
        <v>15</v>
      </c>
      <c r="F16" s="492">
        <v>99613</v>
      </c>
      <c r="G16" s="492">
        <v>109272</v>
      </c>
      <c r="H16" s="492">
        <v>184858</v>
      </c>
      <c r="I16" s="492">
        <v>106172</v>
      </c>
      <c r="J16" s="492">
        <v>164800</v>
      </c>
      <c r="K16" s="492">
        <v>203499</v>
      </c>
    </row>
    <row r="17" spans="1:11" x14ac:dyDescent="0.45">
      <c r="A17" s="492" t="s">
        <v>722</v>
      </c>
      <c r="B17" s="492" t="s">
        <v>48</v>
      </c>
      <c r="C17" s="492" t="s">
        <v>321</v>
      </c>
      <c r="D17" s="492" t="s">
        <v>732</v>
      </c>
      <c r="E17" s="492">
        <v>16</v>
      </c>
      <c r="F17" s="492">
        <v>18007</v>
      </c>
      <c r="G17" s="492">
        <v>12867</v>
      </c>
      <c r="H17" s="492">
        <v>14792</v>
      </c>
      <c r="I17" s="492">
        <v>12365</v>
      </c>
      <c r="J17" s="492">
        <v>10688</v>
      </c>
      <c r="K17" s="492">
        <v>10252</v>
      </c>
    </row>
    <row r="18" spans="1:11" x14ac:dyDescent="0.45">
      <c r="A18" s="492" t="s">
        <v>722</v>
      </c>
      <c r="B18" s="492" t="s">
        <v>48</v>
      </c>
      <c r="C18" s="492" t="s">
        <v>322</v>
      </c>
      <c r="D18" s="492" t="s">
        <v>732</v>
      </c>
      <c r="E18" s="492">
        <v>17</v>
      </c>
      <c r="F18" s="492">
        <v>43540</v>
      </c>
      <c r="G18" s="492">
        <v>42855</v>
      </c>
      <c r="H18" s="492">
        <v>47294</v>
      </c>
      <c r="I18" s="492">
        <v>48679</v>
      </c>
      <c r="J18" s="492">
        <v>56105</v>
      </c>
      <c r="K18" s="492">
        <v>60656</v>
      </c>
    </row>
    <row r="19" spans="1:11" x14ac:dyDescent="0.45">
      <c r="A19" s="492" t="s">
        <v>722</v>
      </c>
      <c r="B19" s="492" t="s">
        <v>48</v>
      </c>
      <c r="C19" s="492" t="s">
        <v>323</v>
      </c>
      <c r="D19" s="492" t="s">
        <v>732</v>
      </c>
      <c r="E19" s="492">
        <v>18</v>
      </c>
      <c r="F19" s="492">
        <v>2580</v>
      </c>
      <c r="G19" s="492">
        <v>16898</v>
      </c>
      <c r="H19" s="492">
        <v>76171</v>
      </c>
      <c r="I19" s="492">
        <v>14697</v>
      </c>
      <c r="J19" s="492">
        <v>66429</v>
      </c>
      <c r="K19" s="492">
        <v>93454</v>
      </c>
    </row>
    <row r="20" spans="1:11" x14ac:dyDescent="0.45">
      <c r="A20" s="492" t="s">
        <v>722</v>
      </c>
      <c r="B20" s="492" t="s">
        <v>48</v>
      </c>
      <c r="C20" s="492" t="s">
        <v>324</v>
      </c>
      <c r="D20" s="492" t="s">
        <v>732</v>
      </c>
      <c r="E20" s="492">
        <v>19</v>
      </c>
      <c r="F20" s="492">
        <v>21320</v>
      </c>
      <c r="G20" s="492">
        <v>21652</v>
      </c>
      <c r="H20" s="492">
        <v>31145</v>
      </c>
      <c r="I20" s="492">
        <v>20506</v>
      </c>
      <c r="J20" s="492">
        <v>21106</v>
      </c>
      <c r="K20" s="492">
        <v>26869</v>
      </c>
    </row>
    <row r="21" spans="1:11" x14ac:dyDescent="0.45">
      <c r="A21" s="492" t="s">
        <v>722</v>
      </c>
      <c r="B21" s="492" t="s">
        <v>48</v>
      </c>
      <c r="C21" s="492" t="s">
        <v>325</v>
      </c>
      <c r="D21" s="492" t="s">
        <v>732</v>
      </c>
      <c r="E21" s="492">
        <v>20</v>
      </c>
      <c r="F21" s="492">
        <v>14166</v>
      </c>
      <c r="G21" s="492">
        <v>15001</v>
      </c>
      <c r="H21" s="492">
        <v>15456</v>
      </c>
      <c r="I21" s="492">
        <v>9925</v>
      </c>
      <c r="J21" s="492">
        <v>10473</v>
      </c>
      <c r="K21" s="492">
        <v>12268</v>
      </c>
    </row>
    <row r="22" spans="1:11" x14ac:dyDescent="0.45">
      <c r="A22" s="492" t="s">
        <v>733</v>
      </c>
      <c r="B22" s="492" t="s">
        <v>558</v>
      </c>
      <c r="C22" s="492" t="s">
        <v>158</v>
      </c>
      <c r="D22" s="492" t="s">
        <v>723</v>
      </c>
      <c r="E22" s="492">
        <v>1</v>
      </c>
      <c r="F22" s="492">
        <v>365</v>
      </c>
      <c r="G22" s="492">
        <v>345</v>
      </c>
      <c r="H22" s="492">
        <v>340</v>
      </c>
      <c r="I22" s="492">
        <v>328</v>
      </c>
      <c r="J22" s="492">
        <v>294</v>
      </c>
      <c r="K22" s="492">
        <v>286</v>
      </c>
    </row>
    <row r="23" spans="1:11" x14ac:dyDescent="0.45">
      <c r="A23" s="492" t="s">
        <v>733</v>
      </c>
      <c r="B23" s="492" t="s">
        <v>559</v>
      </c>
      <c r="C23" s="492" t="s">
        <v>158</v>
      </c>
      <c r="D23" s="492" t="s">
        <v>723</v>
      </c>
      <c r="E23" s="492">
        <v>1</v>
      </c>
      <c r="F23" s="492">
        <v>11411</v>
      </c>
      <c r="G23" s="492">
        <v>11303</v>
      </c>
      <c r="H23" s="492">
        <v>11082</v>
      </c>
      <c r="I23" s="492">
        <v>11148</v>
      </c>
      <c r="J23" s="492">
        <v>11430</v>
      </c>
      <c r="K23" s="492">
        <v>11348</v>
      </c>
    </row>
    <row r="24" spans="1:11" x14ac:dyDescent="0.45">
      <c r="A24" s="492" t="s">
        <v>733</v>
      </c>
      <c r="B24" s="492" t="s">
        <v>568</v>
      </c>
      <c r="C24" s="492" t="s">
        <v>158</v>
      </c>
      <c r="D24" s="492" t="s">
        <v>723</v>
      </c>
      <c r="E24" s="492">
        <v>1</v>
      </c>
      <c r="F24" s="492">
        <v>3601</v>
      </c>
      <c r="G24" s="492">
        <v>3524</v>
      </c>
      <c r="H24" s="492">
        <v>3537</v>
      </c>
      <c r="I24" s="492">
        <v>3525</v>
      </c>
      <c r="J24" s="492">
        <v>3537</v>
      </c>
      <c r="K24" s="492">
        <v>3601</v>
      </c>
    </row>
    <row r="25" spans="1:11" x14ac:dyDescent="0.45">
      <c r="A25" s="492" t="s">
        <v>733</v>
      </c>
      <c r="B25" s="492" t="s">
        <v>561</v>
      </c>
      <c r="C25" s="492" t="s">
        <v>158</v>
      </c>
      <c r="D25" s="492" t="s">
        <v>723</v>
      </c>
      <c r="E25" s="492">
        <v>1</v>
      </c>
      <c r="F25" s="492">
        <v>14195</v>
      </c>
      <c r="G25" s="492">
        <v>13752</v>
      </c>
      <c r="H25" s="492">
        <v>12978</v>
      </c>
      <c r="I25" s="492">
        <v>12306</v>
      </c>
      <c r="J25" s="492">
        <v>11398</v>
      </c>
      <c r="K25" s="492">
        <v>11125</v>
      </c>
    </row>
    <row r="26" spans="1:11" x14ac:dyDescent="0.45">
      <c r="A26" s="492" t="s">
        <v>733</v>
      </c>
      <c r="B26" s="492" t="s">
        <v>558</v>
      </c>
      <c r="C26" s="492" t="s">
        <v>159</v>
      </c>
      <c r="D26" s="492" t="s">
        <v>724</v>
      </c>
      <c r="E26" s="492">
        <v>2</v>
      </c>
      <c r="F26" s="492">
        <v>37</v>
      </c>
      <c r="G26" s="492">
        <v>42</v>
      </c>
      <c r="H26" s="492">
        <v>33</v>
      </c>
      <c r="I26" s="492">
        <v>27</v>
      </c>
      <c r="J26" s="492">
        <v>27</v>
      </c>
      <c r="K26" s="492">
        <v>25</v>
      </c>
    </row>
    <row r="27" spans="1:11" x14ac:dyDescent="0.45">
      <c r="A27" s="492" t="s">
        <v>733</v>
      </c>
      <c r="B27" s="492" t="s">
        <v>559</v>
      </c>
      <c r="C27" s="492" t="s">
        <v>159</v>
      </c>
      <c r="D27" s="492" t="s">
        <v>724</v>
      </c>
      <c r="E27" s="492">
        <v>2</v>
      </c>
      <c r="F27" s="492">
        <v>1476</v>
      </c>
      <c r="G27" s="492">
        <v>1607</v>
      </c>
      <c r="H27" s="492">
        <v>1577</v>
      </c>
      <c r="I27" s="492">
        <v>1904</v>
      </c>
      <c r="J27" s="492">
        <v>1914</v>
      </c>
      <c r="K27" s="492">
        <v>1789</v>
      </c>
    </row>
    <row r="28" spans="1:11" x14ac:dyDescent="0.45">
      <c r="A28" s="492" t="s">
        <v>733</v>
      </c>
      <c r="B28" s="492" t="s">
        <v>568</v>
      </c>
      <c r="C28" s="492" t="s">
        <v>159</v>
      </c>
      <c r="D28" s="492" t="s">
        <v>724</v>
      </c>
      <c r="E28" s="492">
        <v>2</v>
      </c>
      <c r="F28" s="492">
        <v>228</v>
      </c>
      <c r="G28" s="492">
        <v>311</v>
      </c>
      <c r="H28" s="492">
        <v>259</v>
      </c>
      <c r="I28" s="492">
        <v>269</v>
      </c>
      <c r="J28" s="492">
        <v>314</v>
      </c>
      <c r="K28" s="492">
        <v>507</v>
      </c>
    </row>
    <row r="29" spans="1:11" x14ac:dyDescent="0.45">
      <c r="A29" s="492" t="s">
        <v>733</v>
      </c>
      <c r="B29" s="492" t="s">
        <v>561</v>
      </c>
      <c r="C29" s="492" t="s">
        <v>159</v>
      </c>
      <c r="D29" s="492" t="s">
        <v>724</v>
      </c>
      <c r="E29" s="492">
        <v>2</v>
      </c>
      <c r="F29" s="492">
        <v>1430</v>
      </c>
      <c r="G29" s="492">
        <v>1364</v>
      </c>
      <c r="H29" s="492">
        <v>2650</v>
      </c>
      <c r="I29" s="492">
        <v>1235</v>
      </c>
      <c r="J29" s="492">
        <v>2458</v>
      </c>
      <c r="K29" s="492">
        <v>2373</v>
      </c>
    </row>
    <row r="30" spans="1:11" x14ac:dyDescent="0.45">
      <c r="A30" s="492" t="s">
        <v>733</v>
      </c>
      <c r="B30" s="492" t="s">
        <v>558</v>
      </c>
      <c r="C30" s="492" t="s">
        <v>309</v>
      </c>
      <c r="D30" s="492" t="s">
        <v>725</v>
      </c>
      <c r="E30" s="492">
        <v>3</v>
      </c>
      <c r="F30" s="492">
        <v>1</v>
      </c>
      <c r="G30" s="492">
        <v>1</v>
      </c>
      <c r="H30" s="492">
        <v>1</v>
      </c>
      <c r="I30" s="492">
        <v>1</v>
      </c>
      <c r="J30" s="492">
        <v>1</v>
      </c>
      <c r="K30" s="492">
        <v>1</v>
      </c>
    </row>
    <row r="31" spans="1:11" x14ac:dyDescent="0.45">
      <c r="A31" s="492" t="s">
        <v>733</v>
      </c>
      <c r="B31" s="492" t="s">
        <v>559</v>
      </c>
      <c r="C31" s="492" t="s">
        <v>309</v>
      </c>
      <c r="D31" s="492" t="s">
        <v>725</v>
      </c>
      <c r="E31" s="492">
        <v>3</v>
      </c>
      <c r="F31" s="492">
        <v>75</v>
      </c>
      <c r="G31" s="492">
        <v>66</v>
      </c>
      <c r="H31" s="492">
        <v>94</v>
      </c>
      <c r="I31" s="492">
        <v>147</v>
      </c>
      <c r="J31" s="492">
        <v>214</v>
      </c>
      <c r="K31" s="492">
        <v>198</v>
      </c>
    </row>
    <row r="32" spans="1:11" x14ac:dyDescent="0.45">
      <c r="A32" s="492" t="s">
        <v>733</v>
      </c>
      <c r="B32" s="492" t="s">
        <v>568</v>
      </c>
      <c r="C32" s="492" t="s">
        <v>309</v>
      </c>
      <c r="D32" s="492" t="s">
        <v>725</v>
      </c>
      <c r="E32" s="492">
        <v>3</v>
      </c>
      <c r="F32" s="492">
        <v>16</v>
      </c>
      <c r="G32" s="492">
        <v>18</v>
      </c>
      <c r="H32" s="492">
        <v>20</v>
      </c>
      <c r="I32" s="492">
        <v>17</v>
      </c>
      <c r="J32" s="492">
        <v>21</v>
      </c>
      <c r="K32" s="492">
        <v>34</v>
      </c>
    </row>
    <row r="33" spans="1:11" x14ac:dyDescent="0.45">
      <c r="A33" s="492" t="s">
        <v>733</v>
      </c>
      <c r="B33" s="492" t="s">
        <v>561</v>
      </c>
      <c r="C33" s="492" t="s">
        <v>309</v>
      </c>
      <c r="D33" s="492" t="s">
        <v>725</v>
      </c>
      <c r="E33" s="492">
        <v>3</v>
      </c>
      <c r="F33" s="492">
        <v>347</v>
      </c>
      <c r="G33" s="492">
        <v>293</v>
      </c>
      <c r="H33" s="492">
        <v>439</v>
      </c>
      <c r="I33" s="492">
        <v>380</v>
      </c>
      <c r="J33" s="492">
        <v>699</v>
      </c>
      <c r="K33" s="492">
        <v>536</v>
      </c>
    </row>
    <row r="34" spans="1:11" x14ac:dyDescent="0.45">
      <c r="A34" s="492" t="s">
        <v>733</v>
      </c>
      <c r="B34" s="492" t="s">
        <v>558</v>
      </c>
      <c r="C34" s="492" t="s">
        <v>310</v>
      </c>
      <c r="D34" s="492" t="s">
        <v>726</v>
      </c>
      <c r="E34" s="492">
        <v>4</v>
      </c>
      <c r="F34" s="492">
        <v>0</v>
      </c>
      <c r="G34" s="492">
        <v>2</v>
      </c>
      <c r="H34" s="492">
        <v>0</v>
      </c>
      <c r="I34" s="492">
        <v>0</v>
      </c>
      <c r="J34" s="492">
        <v>0</v>
      </c>
      <c r="K34" s="492">
        <v>0</v>
      </c>
    </row>
    <row r="35" spans="1:11" x14ac:dyDescent="0.45">
      <c r="A35" s="492" t="s">
        <v>733</v>
      </c>
      <c r="B35" s="492" t="s">
        <v>559</v>
      </c>
      <c r="C35" s="492" t="s">
        <v>310</v>
      </c>
      <c r="D35" s="492" t="s">
        <v>726</v>
      </c>
      <c r="E35" s="492">
        <v>4</v>
      </c>
      <c r="F35" s="492">
        <v>4</v>
      </c>
      <c r="G35" s="492">
        <v>18</v>
      </c>
      <c r="H35" s="492">
        <v>61</v>
      </c>
      <c r="I35" s="492">
        <v>290</v>
      </c>
      <c r="J35" s="492">
        <v>129</v>
      </c>
      <c r="K35" s="492">
        <v>37</v>
      </c>
    </row>
    <row r="36" spans="1:11" x14ac:dyDescent="0.45">
      <c r="A36" s="492" t="s">
        <v>733</v>
      </c>
      <c r="B36" s="492" t="s">
        <v>568</v>
      </c>
      <c r="C36" s="492" t="s">
        <v>310</v>
      </c>
      <c r="D36" s="492" t="s">
        <v>726</v>
      </c>
      <c r="E36" s="492">
        <v>4</v>
      </c>
      <c r="F36" s="492">
        <v>0</v>
      </c>
      <c r="G36" s="492">
        <v>82</v>
      </c>
      <c r="H36" s="492">
        <v>0</v>
      </c>
      <c r="I36" s="492">
        <v>21</v>
      </c>
      <c r="J36" s="492">
        <v>78</v>
      </c>
      <c r="K36" s="492">
        <v>243</v>
      </c>
    </row>
    <row r="37" spans="1:11" x14ac:dyDescent="0.45">
      <c r="A37" s="492" t="s">
        <v>733</v>
      </c>
      <c r="B37" s="492" t="s">
        <v>561</v>
      </c>
      <c r="C37" s="492" t="s">
        <v>310</v>
      </c>
      <c r="D37" s="492" t="s">
        <v>726</v>
      </c>
      <c r="E37" s="492">
        <v>4</v>
      </c>
      <c r="F37" s="492">
        <v>19</v>
      </c>
      <c r="G37" s="492">
        <v>84</v>
      </c>
      <c r="H37" s="492">
        <v>1344</v>
      </c>
      <c r="I37" s="492">
        <v>81</v>
      </c>
      <c r="J37" s="492">
        <v>1043</v>
      </c>
      <c r="K37" s="492">
        <v>1062</v>
      </c>
    </row>
    <row r="38" spans="1:11" x14ac:dyDescent="0.45">
      <c r="A38" s="492" t="s">
        <v>733</v>
      </c>
      <c r="B38" s="492" t="s">
        <v>558</v>
      </c>
      <c r="C38" s="492" t="s">
        <v>311</v>
      </c>
      <c r="D38" s="492" t="s">
        <v>727</v>
      </c>
      <c r="E38" s="492">
        <v>5</v>
      </c>
      <c r="F38" s="492">
        <v>57</v>
      </c>
      <c r="G38" s="492">
        <v>47</v>
      </c>
      <c r="H38" s="492">
        <v>44</v>
      </c>
      <c r="I38" s="492">
        <v>61</v>
      </c>
      <c r="J38" s="492">
        <v>35</v>
      </c>
      <c r="K38" s="492">
        <v>34</v>
      </c>
    </row>
    <row r="39" spans="1:11" x14ac:dyDescent="0.45">
      <c r="A39" s="492" t="s">
        <v>733</v>
      </c>
      <c r="B39" s="492" t="s">
        <v>559</v>
      </c>
      <c r="C39" s="492" t="s">
        <v>311</v>
      </c>
      <c r="D39" s="492" t="s">
        <v>727</v>
      </c>
      <c r="E39" s="492">
        <v>5</v>
      </c>
      <c r="F39" s="492">
        <v>1585</v>
      </c>
      <c r="G39" s="492">
        <v>1827</v>
      </c>
      <c r="H39" s="492">
        <v>1512</v>
      </c>
      <c r="I39" s="492">
        <v>1621</v>
      </c>
      <c r="J39" s="492">
        <v>1995</v>
      </c>
      <c r="K39" s="492">
        <v>1811</v>
      </c>
    </row>
    <row r="40" spans="1:11" x14ac:dyDescent="0.45">
      <c r="A40" s="492" t="s">
        <v>733</v>
      </c>
      <c r="B40" s="492" t="s">
        <v>568</v>
      </c>
      <c r="C40" s="492" t="s">
        <v>311</v>
      </c>
      <c r="D40" s="492" t="s">
        <v>727</v>
      </c>
      <c r="E40" s="492">
        <v>5</v>
      </c>
      <c r="F40" s="492">
        <v>305</v>
      </c>
      <c r="G40" s="492">
        <v>303</v>
      </c>
      <c r="H40" s="492">
        <v>225</v>
      </c>
      <c r="I40" s="492">
        <v>257</v>
      </c>
      <c r="J40" s="492">
        <v>250</v>
      </c>
      <c r="K40" s="492">
        <v>570</v>
      </c>
    </row>
    <row r="41" spans="1:11" x14ac:dyDescent="0.45">
      <c r="A41" s="492" t="s">
        <v>733</v>
      </c>
      <c r="B41" s="492" t="s">
        <v>561</v>
      </c>
      <c r="C41" s="492" t="s">
        <v>311</v>
      </c>
      <c r="D41" s="492" t="s">
        <v>727</v>
      </c>
      <c r="E41" s="492">
        <v>5</v>
      </c>
      <c r="F41" s="492">
        <v>1874</v>
      </c>
      <c r="G41" s="492">
        <v>2138</v>
      </c>
      <c r="H41" s="492">
        <v>3317</v>
      </c>
      <c r="I41" s="492">
        <v>2143</v>
      </c>
      <c r="J41" s="492">
        <v>2732</v>
      </c>
      <c r="K41" s="492">
        <v>5349</v>
      </c>
    </row>
    <row r="42" spans="1:11" x14ac:dyDescent="0.45">
      <c r="A42" s="492" t="s">
        <v>733</v>
      </c>
      <c r="B42" s="492" t="s">
        <v>558</v>
      </c>
      <c r="C42" s="492" t="s">
        <v>312</v>
      </c>
      <c r="D42" s="492" t="s">
        <v>728</v>
      </c>
      <c r="E42" s="492">
        <v>6</v>
      </c>
      <c r="F42" s="492">
        <v>1</v>
      </c>
      <c r="G42" s="492">
        <v>1</v>
      </c>
      <c r="H42" s="492">
        <v>1</v>
      </c>
      <c r="I42" s="492">
        <v>1</v>
      </c>
      <c r="J42" s="492">
        <v>1</v>
      </c>
      <c r="K42" s="492">
        <v>1</v>
      </c>
    </row>
    <row r="43" spans="1:11" x14ac:dyDescent="0.45">
      <c r="A43" s="492" t="s">
        <v>733</v>
      </c>
      <c r="B43" s="492" t="s">
        <v>559</v>
      </c>
      <c r="C43" s="492" t="s">
        <v>312</v>
      </c>
      <c r="D43" s="492" t="s">
        <v>728</v>
      </c>
      <c r="E43" s="492">
        <v>6</v>
      </c>
      <c r="F43" s="492">
        <v>305</v>
      </c>
      <c r="G43" s="492">
        <v>126</v>
      </c>
      <c r="H43" s="492">
        <v>115</v>
      </c>
      <c r="I43" s="492">
        <v>16</v>
      </c>
      <c r="J43" s="492">
        <v>21</v>
      </c>
      <c r="K43" s="492">
        <v>13</v>
      </c>
    </row>
    <row r="44" spans="1:11" x14ac:dyDescent="0.45">
      <c r="A44" s="492" t="s">
        <v>733</v>
      </c>
      <c r="B44" s="492" t="s">
        <v>568</v>
      </c>
      <c r="C44" s="492" t="s">
        <v>312</v>
      </c>
      <c r="D44" s="492" t="s">
        <v>728</v>
      </c>
      <c r="E44" s="492">
        <v>6</v>
      </c>
      <c r="F44" s="492">
        <v>15</v>
      </c>
      <c r="G44" s="492">
        <v>8</v>
      </c>
      <c r="H44" s="492">
        <v>9</v>
      </c>
      <c r="I44" s="492">
        <v>10</v>
      </c>
      <c r="J44" s="492">
        <v>7</v>
      </c>
      <c r="K44" s="492">
        <v>7</v>
      </c>
    </row>
    <row r="45" spans="1:11" x14ac:dyDescent="0.45">
      <c r="A45" s="492" t="s">
        <v>733</v>
      </c>
      <c r="B45" s="492" t="s">
        <v>561</v>
      </c>
      <c r="C45" s="492" t="s">
        <v>312</v>
      </c>
      <c r="D45" s="492" t="s">
        <v>728</v>
      </c>
      <c r="E45" s="492">
        <v>6</v>
      </c>
      <c r="F45" s="492">
        <v>143</v>
      </c>
      <c r="G45" s="492">
        <v>85</v>
      </c>
      <c r="H45" s="492">
        <v>98</v>
      </c>
      <c r="I45" s="492">
        <v>49</v>
      </c>
      <c r="J45" s="492">
        <v>49</v>
      </c>
      <c r="K45" s="492">
        <v>52</v>
      </c>
    </row>
    <row r="46" spans="1:11" x14ac:dyDescent="0.45">
      <c r="A46" s="492" t="s">
        <v>733</v>
      </c>
      <c r="B46" s="492" t="s">
        <v>558</v>
      </c>
      <c r="C46" s="492" t="s">
        <v>313</v>
      </c>
      <c r="D46" s="492" t="s">
        <v>728</v>
      </c>
      <c r="E46" s="492">
        <v>7</v>
      </c>
      <c r="F46" s="492">
        <v>22</v>
      </c>
      <c r="G46" s="492">
        <v>27</v>
      </c>
      <c r="H46" s="492">
        <v>20</v>
      </c>
      <c r="I46" s="492">
        <v>18</v>
      </c>
      <c r="J46" s="492">
        <v>19</v>
      </c>
      <c r="K46" s="492">
        <v>15</v>
      </c>
    </row>
    <row r="47" spans="1:11" x14ac:dyDescent="0.45">
      <c r="A47" s="492" t="s">
        <v>733</v>
      </c>
      <c r="B47" s="492" t="s">
        <v>559</v>
      </c>
      <c r="C47" s="492" t="s">
        <v>313</v>
      </c>
      <c r="D47" s="492" t="s">
        <v>728</v>
      </c>
      <c r="E47" s="492">
        <v>7</v>
      </c>
      <c r="F47" s="492">
        <v>737</v>
      </c>
      <c r="G47" s="492">
        <v>725</v>
      </c>
      <c r="H47" s="492">
        <v>840</v>
      </c>
      <c r="I47" s="492">
        <v>927</v>
      </c>
      <c r="J47" s="492">
        <v>1360</v>
      </c>
      <c r="K47" s="492">
        <v>1162</v>
      </c>
    </row>
    <row r="48" spans="1:11" x14ac:dyDescent="0.45">
      <c r="A48" s="492" t="s">
        <v>733</v>
      </c>
      <c r="B48" s="492" t="s">
        <v>568</v>
      </c>
      <c r="C48" s="492" t="s">
        <v>313</v>
      </c>
      <c r="D48" s="492" t="s">
        <v>728</v>
      </c>
      <c r="E48" s="492">
        <v>7</v>
      </c>
      <c r="F48" s="492">
        <v>98</v>
      </c>
      <c r="G48" s="492">
        <v>74</v>
      </c>
      <c r="H48" s="492">
        <v>97</v>
      </c>
      <c r="I48" s="492">
        <v>101</v>
      </c>
      <c r="J48" s="492">
        <v>128</v>
      </c>
      <c r="K48" s="492">
        <v>147</v>
      </c>
    </row>
    <row r="49" spans="1:11" x14ac:dyDescent="0.45">
      <c r="A49" s="492" t="s">
        <v>733</v>
      </c>
      <c r="B49" s="492" t="s">
        <v>561</v>
      </c>
      <c r="C49" s="492" t="s">
        <v>313</v>
      </c>
      <c r="D49" s="492" t="s">
        <v>728</v>
      </c>
      <c r="E49" s="492">
        <v>7</v>
      </c>
      <c r="F49" s="492">
        <v>928</v>
      </c>
      <c r="G49" s="492">
        <v>798</v>
      </c>
      <c r="H49" s="492">
        <v>1018</v>
      </c>
      <c r="I49" s="492">
        <v>998</v>
      </c>
      <c r="J49" s="492">
        <v>998</v>
      </c>
      <c r="K49" s="492">
        <v>1237</v>
      </c>
    </row>
    <row r="50" spans="1:11" x14ac:dyDescent="0.45">
      <c r="A50" s="492" t="s">
        <v>733</v>
      </c>
      <c r="B50" s="492" t="s">
        <v>558</v>
      </c>
      <c r="C50" s="492" t="s">
        <v>314</v>
      </c>
      <c r="D50" s="492" t="s">
        <v>728</v>
      </c>
      <c r="E50" s="492">
        <v>8</v>
      </c>
      <c r="F50" s="492">
        <v>15</v>
      </c>
      <c r="G50" s="492">
        <v>2</v>
      </c>
      <c r="H50" s="492">
        <v>5</v>
      </c>
      <c r="I50" s="492">
        <v>32</v>
      </c>
      <c r="J50" s="492">
        <v>2</v>
      </c>
      <c r="K50" s="492">
        <v>1</v>
      </c>
    </row>
    <row r="51" spans="1:11" x14ac:dyDescent="0.45">
      <c r="A51" s="492" t="s">
        <v>733</v>
      </c>
      <c r="B51" s="492" t="s">
        <v>559</v>
      </c>
      <c r="C51" s="492" t="s">
        <v>314</v>
      </c>
      <c r="D51" s="492" t="s">
        <v>728</v>
      </c>
      <c r="E51" s="492">
        <v>8</v>
      </c>
      <c r="F51" s="492">
        <v>42</v>
      </c>
      <c r="G51" s="492">
        <v>21</v>
      </c>
      <c r="H51" s="492">
        <v>17</v>
      </c>
      <c r="I51" s="492">
        <v>309</v>
      </c>
      <c r="J51" s="492">
        <v>171</v>
      </c>
      <c r="K51" s="492">
        <v>19</v>
      </c>
    </row>
    <row r="52" spans="1:11" x14ac:dyDescent="0.45">
      <c r="A52" s="492" t="s">
        <v>733</v>
      </c>
      <c r="B52" s="492" t="s">
        <v>568</v>
      </c>
      <c r="C52" s="492" t="s">
        <v>314</v>
      </c>
      <c r="D52" s="492" t="s">
        <v>728</v>
      </c>
      <c r="E52" s="492">
        <v>8</v>
      </c>
      <c r="F52" s="492">
        <v>1</v>
      </c>
      <c r="G52" s="492">
        <v>87</v>
      </c>
      <c r="H52" s="492">
        <v>3</v>
      </c>
      <c r="J52" s="492">
        <v>2</v>
      </c>
      <c r="K52" s="492">
        <v>243</v>
      </c>
    </row>
    <row r="53" spans="1:11" x14ac:dyDescent="0.45">
      <c r="A53" s="492" t="s">
        <v>733</v>
      </c>
      <c r="B53" s="492" t="s">
        <v>561</v>
      </c>
      <c r="C53" s="492" t="s">
        <v>314</v>
      </c>
      <c r="D53" s="492" t="s">
        <v>728</v>
      </c>
      <c r="E53" s="492">
        <v>8</v>
      </c>
      <c r="F53" s="492">
        <v>17</v>
      </c>
      <c r="G53" s="492">
        <v>87</v>
      </c>
      <c r="H53" s="492">
        <v>1309</v>
      </c>
      <c r="I53" s="492">
        <v>98</v>
      </c>
      <c r="J53" s="492">
        <v>1103</v>
      </c>
      <c r="K53" s="492">
        <v>1567</v>
      </c>
    </row>
    <row r="54" spans="1:11" x14ac:dyDescent="0.45">
      <c r="A54" s="492" t="s">
        <v>733</v>
      </c>
      <c r="B54" s="492" t="s">
        <v>558</v>
      </c>
      <c r="C54" s="492" t="s">
        <v>315</v>
      </c>
      <c r="D54" s="492" t="s">
        <v>728</v>
      </c>
      <c r="E54" s="492">
        <v>9</v>
      </c>
      <c r="F54" s="492">
        <v>11</v>
      </c>
      <c r="G54" s="492">
        <v>11</v>
      </c>
      <c r="H54" s="492">
        <v>12</v>
      </c>
      <c r="I54" s="492">
        <v>10</v>
      </c>
      <c r="J54" s="492">
        <v>11</v>
      </c>
      <c r="K54" s="492">
        <v>10</v>
      </c>
    </row>
    <row r="55" spans="1:11" x14ac:dyDescent="0.45">
      <c r="A55" s="492" t="s">
        <v>733</v>
      </c>
      <c r="B55" s="492" t="s">
        <v>559</v>
      </c>
      <c r="C55" s="492" t="s">
        <v>315</v>
      </c>
      <c r="D55" s="492" t="s">
        <v>728</v>
      </c>
      <c r="E55" s="492">
        <v>9</v>
      </c>
      <c r="F55" s="492">
        <v>220</v>
      </c>
      <c r="G55" s="492">
        <v>253</v>
      </c>
      <c r="H55" s="492">
        <v>284</v>
      </c>
      <c r="I55" s="492">
        <v>196</v>
      </c>
      <c r="J55" s="492">
        <v>189</v>
      </c>
      <c r="K55" s="492">
        <v>442</v>
      </c>
    </row>
    <row r="56" spans="1:11" x14ac:dyDescent="0.45">
      <c r="A56" s="492" t="s">
        <v>733</v>
      </c>
      <c r="B56" s="492" t="s">
        <v>568</v>
      </c>
      <c r="C56" s="492" t="s">
        <v>315</v>
      </c>
      <c r="D56" s="492" t="s">
        <v>728</v>
      </c>
      <c r="E56" s="492">
        <v>9</v>
      </c>
      <c r="F56" s="492">
        <v>114</v>
      </c>
      <c r="G56" s="492">
        <v>90</v>
      </c>
      <c r="H56" s="492">
        <v>76</v>
      </c>
      <c r="I56" s="492">
        <v>69</v>
      </c>
      <c r="J56" s="492">
        <v>72</v>
      </c>
      <c r="K56" s="492">
        <v>81</v>
      </c>
    </row>
    <row r="57" spans="1:11" x14ac:dyDescent="0.45">
      <c r="A57" s="492" t="s">
        <v>733</v>
      </c>
      <c r="B57" s="492" t="s">
        <v>561</v>
      </c>
      <c r="C57" s="492" t="s">
        <v>315</v>
      </c>
      <c r="D57" s="492" t="s">
        <v>728</v>
      </c>
      <c r="E57" s="492">
        <v>9</v>
      </c>
      <c r="F57" s="492">
        <v>324</v>
      </c>
      <c r="G57" s="492">
        <v>531</v>
      </c>
      <c r="H57" s="492">
        <v>599</v>
      </c>
      <c r="I57" s="492">
        <v>406</v>
      </c>
      <c r="J57" s="492">
        <v>289</v>
      </c>
      <c r="K57" s="492">
        <v>2272</v>
      </c>
    </row>
    <row r="58" spans="1:11" x14ac:dyDescent="0.45">
      <c r="A58" s="492" t="s">
        <v>733</v>
      </c>
      <c r="B58" s="492" t="s">
        <v>558</v>
      </c>
      <c r="C58" s="492" t="s">
        <v>316</v>
      </c>
      <c r="D58" s="492" t="s">
        <v>728</v>
      </c>
      <c r="E58" s="492">
        <v>10</v>
      </c>
      <c r="F58" s="492">
        <v>8</v>
      </c>
      <c r="G58" s="492">
        <v>6</v>
      </c>
      <c r="H58" s="492">
        <v>5</v>
      </c>
      <c r="I58" s="492">
        <v>2</v>
      </c>
      <c r="J58" s="492">
        <v>3</v>
      </c>
      <c r="K58" s="492">
        <v>4</v>
      </c>
    </row>
    <row r="59" spans="1:11" x14ac:dyDescent="0.45">
      <c r="A59" s="492" t="s">
        <v>733</v>
      </c>
      <c r="B59" s="492" t="s">
        <v>559</v>
      </c>
      <c r="C59" s="492" t="s">
        <v>316</v>
      </c>
      <c r="D59" s="492" t="s">
        <v>728</v>
      </c>
      <c r="E59" s="492">
        <v>10</v>
      </c>
      <c r="F59" s="492">
        <v>280</v>
      </c>
      <c r="G59" s="492">
        <v>703</v>
      </c>
      <c r="H59" s="492">
        <v>257</v>
      </c>
      <c r="I59" s="492">
        <v>174</v>
      </c>
      <c r="J59" s="492">
        <v>255</v>
      </c>
      <c r="K59" s="492">
        <v>174</v>
      </c>
    </row>
    <row r="60" spans="1:11" x14ac:dyDescent="0.45">
      <c r="A60" s="492" t="s">
        <v>733</v>
      </c>
      <c r="B60" s="492" t="s">
        <v>568</v>
      </c>
      <c r="C60" s="492" t="s">
        <v>316</v>
      </c>
      <c r="D60" s="492" t="s">
        <v>728</v>
      </c>
      <c r="E60" s="492">
        <v>10</v>
      </c>
      <c r="F60" s="492">
        <v>77</v>
      </c>
      <c r="G60" s="492">
        <v>41</v>
      </c>
      <c r="H60" s="492">
        <v>40</v>
      </c>
      <c r="I60" s="492">
        <v>79</v>
      </c>
      <c r="J60" s="492">
        <v>43</v>
      </c>
      <c r="K60" s="492">
        <v>91</v>
      </c>
    </row>
    <row r="61" spans="1:11" x14ac:dyDescent="0.45">
      <c r="A61" s="492" t="s">
        <v>733</v>
      </c>
      <c r="B61" s="492" t="s">
        <v>561</v>
      </c>
      <c r="C61" s="492" t="s">
        <v>316</v>
      </c>
      <c r="D61" s="492" t="s">
        <v>728</v>
      </c>
      <c r="E61" s="492">
        <v>10</v>
      </c>
      <c r="F61" s="492">
        <v>463</v>
      </c>
      <c r="G61" s="492">
        <v>637</v>
      </c>
      <c r="H61" s="492">
        <v>292</v>
      </c>
      <c r="I61" s="492">
        <v>591</v>
      </c>
      <c r="J61" s="492">
        <v>292</v>
      </c>
      <c r="K61" s="492">
        <v>222</v>
      </c>
    </row>
    <row r="62" spans="1:11" x14ac:dyDescent="0.45">
      <c r="A62" s="492" t="s">
        <v>733</v>
      </c>
      <c r="B62" s="492" t="s">
        <v>558</v>
      </c>
      <c r="C62" s="492" t="s">
        <v>317</v>
      </c>
      <c r="D62" s="492" t="s">
        <v>729</v>
      </c>
      <c r="E62" s="492">
        <v>11</v>
      </c>
      <c r="F62" s="492">
        <v>346</v>
      </c>
      <c r="G62" s="492">
        <v>340</v>
      </c>
      <c r="H62" s="492">
        <v>329</v>
      </c>
      <c r="I62" s="492">
        <v>294</v>
      </c>
      <c r="J62" s="492">
        <v>286</v>
      </c>
      <c r="K62" s="492">
        <v>276</v>
      </c>
    </row>
    <row r="63" spans="1:11" x14ac:dyDescent="0.45">
      <c r="A63" s="492" t="s">
        <v>733</v>
      </c>
      <c r="B63" s="492" t="s">
        <v>559</v>
      </c>
      <c r="C63" s="492" t="s">
        <v>317</v>
      </c>
      <c r="D63" s="492" t="s">
        <v>729</v>
      </c>
      <c r="E63" s="492">
        <v>11</v>
      </c>
      <c r="F63" s="492">
        <v>11303</v>
      </c>
      <c r="G63" s="492">
        <v>11082</v>
      </c>
      <c r="H63" s="492">
        <v>11148</v>
      </c>
      <c r="I63" s="492">
        <v>11430</v>
      </c>
      <c r="J63" s="492">
        <v>11348</v>
      </c>
      <c r="K63" s="492">
        <v>11326</v>
      </c>
    </row>
    <row r="64" spans="1:11" x14ac:dyDescent="0.45">
      <c r="A64" s="492" t="s">
        <v>733</v>
      </c>
      <c r="B64" s="492" t="s">
        <v>568</v>
      </c>
      <c r="C64" s="492" t="s">
        <v>317</v>
      </c>
      <c r="D64" s="492" t="s">
        <v>729</v>
      </c>
      <c r="E64" s="492">
        <v>11</v>
      </c>
      <c r="F64" s="492">
        <v>3524</v>
      </c>
      <c r="G64" s="492">
        <v>3533</v>
      </c>
      <c r="H64" s="492">
        <v>3570</v>
      </c>
      <c r="I64" s="492">
        <v>3537</v>
      </c>
      <c r="J64" s="492">
        <v>3601</v>
      </c>
      <c r="K64" s="492">
        <v>3538</v>
      </c>
    </row>
    <row r="65" spans="1:11" x14ac:dyDescent="0.45">
      <c r="A65" s="492" t="s">
        <v>733</v>
      </c>
      <c r="B65" s="492" t="s">
        <v>561</v>
      </c>
      <c r="C65" s="492" t="s">
        <v>317</v>
      </c>
      <c r="D65" s="492" t="s">
        <v>729</v>
      </c>
      <c r="E65" s="492">
        <v>11</v>
      </c>
      <c r="F65" s="492">
        <v>13751</v>
      </c>
      <c r="G65" s="492">
        <v>12978</v>
      </c>
      <c r="H65" s="492">
        <v>12311</v>
      </c>
      <c r="I65" s="492">
        <v>11398</v>
      </c>
      <c r="J65" s="492">
        <v>11125</v>
      </c>
      <c r="K65" s="492">
        <v>8149</v>
      </c>
    </row>
    <row r="66" spans="1:11" x14ac:dyDescent="0.45">
      <c r="A66" s="492" t="s">
        <v>733</v>
      </c>
      <c r="B66" s="492" t="s">
        <v>558</v>
      </c>
      <c r="C66" s="492" t="s">
        <v>318</v>
      </c>
      <c r="D66" s="492" t="s">
        <v>730</v>
      </c>
      <c r="E66" s="492">
        <v>12</v>
      </c>
      <c r="F66" s="492">
        <v>48598</v>
      </c>
      <c r="G66" s="492">
        <v>50498</v>
      </c>
      <c r="H66" s="492">
        <v>51765</v>
      </c>
      <c r="I66" s="492">
        <v>55190</v>
      </c>
      <c r="J66" s="492">
        <v>52445</v>
      </c>
      <c r="K66" s="492">
        <v>54619</v>
      </c>
    </row>
    <row r="67" spans="1:11" x14ac:dyDescent="0.45">
      <c r="A67" s="492" t="s">
        <v>733</v>
      </c>
      <c r="B67" s="492" t="s">
        <v>559</v>
      </c>
      <c r="C67" s="492" t="s">
        <v>318</v>
      </c>
      <c r="D67" s="492" t="s">
        <v>730</v>
      </c>
      <c r="E67" s="492">
        <v>12</v>
      </c>
      <c r="F67" s="492">
        <v>354369</v>
      </c>
      <c r="G67" s="492">
        <v>404475</v>
      </c>
      <c r="H67" s="492">
        <v>436976</v>
      </c>
      <c r="I67" s="492">
        <v>511264</v>
      </c>
      <c r="J67" s="492">
        <v>592502</v>
      </c>
      <c r="K67" s="492">
        <v>675610</v>
      </c>
    </row>
    <row r="68" spans="1:11" x14ac:dyDescent="0.45">
      <c r="A68" s="492" t="s">
        <v>733</v>
      </c>
      <c r="B68" s="492" t="s">
        <v>568</v>
      </c>
      <c r="C68" s="492" t="s">
        <v>318</v>
      </c>
      <c r="D68" s="492" t="s">
        <v>730</v>
      </c>
      <c r="E68" s="492">
        <v>12</v>
      </c>
      <c r="F68" s="492">
        <v>466097</v>
      </c>
      <c r="G68" s="492">
        <v>505155</v>
      </c>
      <c r="H68" s="492">
        <v>529949</v>
      </c>
      <c r="I68" s="492">
        <v>575103</v>
      </c>
      <c r="J68" s="492">
        <v>612311</v>
      </c>
      <c r="K68" s="492">
        <v>668142</v>
      </c>
    </row>
    <row r="69" spans="1:11" x14ac:dyDescent="0.45">
      <c r="A69" s="492" t="s">
        <v>733</v>
      </c>
      <c r="B69" s="492" t="s">
        <v>561</v>
      </c>
      <c r="C69" s="492" t="s">
        <v>318</v>
      </c>
      <c r="D69" s="492" t="s">
        <v>730</v>
      </c>
      <c r="E69" s="492">
        <v>12</v>
      </c>
      <c r="F69" s="492">
        <v>483869</v>
      </c>
      <c r="G69" s="492">
        <v>531196</v>
      </c>
      <c r="H69" s="492">
        <v>540449</v>
      </c>
      <c r="I69" s="492">
        <v>582096</v>
      </c>
      <c r="J69" s="492">
        <v>616780</v>
      </c>
      <c r="K69" s="492">
        <v>619936</v>
      </c>
    </row>
    <row r="70" spans="1:11" x14ac:dyDescent="0.45">
      <c r="A70" s="492" t="s">
        <v>733</v>
      </c>
      <c r="B70" s="492" t="s">
        <v>558</v>
      </c>
      <c r="C70" s="492" t="s">
        <v>319</v>
      </c>
      <c r="D70" s="492" t="s">
        <v>731</v>
      </c>
      <c r="E70" s="492">
        <v>13</v>
      </c>
      <c r="F70" s="492">
        <v>50655</v>
      </c>
      <c r="G70" s="492">
        <v>51812</v>
      </c>
      <c r="H70" s="492">
        <v>55190</v>
      </c>
      <c r="I70" s="492">
        <v>52463</v>
      </c>
      <c r="J70" s="492">
        <v>54619</v>
      </c>
      <c r="K70" s="492">
        <v>54511</v>
      </c>
    </row>
    <row r="71" spans="1:11" x14ac:dyDescent="0.45">
      <c r="A71" s="492" t="s">
        <v>733</v>
      </c>
      <c r="B71" s="492" t="s">
        <v>559</v>
      </c>
      <c r="C71" s="492" t="s">
        <v>319</v>
      </c>
      <c r="D71" s="492" t="s">
        <v>731</v>
      </c>
      <c r="E71" s="492">
        <v>13</v>
      </c>
      <c r="F71" s="492">
        <v>404475</v>
      </c>
      <c r="G71" s="492">
        <v>436976</v>
      </c>
      <c r="H71" s="492">
        <v>511264</v>
      </c>
      <c r="I71" s="492">
        <v>592502</v>
      </c>
      <c r="J71" s="492">
        <v>675610</v>
      </c>
      <c r="K71" s="492">
        <v>699896</v>
      </c>
    </row>
    <row r="72" spans="1:11" x14ac:dyDescent="0.45">
      <c r="A72" s="492" t="s">
        <v>733</v>
      </c>
      <c r="B72" s="492" t="s">
        <v>568</v>
      </c>
      <c r="C72" s="492" t="s">
        <v>319</v>
      </c>
      <c r="D72" s="492" t="s">
        <v>731</v>
      </c>
      <c r="E72" s="492">
        <v>13</v>
      </c>
      <c r="F72" s="492">
        <v>505225</v>
      </c>
      <c r="G72" s="492">
        <v>530281</v>
      </c>
      <c r="H72" s="492">
        <v>578201</v>
      </c>
      <c r="I72" s="492">
        <v>612311</v>
      </c>
      <c r="J72" s="492">
        <v>668142</v>
      </c>
      <c r="K72" s="492">
        <v>681885</v>
      </c>
    </row>
    <row r="73" spans="1:11" x14ac:dyDescent="0.45">
      <c r="A73" s="492" t="s">
        <v>733</v>
      </c>
      <c r="B73" s="492" t="s">
        <v>561</v>
      </c>
      <c r="C73" s="492" t="s">
        <v>319</v>
      </c>
      <c r="D73" s="492" t="s">
        <v>731</v>
      </c>
      <c r="E73" s="492">
        <v>13</v>
      </c>
      <c r="F73" s="492">
        <v>531060</v>
      </c>
      <c r="G73" s="492">
        <v>540751</v>
      </c>
      <c r="H73" s="492">
        <v>582854</v>
      </c>
      <c r="I73" s="492">
        <v>616780</v>
      </c>
      <c r="J73" s="492">
        <v>619950</v>
      </c>
      <c r="K73" s="492">
        <v>587622</v>
      </c>
    </row>
    <row r="74" spans="1:11" x14ac:dyDescent="0.45">
      <c r="A74" s="492" t="s">
        <v>733</v>
      </c>
      <c r="B74" s="492" t="s">
        <v>558</v>
      </c>
      <c r="C74" s="492" t="s">
        <v>320</v>
      </c>
      <c r="D74" s="492" t="s">
        <v>732</v>
      </c>
      <c r="E74" s="492">
        <v>14</v>
      </c>
      <c r="F74" s="492">
        <v>3737</v>
      </c>
      <c r="G74" s="492">
        <v>3174</v>
      </c>
      <c r="H74" s="492">
        <v>1822</v>
      </c>
      <c r="I74" s="492">
        <v>651</v>
      </c>
      <c r="J74" s="492">
        <v>502</v>
      </c>
      <c r="K74" s="492">
        <v>515</v>
      </c>
    </row>
    <row r="75" spans="1:11" x14ac:dyDescent="0.45">
      <c r="A75" s="492" t="s">
        <v>733</v>
      </c>
      <c r="B75" s="492" t="s">
        <v>559</v>
      </c>
      <c r="C75" s="492" t="s">
        <v>320</v>
      </c>
      <c r="D75" s="492" t="s">
        <v>732</v>
      </c>
      <c r="E75" s="492">
        <v>14</v>
      </c>
      <c r="F75" s="492">
        <v>19369</v>
      </c>
      <c r="G75" s="492">
        <v>20267</v>
      </c>
      <c r="H75" s="492">
        <v>27287</v>
      </c>
      <c r="I75" s="492">
        <v>36780</v>
      </c>
      <c r="J75" s="492">
        <v>37578</v>
      </c>
      <c r="K75" s="492">
        <v>29615</v>
      </c>
    </row>
    <row r="76" spans="1:11" x14ac:dyDescent="0.45">
      <c r="A76" s="492" t="s">
        <v>733</v>
      </c>
      <c r="B76" s="492" t="s">
        <v>568</v>
      </c>
      <c r="C76" s="492" t="s">
        <v>320</v>
      </c>
      <c r="D76" s="492" t="s">
        <v>732</v>
      </c>
      <c r="E76" s="492">
        <v>14</v>
      </c>
      <c r="F76" s="492">
        <v>9103</v>
      </c>
      <c r="G76" s="492">
        <v>14799</v>
      </c>
      <c r="H76" s="492">
        <v>8573</v>
      </c>
      <c r="I76" s="492">
        <v>9897</v>
      </c>
      <c r="J76" s="492">
        <v>27851</v>
      </c>
      <c r="K76" s="492">
        <v>36536</v>
      </c>
    </row>
    <row r="77" spans="1:11" x14ac:dyDescent="0.45">
      <c r="A77" s="492" t="s">
        <v>733</v>
      </c>
      <c r="B77" s="492" t="s">
        <v>561</v>
      </c>
      <c r="C77" s="492" t="s">
        <v>320</v>
      </c>
      <c r="D77" s="492" t="s">
        <v>732</v>
      </c>
      <c r="E77" s="492">
        <v>14</v>
      </c>
      <c r="F77" s="492">
        <v>66899</v>
      </c>
      <c r="G77" s="492">
        <v>62267</v>
      </c>
      <c r="H77" s="492">
        <v>60337</v>
      </c>
      <c r="I77" s="492">
        <v>53032</v>
      </c>
      <c r="J77" s="492">
        <v>94365</v>
      </c>
      <c r="K77" s="492">
        <v>117168</v>
      </c>
    </row>
    <row r="78" spans="1:11" x14ac:dyDescent="0.45">
      <c r="A78" s="492" t="s">
        <v>733</v>
      </c>
      <c r="B78" s="492" t="s">
        <v>558</v>
      </c>
      <c r="C78" s="492" t="s">
        <v>169</v>
      </c>
      <c r="D78" s="492" t="s">
        <v>732</v>
      </c>
      <c r="E78" s="492">
        <v>15</v>
      </c>
      <c r="F78" s="492">
        <v>7039</v>
      </c>
      <c r="G78" s="492">
        <v>4050</v>
      </c>
      <c r="H78" s="492">
        <v>5831</v>
      </c>
      <c r="I78" s="492">
        <v>10557</v>
      </c>
      <c r="J78" s="492">
        <v>4280</v>
      </c>
      <c r="K78" s="492">
        <v>3910</v>
      </c>
    </row>
    <row r="79" spans="1:11" x14ac:dyDescent="0.45">
      <c r="A79" s="492" t="s">
        <v>733</v>
      </c>
      <c r="B79" s="492" t="s">
        <v>559</v>
      </c>
      <c r="C79" s="492" t="s">
        <v>169</v>
      </c>
      <c r="D79" s="492" t="s">
        <v>732</v>
      </c>
      <c r="E79" s="492">
        <v>15</v>
      </c>
      <c r="F79" s="492">
        <v>22392</v>
      </c>
      <c r="G79" s="492">
        <v>21646</v>
      </c>
      <c r="H79" s="492">
        <v>23435</v>
      </c>
      <c r="I79" s="492">
        <v>25283</v>
      </c>
      <c r="J79" s="492">
        <v>26254</v>
      </c>
      <c r="K79" s="492">
        <v>26018</v>
      </c>
    </row>
    <row r="80" spans="1:11" x14ac:dyDescent="0.45">
      <c r="A80" s="492" t="s">
        <v>733</v>
      </c>
      <c r="B80" s="492" t="s">
        <v>568</v>
      </c>
      <c r="C80" s="492" t="s">
        <v>169</v>
      </c>
      <c r="D80" s="492" t="s">
        <v>732</v>
      </c>
      <c r="E80" s="492">
        <v>15</v>
      </c>
      <c r="F80" s="492">
        <v>15497</v>
      </c>
      <c r="G80" s="492">
        <v>19271</v>
      </c>
      <c r="H80" s="492">
        <v>14752</v>
      </c>
      <c r="I80" s="492">
        <v>14347</v>
      </c>
      <c r="J80" s="492">
        <v>16167</v>
      </c>
      <c r="K80" s="492">
        <v>43560</v>
      </c>
    </row>
    <row r="81" spans="1:11" x14ac:dyDescent="0.45">
      <c r="A81" s="492" t="s">
        <v>733</v>
      </c>
      <c r="B81" s="492" t="s">
        <v>561</v>
      </c>
      <c r="C81" s="492" t="s">
        <v>169</v>
      </c>
      <c r="D81" s="492" t="s">
        <v>732</v>
      </c>
      <c r="E81" s="492">
        <v>15</v>
      </c>
      <c r="F81" s="492">
        <v>54685</v>
      </c>
      <c r="G81" s="492">
        <v>64305</v>
      </c>
      <c r="H81" s="492">
        <v>140840</v>
      </c>
      <c r="I81" s="492">
        <v>55986</v>
      </c>
      <c r="J81" s="492">
        <v>118100</v>
      </c>
      <c r="K81" s="492">
        <v>130011</v>
      </c>
    </row>
    <row r="82" spans="1:11" x14ac:dyDescent="0.45">
      <c r="A82" s="492" t="s">
        <v>733</v>
      </c>
      <c r="B82" s="492" t="s">
        <v>558</v>
      </c>
      <c r="C82" s="492" t="s">
        <v>321</v>
      </c>
      <c r="D82" s="492" t="s">
        <v>732</v>
      </c>
      <c r="E82" s="492">
        <v>16</v>
      </c>
      <c r="F82" s="492">
        <v>91</v>
      </c>
      <c r="G82" s="492">
        <v>75</v>
      </c>
      <c r="H82" s="492">
        <v>128</v>
      </c>
      <c r="I82" s="492">
        <v>73</v>
      </c>
      <c r="J82" s="492">
        <v>89</v>
      </c>
      <c r="K82" s="492">
        <v>59</v>
      </c>
    </row>
    <row r="83" spans="1:11" x14ac:dyDescent="0.45">
      <c r="A83" s="492" t="s">
        <v>733</v>
      </c>
      <c r="B83" s="492" t="s">
        <v>559</v>
      </c>
      <c r="C83" s="492" t="s">
        <v>321</v>
      </c>
      <c r="D83" s="492" t="s">
        <v>732</v>
      </c>
      <c r="E83" s="492">
        <v>16</v>
      </c>
      <c r="F83" s="492">
        <v>2026</v>
      </c>
      <c r="G83" s="492">
        <v>1041</v>
      </c>
      <c r="H83" s="492">
        <v>465</v>
      </c>
      <c r="I83" s="492">
        <v>1200</v>
      </c>
      <c r="J83" s="492">
        <v>1024</v>
      </c>
      <c r="K83" s="492">
        <v>763</v>
      </c>
    </row>
    <row r="84" spans="1:11" x14ac:dyDescent="0.45">
      <c r="A84" s="492" t="s">
        <v>733</v>
      </c>
      <c r="B84" s="492" t="s">
        <v>568</v>
      </c>
      <c r="C84" s="492" t="s">
        <v>321</v>
      </c>
      <c r="D84" s="492" t="s">
        <v>732</v>
      </c>
      <c r="E84" s="492">
        <v>16</v>
      </c>
      <c r="F84" s="492">
        <v>911</v>
      </c>
      <c r="G84" s="492">
        <v>754</v>
      </c>
      <c r="H84" s="492">
        <v>2003</v>
      </c>
      <c r="I84" s="492">
        <v>2004</v>
      </c>
      <c r="J84" s="492">
        <v>1904</v>
      </c>
      <c r="K84" s="492">
        <v>1705</v>
      </c>
    </row>
    <row r="85" spans="1:11" x14ac:dyDescent="0.45">
      <c r="A85" s="492" t="s">
        <v>733</v>
      </c>
      <c r="B85" s="492" t="s">
        <v>561</v>
      </c>
      <c r="C85" s="492" t="s">
        <v>321</v>
      </c>
      <c r="D85" s="492" t="s">
        <v>732</v>
      </c>
      <c r="E85" s="492">
        <v>16</v>
      </c>
      <c r="F85" s="492">
        <v>14980</v>
      </c>
      <c r="G85" s="492">
        <v>10997</v>
      </c>
      <c r="H85" s="492">
        <v>12196</v>
      </c>
      <c r="I85" s="492">
        <v>9088</v>
      </c>
      <c r="J85" s="492">
        <v>7670</v>
      </c>
      <c r="K85" s="492">
        <v>7724</v>
      </c>
    </row>
    <row r="86" spans="1:11" x14ac:dyDescent="0.45">
      <c r="A86" s="492" t="s">
        <v>733</v>
      </c>
      <c r="B86" s="492" t="s">
        <v>558</v>
      </c>
      <c r="C86" s="492" t="s">
        <v>322</v>
      </c>
      <c r="D86" s="492" t="s">
        <v>732</v>
      </c>
      <c r="E86" s="492">
        <v>17</v>
      </c>
      <c r="F86" s="492">
        <v>1650</v>
      </c>
      <c r="G86" s="492">
        <v>1109</v>
      </c>
      <c r="H86" s="492">
        <v>1683</v>
      </c>
      <c r="I86" s="492">
        <v>1235</v>
      </c>
      <c r="J86" s="492">
        <v>1493</v>
      </c>
      <c r="K86" s="492">
        <v>1598</v>
      </c>
    </row>
    <row r="87" spans="1:11" x14ac:dyDescent="0.45">
      <c r="A87" s="492" t="s">
        <v>733</v>
      </c>
      <c r="B87" s="492" t="s">
        <v>559</v>
      </c>
      <c r="C87" s="492" t="s">
        <v>322</v>
      </c>
      <c r="D87" s="492" t="s">
        <v>732</v>
      </c>
      <c r="E87" s="492">
        <v>17</v>
      </c>
      <c r="F87" s="492">
        <v>12047</v>
      </c>
      <c r="G87" s="492">
        <v>11409</v>
      </c>
      <c r="H87" s="492">
        <v>13211</v>
      </c>
      <c r="I87" s="492">
        <v>13035</v>
      </c>
      <c r="J87" s="492">
        <v>13295</v>
      </c>
      <c r="K87" s="492">
        <v>16986</v>
      </c>
    </row>
    <row r="88" spans="1:11" x14ac:dyDescent="0.45">
      <c r="A88" s="492" t="s">
        <v>733</v>
      </c>
      <c r="B88" s="492" t="s">
        <v>568</v>
      </c>
      <c r="C88" s="492" t="s">
        <v>322</v>
      </c>
      <c r="D88" s="492" t="s">
        <v>732</v>
      </c>
      <c r="E88" s="492">
        <v>17</v>
      </c>
      <c r="F88" s="492">
        <v>5171</v>
      </c>
      <c r="G88" s="492">
        <v>4746</v>
      </c>
      <c r="H88" s="492">
        <v>5055</v>
      </c>
      <c r="I88" s="492">
        <v>5607</v>
      </c>
      <c r="J88" s="492">
        <v>6333</v>
      </c>
      <c r="K88" s="492">
        <v>6670</v>
      </c>
    </row>
    <row r="89" spans="1:11" x14ac:dyDescent="0.45">
      <c r="A89" s="492" t="s">
        <v>733</v>
      </c>
      <c r="B89" s="492" t="s">
        <v>561</v>
      </c>
      <c r="C89" s="492" t="s">
        <v>322</v>
      </c>
      <c r="D89" s="492" t="s">
        <v>732</v>
      </c>
      <c r="E89" s="492">
        <v>17</v>
      </c>
      <c r="F89" s="492">
        <v>24672</v>
      </c>
      <c r="G89" s="492">
        <v>25591</v>
      </c>
      <c r="H89" s="492">
        <v>27344</v>
      </c>
      <c r="I89" s="492">
        <v>28802</v>
      </c>
      <c r="J89" s="492">
        <v>34983</v>
      </c>
      <c r="K89" s="492">
        <v>35402</v>
      </c>
    </row>
    <row r="90" spans="1:11" x14ac:dyDescent="0.45">
      <c r="A90" s="492" t="s">
        <v>733</v>
      </c>
      <c r="B90" s="492" t="s">
        <v>558</v>
      </c>
      <c r="C90" s="492" t="s">
        <v>323</v>
      </c>
      <c r="D90" s="492" t="s">
        <v>732</v>
      </c>
      <c r="E90" s="492">
        <v>18</v>
      </c>
      <c r="F90" s="492">
        <v>1875</v>
      </c>
      <c r="G90" s="492">
        <v>439</v>
      </c>
      <c r="H90" s="492">
        <v>746</v>
      </c>
      <c r="I90" s="492">
        <v>6261</v>
      </c>
      <c r="J90" s="492">
        <v>325</v>
      </c>
      <c r="K90" s="492">
        <v>79</v>
      </c>
    </row>
    <row r="91" spans="1:11" x14ac:dyDescent="0.45">
      <c r="A91" s="492" t="s">
        <v>733</v>
      </c>
      <c r="B91" s="492" t="s">
        <v>559</v>
      </c>
      <c r="C91" s="492" t="s">
        <v>323</v>
      </c>
      <c r="D91" s="492" t="s">
        <v>732</v>
      </c>
      <c r="E91" s="492">
        <v>18</v>
      </c>
      <c r="F91" s="492">
        <v>206</v>
      </c>
      <c r="G91" s="492">
        <v>1092</v>
      </c>
      <c r="H91" s="492">
        <v>182</v>
      </c>
      <c r="I91" s="492">
        <v>4477</v>
      </c>
      <c r="J91" s="492">
        <v>5675</v>
      </c>
      <c r="K91" s="492">
        <v>594</v>
      </c>
    </row>
    <row r="92" spans="1:11" x14ac:dyDescent="0.45">
      <c r="A92" s="492" t="s">
        <v>733</v>
      </c>
      <c r="B92" s="492" t="s">
        <v>568</v>
      </c>
      <c r="C92" s="492" t="s">
        <v>323</v>
      </c>
      <c r="D92" s="492" t="s">
        <v>732</v>
      </c>
      <c r="E92" s="492">
        <v>18</v>
      </c>
      <c r="F92" s="492">
        <v>132</v>
      </c>
      <c r="G92" s="492">
        <v>6344</v>
      </c>
      <c r="H92" s="492">
        <v>1214</v>
      </c>
      <c r="J92" s="492">
        <v>558</v>
      </c>
      <c r="K92" s="492">
        <v>24179</v>
      </c>
    </row>
    <row r="93" spans="1:11" x14ac:dyDescent="0.45">
      <c r="A93" s="492" t="s">
        <v>733</v>
      </c>
      <c r="B93" s="492" t="s">
        <v>561</v>
      </c>
      <c r="C93" s="492" t="s">
        <v>323</v>
      </c>
      <c r="D93" s="492" t="s">
        <v>732</v>
      </c>
      <c r="E93" s="492">
        <v>18</v>
      </c>
      <c r="F93" s="492">
        <v>367</v>
      </c>
      <c r="G93" s="492">
        <v>9022</v>
      </c>
      <c r="H93" s="492">
        <v>74029</v>
      </c>
      <c r="I93" s="492">
        <v>3959</v>
      </c>
      <c r="J93" s="492">
        <v>59872</v>
      </c>
      <c r="K93" s="492">
        <v>68602</v>
      </c>
    </row>
    <row r="94" spans="1:11" x14ac:dyDescent="0.45">
      <c r="A94" s="492" t="s">
        <v>733</v>
      </c>
      <c r="B94" s="492" t="s">
        <v>558</v>
      </c>
      <c r="C94" s="492" t="s">
        <v>324</v>
      </c>
      <c r="D94" s="492" t="s">
        <v>732</v>
      </c>
      <c r="E94" s="492">
        <v>19</v>
      </c>
      <c r="F94" s="492">
        <v>1947</v>
      </c>
      <c r="G94" s="492">
        <v>1324</v>
      </c>
      <c r="H94" s="492">
        <v>2225</v>
      </c>
      <c r="I94" s="492">
        <v>2817</v>
      </c>
      <c r="J94" s="492">
        <v>2215</v>
      </c>
      <c r="K94" s="492">
        <v>2063</v>
      </c>
    </row>
    <row r="95" spans="1:11" x14ac:dyDescent="0.45">
      <c r="A95" s="492" t="s">
        <v>733</v>
      </c>
      <c r="B95" s="492" t="s">
        <v>559</v>
      </c>
      <c r="C95" s="492" t="s">
        <v>324</v>
      </c>
      <c r="D95" s="492" t="s">
        <v>732</v>
      </c>
      <c r="E95" s="492">
        <v>19</v>
      </c>
      <c r="F95" s="492">
        <v>5559</v>
      </c>
      <c r="G95" s="492">
        <v>6011</v>
      </c>
      <c r="H95" s="492">
        <v>6230</v>
      </c>
      <c r="I95" s="492">
        <v>5577</v>
      </c>
      <c r="J95" s="492">
        <v>5711</v>
      </c>
      <c r="K95" s="492">
        <v>6937</v>
      </c>
    </row>
    <row r="96" spans="1:11" x14ac:dyDescent="0.45">
      <c r="A96" s="492" t="s">
        <v>733</v>
      </c>
      <c r="B96" s="492" t="s">
        <v>568</v>
      </c>
      <c r="C96" s="492" t="s">
        <v>324</v>
      </c>
      <c r="D96" s="492" t="s">
        <v>732</v>
      </c>
      <c r="E96" s="492">
        <v>19</v>
      </c>
      <c r="F96" s="492">
        <v>6776</v>
      </c>
      <c r="G96" s="492">
        <v>6259</v>
      </c>
      <c r="H96" s="492">
        <v>5099</v>
      </c>
      <c r="I96" s="492">
        <v>5323</v>
      </c>
      <c r="J96" s="492">
        <v>5621</v>
      </c>
      <c r="K96" s="492">
        <v>5427</v>
      </c>
    </row>
    <row r="97" spans="1:11" x14ac:dyDescent="0.45">
      <c r="A97" s="492" t="s">
        <v>733</v>
      </c>
      <c r="B97" s="492" t="s">
        <v>561</v>
      </c>
      <c r="C97" s="492" t="s">
        <v>324</v>
      </c>
      <c r="D97" s="492" t="s">
        <v>732</v>
      </c>
      <c r="E97" s="492">
        <v>19</v>
      </c>
      <c r="F97" s="492">
        <v>7039</v>
      </c>
      <c r="G97" s="492">
        <v>8058</v>
      </c>
      <c r="H97" s="492">
        <v>17590</v>
      </c>
      <c r="I97" s="492">
        <v>6788</v>
      </c>
      <c r="J97" s="492">
        <v>7558</v>
      </c>
      <c r="K97" s="492">
        <v>12442</v>
      </c>
    </row>
    <row r="98" spans="1:11" x14ac:dyDescent="0.45">
      <c r="A98" s="492" t="s">
        <v>733</v>
      </c>
      <c r="B98" s="492" t="s">
        <v>558</v>
      </c>
      <c r="C98" s="492" t="s">
        <v>325</v>
      </c>
      <c r="D98" s="492" t="s">
        <v>732</v>
      </c>
      <c r="E98" s="492">
        <v>20</v>
      </c>
      <c r="F98" s="492">
        <v>1477</v>
      </c>
      <c r="G98" s="492">
        <v>1103</v>
      </c>
      <c r="H98" s="492">
        <v>1049</v>
      </c>
      <c r="I98" s="492">
        <v>170</v>
      </c>
      <c r="J98" s="492">
        <v>157</v>
      </c>
      <c r="K98" s="492">
        <v>111</v>
      </c>
    </row>
    <row r="99" spans="1:11" x14ac:dyDescent="0.45">
      <c r="A99" s="492" t="s">
        <v>733</v>
      </c>
      <c r="B99" s="492" t="s">
        <v>559</v>
      </c>
      <c r="C99" s="492" t="s">
        <v>325</v>
      </c>
      <c r="D99" s="492" t="s">
        <v>732</v>
      </c>
      <c r="E99" s="492">
        <v>20</v>
      </c>
      <c r="F99" s="492">
        <v>2555</v>
      </c>
      <c r="G99" s="492">
        <v>2092</v>
      </c>
      <c r="H99" s="492">
        <v>3347</v>
      </c>
      <c r="I99" s="492">
        <v>994</v>
      </c>
      <c r="J99" s="492">
        <v>548</v>
      </c>
      <c r="K99" s="492">
        <v>738</v>
      </c>
    </row>
    <row r="100" spans="1:11" x14ac:dyDescent="0.45">
      <c r="A100" s="492" t="s">
        <v>733</v>
      </c>
      <c r="B100" s="492" t="s">
        <v>568</v>
      </c>
      <c r="C100" s="492" t="s">
        <v>325</v>
      </c>
      <c r="D100" s="492" t="s">
        <v>732</v>
      </c>
      <c r="E100" s="492">
        <v>20</v>
      </c>
      <c r="F100" s="492">
        <v>2507</v>
      </c>
      <c r="G100" s="492">
        <v>1168</v>
      </c>
      <c r="H100" s="492">
        <v>1380</v>
      </c>
      <c r="I100" s="492">
        <v>1412</v>
      </c>
      <c r="J100" s="492">
        <v>1751</v>
      </c>
      <c r="K100" s="492">
        <v>5578</v>
      </c>
    </row>
    <row r="101" spans="1:11" x14ac:dyDescent="0.45">
      <c r="A101" s="492" t="s">
        <v>733</v>
      </c>
      <c r="B101" s="492" t="s">
        <v>561</v>
      </c>
      <c r="C101" s="492" t="s">
        <v>325</v>
      </c>
      <c r="D101" s="492" t="s">
        <v>732</v>
      </c>
      <c r="E101" s="492">
        <v>20</v>
      </c>
      <c r="F101" s="492">
        <v>7627</v>
      </c>
      <c r="G101" s="492">
        <v>10637</v>
      </c>
      <c r="H101" s="492">
        <v>9680</v>
      </c>
      <c r="I101" s="492">
        <v>7348</v>
      </c>
      <c r="J101" s="492">
        <v>8017</v>
      </c>
      <c r="K101" s="492">
        <v>5841</v>
      </c>
    </row>
  </sheetData>
  <pageMargins left="0.75" right="0.75" top="1" bottom="1" header="0.5" footer="0.5"/>
  <pageSetup paperSize="9" orientation="portrait" r:id="rId1"/>
  <headerFooter alignWithMargins="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I71"/>
  <sheetViews>
    <sheetView showGridLines="0" zoomScaleNormal="100" zoomScaleSheetLayoutView="85" workbookViewId="0">
      <selection sqref="A1:H1"/>
    </sheetView>
  </sheetViews>
  <sheetFormatPr defaultColWidth="18.73046875" defaultRowHeight="12.95" customHeight="1" x14ac:dyDescent="0.35"/>
  <cols>
    <col min="1" max="1" width="54.73046875" style="4" customWidth="1"/>
    <col min="2" max="2" width="21" style="377" hidden="1" customWidth="1"/>
    <col min="3" max="8" width="14.59765625" style="4" customWidth="1"/>
    <col min="9" max="16384" width="18.73046875" style="4"/>
  </cols>
  <sheetData>
    <row r="1" spans="1:9" ht="20.85" customHeight="1" x14ac:dyDescent="0.45">
      <c r="A1" s="590" t="s">
        <v>539</v>
      </c>
      <c r="B1" s="590"/>
      <c r="C1" s="590"/>
      <c r="D1" s="590"/>
      <c r="E1" s="590"/>
      <c r="F1" s="590"/>
      <c r="G1" s="590"/>
      <c r="H1" s="590"/>
      <c r="I1"/>
    </row>
    <row r="2" spans="1:9" customFormat="1" ht="19.5" customHeight="1" x14ac:dyDescent="0.45">
      <c r="B2" s="1"/>
    </row>
    <row r="3" spans="1:9" customFormat="1" ht="19.5" customHeight="1" x14ac:dyDescent="0.45">
      <c r="B3" s="1"/>
      <c r="C3" s="606" t="s">
        <v>470</v>
      </c>
      <c r="D3" s="607"/>
      <c r="E3" s="608"/>
    </row>
    <row r="4" spans="1:9" s="172" customFormat="1" ht="19.5" customHeight="1" x14ac:dyDescent="0.55000000000000004">
      <c r="A4" s="197"/>
      <c r="B4" s="375"/>
      <c r="C4" s="602" t="s">
        <v>48</v>
      </c>
      <c r="D4" s="603"/>
      <c r="E4" s="604"/>
      <c r="F4" s="171"/>
      <c r="G4" s="171"/>
      <c r="H4" s="171"/>
      <c r="I4" s="29"/>
    </row>
    <row r="5" spans="1:9" customFormat="1" ht="19.5" customHeight="1" x14ac:dyDescent="0.45">
      <c r="B5" s="1"/>
    </row>
    <row r="6" spans="1:9" s="48" customFormat="1" ht="30.75" customHeight="1" x14ac:dyDescent="0.45">
      <c r="A6" s="314"/>
      <c r="B6" s="376" t="str">
        <f>C4</f>
        <v>Entities with more than four members</v>
      </c>
      <c r="C6" s="316" t="s">
        <v>0</v>
      </c>
      <c r="D6" s="316" t="s">
        <v>1</v>
      </c>
      <c r="E6" s="316" t="s">
        <v>2</v>
      </c>
      <c r="F6" s="316" t="s">
        <v>3</v>
      </c>
      <c r="G6" s="316" t="s">
        <v>4</v>
      </c>
      <c r="H6" s="316" t="s">
        <v>308</v>
      </c>
    </row>
    <row r="7" spans="1:9" s="48" customFormat="1" ht="21" customHeight="1" x14ac:dyDescent="0.45">
      <c r="A7" s="110"/>
      <c r="B7" s="376"/>
      <c r="C7" s="612"/>
      <c r="D7" s="612"/>
      <c r="E7" s="612"/>
      <c r="F7" s="612"/>
      <c r="G7" s="612"/>
      <c r="H7" s="612"/>
    </row>
    <row r="8" spans="1:9" s="5" customFormat="1" ht="17.100000000000001" customHeight="1" x14ac:dyDescent="0.35">
      <c r="A8" s="4"/>
      <c r="B8" s="377"/>
      <c r="C8" s="613" t="s">
        <v>542</v>
      </c>
      <c r="D8" s="613"/>
      <c r="E8" s="613"/>
      <c r="F8" s="613"/>
      <c r="G8" s="613"/>
      <c r="H8" s="613"/>
    </row>
    <row r="9" spans="1:9" s="6" customFormat="1" ht="16.5" customHeight="1" x14ac:dyDescent="0.45">
      <c r="A9" s="103" t="s">
        <v>173</v>
      </c>
      <c r="B9" s="378"/>
      <c r="C9" s="111"/>
      <c r="D9" s="111"/>
      <c r="E9" s="111"/>
      <c r="F9" s="111"/>
      <c r="G9" s="111"/>
      <c r="H9" s="111"/>
    </row>
    <row r="10" spans="1:9" s="6" customFormat="1" ht="16.5" customHeight="1" x14ac:dyDescent="0.45">
      <c r="A10" s="20" t="s">
        <v>174</v>
      </c>
      <c r="B10" s="379" t="s">
        <v>326</v>
      </c>
      <c r="C10" s="186">
        <f>SUMIFS(Table_RSE7B_Data!F:F,Table_RSE7B_Data!$C:$C,'Table 7b'!B10,Table_RSE7B_Data!$B:$B,'Table 7b'!$B$6)</f>
        <v>926</v>
      </c>
      <c r="D10" s="186">
        <f>SUMIFS(Table_RSE7B_Data!G:G,Table_RSE7B_Data!$C:$C,'Table 7b'!B10,Table_RSE7B_Data!$B:$B,'Table 7b'!$B$6)</f>
        <v>921</v>
      </c>
      <c r="E10" s="186">
        <f>SUMIFS(Table_RSE7B_Data!H:H,Table_RSE7B_Data!$C:$C,'Table 7b'!B10,Table_RSE7B_Data!$B:$B,'Table 7b'!$B$6)</f>
        <v>910</v>
      </c>
      <c r="F10" s="186">
        <f>SUMIFS(Table_RSE7B_Data!I:I,Table_RSE7B_Data!$C:$C,'Table 7b'!B10,Table_RSE7B_Data!$B:$B,'Table 7b'!$B$6)</f>
        <v>905</v>
      </c>
      <c r="G10" s="186">
        <f>SUMIFS(Table_RSE7B_Data!J:J,Table_RSE7B_Data!$C:$C,'Table 7b'!B10,Table_RSE7B_Data!$B:$B,'Table 7b'!$B$6)</f>
        <v>895</v>
      </c>
      <c r="H10" s="186">
        <f>SUMIFS(Table_RSE7B_Data!K:K,Table_RSE7B_Data!$C:$C,'Table 7b'!B10,Table_RSE7B_Data!$B:$B,'Table 7b'!$B$6)</f>
        <v>876</v>
      </c>
    </row>
    <row r="11" spans="1:9" s="6" customFormat="1" ht="16.5" customHeight="1" x14ac:dyDescent="0.45">
      <c r="A11" s="20" t="s">
        <v>175</v>
      </c>
      <c r="B11" s="379" t="s">
        <v>327</v>
      </c>
      <c r="C11" s="186">
        <f>SUMIFS(Table_RSE7B_Data!F:F,Table_RSE7B_Data!$C:$C,'Table 7b'!B11,Table_RSE7B_Data!$B:$B,'Table 7b'!$B$6)</f>
        <v>27670</v>
      </c>
      <c r="D11" s="186">
        <f>SUMIFS(Table_RSE7B_Data!G:G,Table_RSE7B_Data!$C:$C,'Table 7b'!B11,Table_RSE7B_Data!$B:$B,'Table 7b'!$B$6)</f>
        <v>26676</v>
      </c>
      <c r="E11" s="186">
        <f>SUMIFS(Table_RSE7B_Data!H:H,Table_RSE7B_Data!$C:$C,'Table 7b'!B11,Table_RSE7B_Data!$B:$B,'Table 7b'!$B$6)</f>
        <v>26107</v>
      </c>
      <c r="F11" s="186">
        <f>SUMIFS(Table_RSE7B_Data!I:I,Table_RSE7B_Data!$C:$C,'Table 7b'!B11,Table_RSE7B_Data!$B:$B,'Table 7b'!$B$6)</f>
        <v>25459</v>
      </c>
      <c r="G11" s="186">
        <f>SUMIFS(Table_RSE7B_Data!J:J,Table_RSE7B_Data!$C:$C,'Table 7b'!B11,Table_RSE7B_Data!$B:$B,'Table 7b'!$B$6)</f>
        <v>25187</v>
      </c>
      <c r="H11" s="186">
        <f>SUMIFS(Table_RSE7B_Data!K:K,Table_RSE7B_Data!$C:$C,'Table 7b'!B11,Table_RSE7B_Data!$B:$B,'Table 7b'!$B$6)</f>
        <v>22132</v>
      </c>
    </row>
    <row r="12" spans="1:9" s="6" customFormat="1" ht="16.5" customHeight="1" x14ac:dyDescent="0.45">
      <c r="A12" s="20" t="s">
        <v>176</v>
      </c>
      <c r="B12" s="379" t="s">
        <v>328</v>
      </c>
      <c r="C12" s="186">
        <f>SUMIFS(Table_RSE7B_Data!F:F,Table_RSE7B_Data!$C:$C,'Table 7b'!B12,Table_RSE7B_Data!$B:$B,'Table 7b'!$B$6)</f>
        <v>301</v>
      </c>
      <c r="D12" s="186">
        <f>SUMIFS(Table_RSE7B_Data!G:G,Table_RSE7B_Data!$C:$C,'Table 7b'!B12,Table_RSE7B_Data!$B:$B,'Table 7b'!$B$6)</f>
        <v>307</v>
      </c>
      <c r="E12" s="186">
        <f>SUMIFS(Table_RSE7B_Data!H:H,Table_RSE7B_Data!$C:$C,'Table 7b'!B12,Table_RSE7B_Data!$B:$B,'Table 7b'!$B$6)</f>
        <v>310</v>
      </c>
      <c r="F12" s="186">
        <f>SUMIFS(Table_RSE7B_Data!I:I,Table_RSE7B_Data!$C:$C,'Table 7b'!B12,Table_RSE7B_Data!$B:$B,'Table 7b'!$B$6)</f>
        <v>295</v>
      </c>
      <c r="G12" s="186">
        <f>SUMIFS(Table_RSE7B_Data!J:J,Table_RSE7B_Data!$C:$C,'Table 7b'!B12,Table_RSE7B_Data!$B:$B,'Table 7b'!$B$6)</f>
        <v>278</v>
      </c>
      <c r="H12" s="186">
        <f>SUMIFS(Table_RSE7B_Data!K:K,Table_RSE7B_Data!$C:$C,'Table 7b'!B12,Table_RSE7B_Data!$B:$B,'Table 7b'!$B$6)</f>
        <v>273</v>
      </c>
    </row>
    <row r="13" spans="1:9" s="6" customFormat="1" ht="16.5" customHeight="1" x14ac:dyDescent="0.45">
      <c r="A13" s="112" t="s">
        <v>543</v>
      </c>
      <c r="B13" s="379" t="s">
        <v>455</v>
      </c>
      <c r="C13" s="337">
        <f>SUMIFS(Table_RSE7B_Data!F:F,Table_RSE7B_Data!$C:$C,'Table 7b'!B13,Table_RSE7B_Data!$B:$B,'Table 7b'!$B$6)</f>
        <v>28924</v>
      </c>
      <c r="D13" s="337">
        <f>SUMIFS(Table_RSE7B_Data!G:G,Table_RSE7B_Data!$C:$C,'Table 7b'!B13,Table_RSE7B_Data!$B:$B,'Table 7b'!$B$6)</f>
        <v>27932</v>
      </c>
      <c r="E13" s="337">
        <f>SUMIFS(Table_RSE7B_Data!H:H,Table_RSE7B_Data!$C:$C,'Table 7b'!B13,Table_RSE7B_Data!$B:$B,'Table 7b'!$B$6)</f>
        <v>27358</v>
      </c>
      <c r="F13" s="337">
        <f>SUMIFS(Table_RSE7B_Data!I:I,Table_RSE7B_Data!$C:$C,'Table 7b'!B13,Table_RSE7B_Data!$B:$B,'Table 7b'!$B$6)</f>
        <v>26660</v>
      </c>
      <c r="G13" s="337">
        <f>SUMIFS(Table_RSE7B_Data!J:J,Table_RSE7B_Data!$C:$C,'Table 7b'!B13,Table_RSE7B_Data!$B:$B,'Table 7b'!$B$6)</f>
        <v>26360</v>
      </c>
      <c r="H13" s="337">
        <f>SUMIFS(Table_RSE7B_Data!K:K,Table_RSE7B_Data!$C:$C,'Table 7b'!B13,Table_RSE7B_Data!$B:$B,'Table 7b'!$B$6)</f>
        <v>23289</v>
      </c>
    </row>
    <row r="14" spans="1:9" s="6" customFormat="1" ht="16.5" customHeight="1" x14ac:dyDescent="0.45">
      <c r="A14" s="95" t="s">
        <v>133</v>
      </c>
      <c r="B14" s="380"/>
      <c r="C14" s="337"/>
      <c r="D14" s="337"/>
      <c r="E14" s="337"/>
      <c r="F14" s="337"/>
      <c r="G14" s="337"/>
      <c r="H14" s="337"/>
    </row>
    <row r="15" spans="1:9" s="6" customFormat="1" ht="16.5" customHeight="1" x14ac:dyDescent="0.45">
      <c r="A15" s="23" t="s">
        <v>177</v>
      </c>
      <c r="B15" s="379" t="s">
        <v>456</v>
      </c>
      <c r="C15" s="337">
        <f>SUMIFS(Table_RSE7B_Data!F:F,Table_RSE7B_Data!$C:$C,'Table 7b'!B15,Table_RSE7B_Data!$B:$B,'Table 7b'!$B$6)</f>
        <v>14602</v>
      </c>
      <c r="D15" s="337">
        <f>SUMIFS(Table_RSE7B_Data!G:G,Table_RSE7B_Data!$C:$C,'Table 7b'!B15,Table_RSE7B_Data!$B:$B,'Table 7b'!$B$6)</f>
        <v>14954</v>
      </c>
      <c r="E15" s="337">
        <f>SUMIFS(Table_RSE7B_Data!H:H,Table_RSE7B_Data!$C:$C,'Table 7b'!B15,Table_RSE7B_Data!$B:$B,'Table 7b'!$B$6)</f>
        <v>15503</v>
      </c>
      <c r="F15" s="337">
        <f>SUMIFS(Table_RSE7B_Data!I:I,Table_RSE7B_Data!$C:$C,'Table 7b'!B15,Table_RSE7B_Data!$B:$B,'Table 7b'!$B$6)</f>
        <v>15520</v>
      </c>
      <c r="G15" s="337">
        <f>SUMIFS(Table_RSE7B_Data!J:J,Table_RSE7B_Data!$C:$C,'Table 7b'!B15,Table_RSE7B_Data!$B:$B,'Table 7b'!$B$6)</f>
        <v>15187</v>
      </c>
      <c r="H15" s="337">
        <f>SUMIFS(Table_RSE7B_Data!K:K,Table_RSE7B_Data!$C:$C,'Table 7b'!B15,Table_RSE7B_Data!$B:$B,'Table 7b'!$B$6)</f>
        <v>14085</v>
      </c>
    </row>
    <row r="16" spans="1:9" s="6" customFormat="1" ht="16.5" customHeight="1" x14ac:dyDescent="0.45">
      <c r="A16" s="24" t="s">
        <v>178</v>
      </c>
      <c r="B16" s="379" t="s">
        <v>457</v>
      </c>
      <c r="C16" s="186">
        <f>SUMIFS(Table_RSE7B_Data!F:F,Table_RSE7B_Data!$C:$C,'Table 7b'!B16,Table_RSE7B_Data!$B:$B,'Table 7b'!$B$6)</f>
        <v>1071</v>
      </c>
      <c r="D16" s="186">
        <f>SUMIFS(Table_RSE7B_Data!G:G,Table_RSE7B_Data!$C:$C,'Table 7b'!B16,Table_RSE7B_Data!$B:$B,'Table 7b'!$B$6)</f>
        <v>1188</v>
      </c>
      <c r="E16" s="186">
        <f>SUMIFS(Table_RSE7B_Data!H:H,Table_RSE7B_Data!$C:$C,'Table 7b'!B16,Table_RSE7B_Data!$B:$B,'Table 7b'!$B$6)</f>
        <v>1424</v>
      </c>
      <c r="F16" s="186">
        <f>SUMIFS(Table_RSE7B_Data!I:I,Table_RSE7B_Data!$C:$C,'Table 7b'!B16,Table_RSE7B_Data!$B:$B,'Table 7b'!$B$6)</f>
        <v>1823</v>
      </c>
      <c r="G16" s="186">
        <f>SUMIFS(Table_RSE7B_Data!J:J,Table_RSE7B_Data!$C:$C,'Table 7b'!B16,Table_RSE7B_Data!$B:$B,'Table 7b'!$B$6)</f>
        <v>2029</v>
      </c>
      <c r="H16" s="186">
        <f>SUMIFS(Table_RSE7B_Data!K:K,Table_RSE7B_Data!$C:$C,'Table 7b'!B16,Table_RSE7B_Data!$B:$B,'Table 7b'!$B$6)</f>
        <v>2196</v>
      </c>
    </row>
    <row r="17" spans="1:8" s="6" customFormat="1" ht="16.5" customHeight="1" x14ac:dyDescent="0.45">
      <c r="A17" s="24" t="s">
        <v>179</v>
      </c>
      <c r="B17" s="379" t="s">
        <v>458</v>
      </c>
      <c r="C17" s="186">
        <f>SUMIFS(Table_RSE7B_Data!F:F,Table_RSE7B_Data!$C:$C,'Table 7b'!B17,Table_RSE7B_Data!$B:$B,'Table 7b'!$B$6)</f>
        <v>13531</v>
      </c>
      <c r="D17" s="186">
        <f>SUMIFS(Table_RSE7B_Data!G:G,Table_RSE7B_Data!$C:$C,'Table 7b'!B17,Table_RSE7B_Data!$B:$B,'Table 7b'!$B$6)</f>
        <v>13766</v>
      </c>
      <c r="E17" s="186">
        <f>SUMIFS(Table_RSE7B_Data!H:H,Table_RSE7B_Data!$C:$C,'Table 7b'!B17,Table_RSE7B_Data!$B:$B,'Table 7b'!$B$6)</f>
        <v>14080</v>
      </c>
      <c r="F17" s="186">
        <f>SUMIFS(Table_RSE7B_Data!I:I,Table_RSE7B_Data!$C:$C,'Table 7b'!B17,Table_RSE7B_Data!$B:$B,'Table 7b'!$B$6)</f>
        <v>13697</v>
      </c>
      <c r="G17" s="186">
        <f>SUMIFS(Table_RSE7B_Data!J:J,Table_RSE7B_Data!$C:$C,'Table 7b'!B17,Table_RSE7B_Data!$B:$B,'Table 7b'!$B$6)</f>
        <v>13158</v>
      </c>
      <c r="H17" s="186">
        <f>SUMIFS(Table_RSE7B_Data!K:K,Table_RSE7B_Data!$C:$C,'Table 7b'!B17,Table_RSE7B_Data!$B:$B,'Table 7b'!$B$6)</f>
        <v>11888</v>
      </c>
    </row>
    <row r="18" spans="1:8" s="6" customFormat="1" ht="30" customHeight="1" x14ac:dyDescent="0.45">
      <c r="A18" s="103" t="s">
        <v>180</v>
      </c>
      <c r="B18" s="378"/>
      <c r="C18" s="337"/>
      <c r="D18" s="337"/>
      <c r="E18" s="337"/>
      <c r="F18" s="337"/>
      <c r="G18" s="337"/>
      <c r="H18" s="337"/>
    </row>
    <row r="19" spans="1:8" s="6" customFormat="1" ht="16.5" customHeight="1" x14ac:dyDescent="0.45">
      <c r="A19" s="20" t="s">
        <v>181</v>
      </c>
      <c r="B19" s="379" t="s">
        <v>329</v>
      </c>
      <c r="C19" s="186">
        <f>SUMIFS(Table_RSE7B_Data!F:F,Table_RSE7B_Data!$C:$C,'Table 7b'!B19,Table_RSE7B_Data!$B:$B,'Table 7b'!$B$6)</f>
        <v>17738</v>
      </c>
      <c r="D19" s="186">
        <f>SUMIFS(Table_RSE7B_Data!G:G,Table_RSE7B_Data!$C:$C,'Table 7b'!B19,Table_RSE7B_Data!$B:$B,'Table 7b'!$B$6)</f>
        <v>17442</v>
      </c>
      <c r="E19" s="186">
        <f>SUMIFS(Table_RSE7B_Data!H:H,Table_RSE7B_Data!$C:$C,'Table 7b'!B19,Table_RSE7B_Data!$B:$B,'Table 7b'!$B$6)</f>
        <v>18141</v>
      </c>
      <c r="F19" s="186">
        <f>SUMIFS(Table_RSE7B_Data!I:I,Table_RSE7B_Data!$C:$C,'Table 7b'!B19,Table_RSE7B_Data!$B:$B,'Table 7b'!$B$6)</f>
        <v>18423</v>
      </c>
      <c r="G19" s="186">
        <f>SUMIFS(Table_RSE7B_Data!J:J,Table_RSE7B_Data!$C:$C,'Table 7b'!B19,Table_RSE7B_Data!$B:$B,'Table 7b'!$B$6)</f>
        <v>19181</v>
      </c>
      <c r="H19" s="186">
        <f>SUMIFS(Table_RSE7B_Data!K:K,Table_RSE7B_Data!$C:$C,'Table 7b'!B19,Table_RSE7B_Data!$B:$B,'Table 7b'!$B$6)</f>
        <v>19364</v>
      </c>
    </row>
    <row r="20" spans="1:8" s="6" customFormat="1" ht="16.5" customHeight="1" x14ac:dyDescent="0.45">
      <c r="A20" s="113" t="s">
        <v>182</v>
      </c>
      <c r="B20" s="379" t="s">
        <v>330</v>
      </c>
      <c r="C20" s="186">
        <f>SUMIFS(Table_RSE7B_Data!F:F,Table_RSE7B_Data!$C:$C,'Table 7b'!B20,Table_RSE7B_Data!$B:$B,'Table 7b'!$B$6)</f>
        <v>10147</v>
      </c>
      <c r="D20" s="186">
        <f>SUMIFS(Table_RSE7B_Data!G:G,Table_RSE7B_Data!$C:$C,'Table 7b'!B20,Table_RSE7B_Data!$B:$B,'Table 7b'!$B$6)</f>
        <v>9603</v>
      </c>
      <c r="E20" s="186">
        <f>SUMIFS(Table_RSE7B_Data!H:H,Table_RSE7B_Data!$C:$C,'Table 7b'!B20,Table_RSE7B_Data!$B:$B,'Table 7b'!$B$6)</f>
        <v>8861</v>
      </c>
      <c r="F20" s="186">
        <f>SUMIFS(Table_RSE7B_Data!I:I,Table_RSE7B_Data!$C:$C,'Table 7b'!B20,Table_RSE7B_Data!$B:$B,'Table 7b'!$B$6)</f>
        <v>7887</v>
      </c>
      <c r="G20" s="186">
        <f>SUMIFS(Table_RSE7B_Data!J:J,Table_RSE7B_Data!$C:$C,'Table 7b'!B20,Table_RSE7B_Data!$B:$B,'Table 7b'!$B$6)</f>
        <v>6858</v>
      </c>
      <c r="H20" s="186">
        <f>SUMIFS(Table_RSE7B_Data!K:K,Table_RSE7B_Data!$C:$C,'Table 7b'!B20,Table_RSE7B_Data!$B:$B,'Table 7b'!$B$6)</f>
        <v>3695</v>
      </c>
    </row>
    <row r="21" spans="1:8" s="6" customFormat="1" ht="16.5" customHeight="1" x14ac:dyDescent="0.45">
      <c r="A21" s="20" t="s">
        <v>183</v>
      </c>
      <c r="B21" s="379" t="s">
        <v>331</v>
      </c>
      <c r="C21" s="186">
        <f>SUMIFS(Table_RSE7B_Data!F:F,Table_RSE7B_Data!$C:$C,'Table 7b'!B21,Table_RSE7B_Data!$B:$B,'Table 7b'!$B$6)</f>
        <v>638</v>
      </c>
      <c r="D21" s="186">
        <f>SUMIFS(Table_RSE7B_Data!G:G,Table_RSE7B_Data!$C:$C,'Table 7b'!B21,Table_RSE7B_Data!$B:$B,'Table 7b'!$B$6)</f>
        <v>483</v>
      </c>
      <c r="E21" s="186">
        <f>SUMIFS(Table_RSE7B_Data!H:H,Table_RSE7B_Data!$C:$C,'Table 7b'!B21,Table_RSE7B_Data!$B:$B,'Table 7b'!$B$6)</f>
        <v>356</v>
      </c>
      <c r="F21" s="186">
        <f>SUMIFS(Table_RSE7B_Data!I:I,Table_RSE7B_Data!$C:$C,'Table 7b'!B21,Table_RSE7B_Data!$B:$B,'Table 7b'!$B$6)</f>
        <v>350</v>
      </c>
      <c r="G21" s="186">
        <f>SUMIFS(Table_RSE7B_Data!J:J,Table_RSE7B_Data!$C:$C,'Table 7b'!B21,Table_RSE7B_Data!$B:$B,'Table 7b'!$B$6)</f>
        <v>320</v>
      </c>
      <c r="H21" s="186">
        <f>SUMIFS(Table_RSE7B_Data!K:K,Table_RSE7B_Data!$C:$C,'Table 7b'!B21,Table_RSE7B_Data!$B:$B,'Table 7b'!$B$6)</f>
        <v>230</v>
      </c>
    </row>
    <row r="22" spans="1:8" s="6" customFormat="1" ht="16.5" customHeight="1" x14ac:dyDescent="0.45">
      <c r="A22" s="112" t="s">
        <v>543</v>
      </c>
      <c r="B22" s="379" t="s">
        <v>459</v>
      </c>
      <c r="C22" s="337">
        <f>SUMIFS(Table_RSE7B_Data!F:F,Table_RSE7B_Data!$C:$C,'Table 7b'!B22,Table_RSE7B_Data!$B:$B,'Table 7b'!$B$6)</f>
        <v>28924</v>
      </c>
      <c r="D22" s="337">
        <f>SUMIFS(Table_RSE7B_Data!G:G,Table_RSE7B_Data!$C:$C,'Table 7b'!B22,Table_RSE7B_Data!$B:$B,'Table 7b'!$B$6)</f>
        <v>27932</v>
      </c>
      <c r="E22" s="337">
        <f>SUMIFS(Table_RSE7B_Data!H:H,Table_RSE7B_Data!$C:$C,'Table 7b'!B22,Table_RSE7B_Data!$B:$B,'Table 7b'!$B$6)</f>
        <v>27358</v>
      </c>
      <c r="F22" s="337">
        <f>SUMIFS(Table_RSE7B_Data!I:I,Table_RSE7B_Data!$C:$C,'Table 7b'!B22,Table_RSE7B_Data!$B:$B,'Table 7b'!$B$6)</f>
        <v>26660</v>
      </c>
      <c r="G22" s="337">
        <f>SUMIFS(Table_RSE7B_Data!J:J,Table_RSE7B_Data!$C:$C,'Table 7b'!B22,Table_RSE7B_Data!$B:$B,'Table 7b'!$B$6)</f>
        <v>26360</v>
      </c>
      <c r="H22" s="337">
        <f>SUMIFS(Table_RSE7B_Data!K:K,Table_RSE7B_Data!$C:$C,'Table 7b'!B22,Table_RSE7B_Data!$B:$B,'Table 7b'!$B$6)</f>
        <v>23289</v>
      </c>
    </row>
    <row r="23" spans="1:8" s="6" customFormat="1" ht="30" customHeight="1" x14ac:dyDescent="0.45">
      <c r="A23" s="84" t="s">
        <v>184</v>
      </c>
      <c r="B23" s="381"/>
      <c r="C23" s="337"/>
      <c r="D23" s="337"/>
      <c r="E23" s="337"/>
      <c r="F23" s="337"/>
      <c r="G23" s="337"/>
      <c r="H23" s="337"/>
    </row>
    <row r="24" spans="1:8" s="6" customFormat="1" ht="16.5" customHeight="1" x14ac:dyDescent="0.45">
      <c r="A24" s="20" t="s">
        <v>185</v>
      </c>
      <c r="B24" s="379" t="s">
        <v>332</v>
      </c>
      <c r="C24" s="186">
        <f>SUMIFS(Table_RSE7B_Data!F:F,Table_RSE7B_Data!$C:$C,'Table 7b'!B24,Table_RSE7B_Data!$B:$B,'Table 7b'!$B$6)</f>
        <v>26768</v>
      </c>
      <c r="D24" s="186">
        <f>SUMIFS(Table_RSE7B_Data!G:G,Table_RSE7B_Data!$C:$C,'Table 7b'!B24,Table_RSE7B_Data!$B:$B,'Table 7b'!$B$6)</f>
        <v>26272</v>
      </c>
      <c r="E24" s="186">
        <f>SUMIFS(Table_RSE7B_Data!H:H,Table_RSE7B_Data!$C:$C,'Table 7b'!B24,Table_RSE7B_Data!$B:$B,'Table 7b'!$B$6)</f>
        <v>26182</v>
      </c>
      <c r="F24" s="186">
        <f>SUMIFS(Table_RSE7B_Data!I:I,Table_RSE7B_Data!$C:$C,'Table 7b'!B24,Table_RSE7B_Data!$B:$B,'Table 7b'!$B$6)</f>
        <v>25883</v>
      </c>
      <c r="G24" s="186">
        <f>SUMIFS(Table_RSE7B_Data!J:J,Table_RSE7B_Data!$C:$C,'Table 7b'!B24,Table_RSE7B_Data!$B:$B,'Table 7b'!$B$6)</f>
        <v>25638</v>
      </c>
      <c r="H24" s="186">
        <f>SUMIFS(Table_RSE7B_Data!K:K,Table_RSE7B_Data!$C:$C,'Table 7b'!B24,Table_RSE7B_Data!$B:$B,'Table 7b'!$B$6)</f>
        <v>22854</v>
      </c>
    </row>
    <row r="25" spans="1:8" s="6" customFormat="1" ht="16.5" customHeight="1" x14ac:dyDescent="0.45">
      <c r="A25" s="20" t="s">
        <v>186</v>
      </c>
      <c r="B25" s="379" t="s">
        <v>333</v>
      </c>
      <c r="C25" s="186">
        <f>SUMIFS(Table_RSE7B_Data!F:F,Table_RSE7B_Data!$C:$C,'Table 7b'!B25,Table_RSE7B_Data!$B:$B,'Table 7b'!$B$6)</f>
        <v>2155</v>
      </c>
      <c r="D25" s="186">
        <f>SUMIFS(Table_RSE7B_Data!G:G,Table_RSE7B_Data!$C:$C,'Table 7b'!B25,Table_RSE7B_Data!$B:$B,'Table 7b'!$B$6)</f>
        <v>1660</v>
      </c>
      <c r="E25" s="186">
        <f>SUMIFS(Table_RSE7B_Data!H:H,Table_RSE7B_Data!$C:$C,'Table 7b'!B25,Table_RSE7B_Data!$B:$B,'Table 7b'!$B$6)</f>
        <v>1175</v>
      </c>
      <c r="F25" s="186">
        <f>SUMIFS(Table_RSE7B_Data!I:I,Table_RSE7B_Data!$C:$C,'Table 7b'!B25,Table_RSE7B_Data!$B:$B,'Table 7b'!$B$6)</f>
        <v>777</v>
      </c>
      <c r="G25" s="186">
        <f>SUMIFS(Table_RSE7B_Data!J:J,Table_RSE7B_Data!$C:$C,'Table 7b'!B25,Table_RSE7B_Data!$B:$B,'Table 7b'!$B$6)</f>
        <v>722</v>
      </c>
      <c r="H25" s="186">
        <f>SUMIFS(Table_RSE7B_Data!K:K,Table_RSE7B_Data!$C:$C,'Table 7b'!B25,Table_RSE7B_Data!$B:$B,'Table 7b'!$B$6)</f>
        <v>435</v>
      </c>
    </row>
    <row r="26" spans="1:8" s="6" customFormat="1" ht="16.5" customHeight="1" x14ac:dyDescent="0.45">
      <c r="A26" s="112" t="s">
        <v>543</v>
      </c>
      <c r="B26" s="379" t="s">
        <v>460</v>
      </c>
      <c r="C26" s="337">
        <f>SUMIFS(Table_RSE7B_Data!F:F,Table_RSE7B_Data!$C:$C,'Table 7b'!B26,Table_RSE7B_Data!$B:$B,'Table 7b'!$B$6)</f>
        <v>28924</v>
      </c>
      <c r="D26" s="337">
        <f>SUMIFS(Table_RSE7B_Data!G:G,Table_RSE7B_Data!$C:$C,'Table 7b'!B26,Table_RSE7B_Data!$B:$B,'Table 7b'!$B$6)</f>
        <v>27932</v>
      </c>
      <c r="E26" s="337">
        <f>SUMIFS(Table_RSE7B_Data!H:H,Table_RSE7B_Data!$C:$C,'Table 7b'!B26,Table_RSE7B_Data!$B:$B,'Table 7b'!$B$6)</f>
        <v>27358</v>
      </c>
      <c r="F26" s="337">
        <f>SUMIFS(Table_RSE7B_Data!I:I,Table_RSE7B_Data!$C:$C,'Table 7b'!B26,Table_RSE7B_Data!$B:$B,'Table 7b'!$B$6)</f>
        <v>26660</v>
      </c>
      <c r="G26" s="337">
        <f>SUMIFS(Table_RSE7B_Data!J:J,Table_RSE7B_Data!$C:$C,'Table 7b'!B26,Table_RSE7B_Data!$B:$B,'Table 7b'!$B$6)</f>
        <v>26360</v>
      </c>
      <c r="H26" s="337">
        <f>SUMIFS(Table_RSE7B_Data!K:K,Table_RSE7B_Data!$C:$C,'Table 7b'!B26,Table_RSE7B_Data!$B:$B,'Table 7b'!$B$6)</f>
        <v>23289</v>
      </c>
    </row>
    <row r="27" spans="1:8" s="6" customFormat="1" ht="16.5" customHeight="1" x14ac:dyDescent="0.45">
      <c r="A27" s="175"/>
      <c r="B27" s="382"/>
      <c r="C27" s="9"/>
      <c r="D27" s="9"/>
      <c r="E27" s="9"/>
      <c r="F27" s="9"/>
      <c r="G27" s="9"/>
      <c r="H27" s="9"/>
    </row>
    <row r="28" spans="1:8" s="6" customFormat="1" ht="16.5" customHeight="1" x14ac:dyDescent="0.45">
      <c r="A28" s="175"/>
      <c r="B28" s="382"/>
      <c r="C28" s="9"/>
      <c r="D28" s="9"/>
      <c r="E28" s="9"/>
      <c r="F28" s="9"/>
      <c r="G28" s="9"/>
      <c r="H28" s="9"/>
    </row>
    <row r="29" spans="1:8" s="5" customFormat="1" ht="17.100000000000001" customHeight="1" x14ac:dyDescent="0.35">
      <c r="A29" s="4"/>
      <c r="B29" s="377"/>
      <c r="C29" s="613" t="s">
        <v>166</v>
      </c>
      <c r="D29" s="613"/>
      <c r="E29" s="613"/>
      <c r="F29" s="613"/>
      <c r="G29" s="613"/>
      <c r="H29" s="613"/>
    </row>
    <row r="30" spans="1:8" s="6" customFormat="1" ht="16.5" customHeight="1" x14ac:dyDescent="0.45">
      <c r="A30" s="103" t="s">
        <v>173</v>
      </c>
      <c r="B30" s="378"/>
      <c r="C30" s="111"/>
      <c r="D30" s="111"/>
      <c r="E30" s="111"/>
      <c r="F30" s="111"/>
      <c r="G30" s="111"/>
      <c r="H30" s="111"/>
    </row>
    <row r="31" spans="1:8" s="6" customFormat="1" ht="16.5" customHeight="1" x14ac:dyDescent="0.45">
      <c r="A31" s="20" t="s">
        <v>174</v>
      </c>
      <c r="B31" s="379" t="s">
        <v>334</v>
      </c>
      <c r="C31" s="310">
        <f>SUMIFS(Table_RSE7B_Data!F:F,Table_RSE7B_Data!$C:$C,'Table 7b'!B31,Table_RSE7B_Data!$B:$B,'Table 7b'!$B$6)</f>
        <v>277970</v>
      </c>
      <c r="D31" s="310">
        <f>SUMIFS(Table_RSE7B_Data!G:G,Table_RSE7B_Data!$C:$C,'Table 7b'!B31,Table_RSE7B_Data!$B:$B,'Table 7b'!$B$6)</f>
        <v>284463</v>
      </c>
      <c r="E31" s="310">
        <f>SUMIFS(Table_RSE7B_Data!H:H,Table_RSE7B_Data!$C:$C,'Table 7b'!B31,Table_RSE7B_Data!$B:$B,'Table 7b'!$B$6)</f>
        <v>305225</v>
      </c>
      <c r="F31" s="310">
        <f>SUMIFS(Table_RSE7B_Data!I:I,Table_RSE7B_Data!$C:$C,'Table 7b'!B31,Table_RSE7B_Data!$B:$B,'Table 7b'!$B$6)</f>
        <v>316207</v>
      </c>
      <c r="G31" s="310">
        <f>SUMIFS(Table_RSE7B_Data!J:J,Table_RSE7B_Data!$C:$C,'Table 7b'!B31,Table_RSE7B_Data!$B:$B,'Table 7b'!$B$6)</f>
        <v>325962</v>
      </c>
      <c r="H31" s="310">
        <f>SUMIFS(Table_RSE7B_Data!K:K,Table_RSE7B_Data!$C:$C,'Table 7b'!B31,Table_RSE7B_Data!$B:$B,'Table 7b'!$B$6)</f>
        <v>330536</v>
      </c>
    </row>
    <row r="32" spans="1:8" s="6" customFormat="1" ht="16.5" customHeight="1" x14ac:dyDescent="0.45">
      <c r="A32" s="20" t="s">
        <v>175</v>
      </c>
      <c r="B32" s="379" t="s">
        <v>335</v>
      </c>
      <c r="C32" s="310">
        <f>SUMIFS(Table_RSE7B_Data!F:F,Table_RSE7B_Data!$C:$C,'Table 7b'!B32,Table_RSE7B_Data!$B:$B,'Table 7b'!$B$6)</f>
        <v>1122880</v>
      </c>
      <c r="D32" s="310">
        <f>SUMIFS(Table_RSE7B_Data!G:G,Table_RSE7B_Data!$C:$C,'Table 7b'!B32,Table_RSE7B_Data!$B:$B,'Table 7b'!$B$6)</f>
        <v>1182419</v>
      </c>
      <c r="E32" s="310">
        <f>SUMIFS(Table_RSE7B_Data!H:H,Table_RSE7B_Data!$C:$C,'Table 7b'!B32,Table_RSE7B_Data!$B:$B,'Table 7b'!$B$6)</f>
        <v>1327461</v>
      </c>
      <c r="F32" s="310">
        <f>SUMIFS(Table_RSE7B_Data!I:I,Table_RSE7B_Data!$C:$C,'Table 7b'!B32,Table_RSE7B_Data!$B:$B,'Table 7b'!$B$6)</f>
        <v>1462860</v>
      </c>
      <c r="G32" s="310">
        <f>SUMIFS(Table_RSE7B_Data!J:J,Table_RSE7B_Data!$C:$C,'Table 7b'!B32,Table_RSE7B_Data!$B:$B,'Table 7b'!$B$6)</f>
        <v>1596981</v>
      </c>
      <c r="H32" s="310">
        <f>SUMIFS(Table_RSE7B_Data!K:K,Table_RSE7B_Data!$C:$C,'Table 7b'!B32,Table_RSE7B_Data!$B:$B,'Table 7b'!$B$6)</f>
        <v>1598191</v>
      </c>
    </row>
    <row r="33" spans="1:8" s="6" customFormat="1" ht="16.5" customHeight="1" x14ac:dyDescent="0.45">
      <c r="A33" s="20" t="s">
        <v>176</v>
      </c>
      <c r="B33" s="379" t="s">
        <v>336</v>
      </c>
      <c r="C33" s="310">
        <f>SUMIFS(Table_RSE7B_Data!F:F,Table_RSE7B_Data!$C:$C,'Table 7b'!B33,Table_RSE7B_Data!$B:$B,'Table 7b'!$B$6)</f>
        <v>90565</v>
      </c>
      <c r="D33" s="310">
        <f>SUMIFS(Table_RSE7B_Data!G:G,Table_RSE7B_Data!$C:$C,'Table 7b'!B33,Table_RSE7B_Data!$B:$B,'Table 7b'!$B$6)</f>
        <v>92938</v>
      </c>
      <c r="E33" s="310">
        <f>SUMIFS(Table_RSE7B_Data!H:H,Table_RSE7B_Data!$C:$C,'Table 7b'!B33,Table_RSE7B_Data!$B:$B,'Table 7b'!$B$6)</f>
        <v>94824</v>
      </c>
      <c r="F33" s="310">
        <f>SUMIFS(Table_RSE7B_Data!I:I,Table_RSE7B_Data!$C:$C,'Table 7b'!B33,Table_RSE7B_Data!$B:$B,'Table 7b'!$B$6)</f>
        <v>94988</v>
      </c>
      <c r="G33" s="310">
        <f>SUMIFS(Table_RSE7B_Data!J:J,Table_RSE7B_Data!$C:$C,'Table 7b'!B33,Table_RSE7B_Data!$B:$B,'Table 7b'!$B$6)</f>
        <v>95378</v>
      </c>
      <c r="H33" s="310">
        <f>SUMIFS(Table_RSE7B_Data!K:K,Table_RSE7B_Data!$C:$C,'Table 7b'!B33,Table_RSE7B_Data!$B:$B,'Table 7b'!$B$6)</f>
        <v>95187</v>
      </c>
    </row>
    <row r="34" spans="1:8" s="6" customFormat="1" ht="16.5" customHeight="1" x14ac:dyDescent="0.45">
      <c r="A34" s="112" t="s">
        <v>543</v>
      </c>
      <c r="B34" s="379" t="s">
        <v>461</v>
      </c>
      <c r="C34" s="303">
        <f>SUMIFS(Table_RSE7B_Data!F:F,Table_RSE7B_Data!$C:$C,'Table 7b'!B34,Table_RSE7B_Data!$B:$B,'Table 7b'!$B$6)</f>
        <v>1491415</v>
      </c>
      <c r="D34" s="303">
        <f>SUMIFS(Table_RSE7B_Data!G:G,Table_RSE7B_Data!$C:$C,'Table 7b'!B34,Table_RSE7B_Data!$B:$B,'Table 7b'!$B$6)</f>
        <v>1559820</v>
      </c>
      <c r="E34" s="303">
        <f>SUMIFS(Table_RSE7B_Data!H:H,Table_RSE7B_Data!$C:$C,'Table 7b'!B34,Table_RSE7B_Data!$B:$B,'Table 7b'!$B$6)</f>
        <v>1727510</v>
      </c>
      <c r="F34" s="303">
        <f>SUMIFS(Table_RSE7B_Data!I:I,Table_RSE7B_Data!$C:$C,'Table 7b'!B34,Table_RSE7B_Data!$B:$B,'Table 7b'!$B$6)</f>
        <v>1874055</v>
      </c>
      <c r="G34" s="303">
        <f>SUMIFS(Table_RSE7B_Data!J:J,Table_RSE7B_Data!$C:$C,'Table 7b'!B34,Table_RSE7B_Data!$B:$B,'Table 7b'!$B$6)</f>
        <v>2018321</v>
      </c>
      <c r="H34" s="303">
        <f>SUMIFS(Table_RSE7B_Data!K:K,Table_RSE7B_Data!$C:$C,'Table 7b'!B34,Table_RSE7B_Data!$B:$B,'Table 7b'!$B$6)</f>
        <v>2023914</v>
      </c>
    </row>
    <row r="35" spans="1:8" s="6" customFormat="1" ht="16.5" customHeight="1" x14ac:dyDescent="0.45">
      <c r="A35" s="95" t="s">
        <v>133</v>
      </c>
      <c r="B35" s="380"/>
      <c r="C35" s="303"/>
      <c r="D35" s="303"/>
      <c r="E35" s="303"/>
      <c r="F35" s="303"/>
      <c r="G35" s="303"/>
      <c r="H35" s="303"/>
    </row>
    <row r="36" spans="1:8" s="6" customFormat="1" ht="16.5" customHeight="1" x14ac:dyDescent="0.45">
      <c r="A36" s="23" t="s">
        <v>177</v>
      </c>
      <c r="B36" s="379" t="s">
        <v>337</v>
      </c>
      <c r="C36" s="303">
        <f>SUMIFS(Table_RSE7B_Data!F:F,Table_RSE7B_Data!$C:$C,'Table 7b'!B36,Table_RSE7B_Data!$B:$B,'Table 7b'!$B$6)</f>
        <v>412271</v>
      </c>
      <c r="D36" s="303">
        <f>SUMIFS(Table_RSE7B_Data!G:G,Table_RSE7B_Data!$C:$C,'Table 7b'!B36,Table_RSE7B_Data!$B:$B,'Table 7b'!$B$6)</f>
        <v>457252</v>
      </c>
      <c r="E36" s="303">
        <f>SUMIFS(Table_RSE7B_Data!H:H,Table_RSE7B_Data!$C:$C,'Table 7b'!B36,Table_RSE7B_Data!$B:$B,'Table 7b'!$B$6)</f>
        <v>571481</v>
      </c>
      <c r="F36" s="303">
        <f>SUMIFS(Table_RSE7B_Data!I:I,Table_RSE7B_Data!$C:$C,'Table 7b'!B36,Table_RSE7B_Data!$B:$B,'Table 7b'!$B$6)</f>
        <v>647729</v>
      </c>
      <c r="G36" s="303">
        <f>SUMIFS(Table_RSE7B_Data!J:J,Table_RSE7B_Data!$C:$C,'Table 7b'!B36,Table_RSE7B_Data!$B:$B,'Table 7b'!$B$6)</f>
        <v>718935</v>
      </c>
      <c r="H36" s="303">
        <f>SUMIFS(Table_RSE7B_Data!K:K,Table_RSE7B_Data!$C:$C,'Table 7b'!B36,Table_RSE7B_Data!$B:$B,'Table 7b'!$B$6)</f>
        <v>683055</v>
      </c>
    </row>
    <row r="37" spans="1:8" s="6" customFormat="1" ht="16.5" customHeight="1" x14ac:dyDescent="0.45">
      <c r="A37" s="24" t="s">
        <v>178</v>
      </c>
      <c r="B37" s="379" t="s">
        <v>338</v>
      </c>
      <c r="C37" s="310">
        <f>SUMIFS(Table_RSE7B_Data!F:F,Table_RSE7B_Data!$C:$C,'Table 7b'!B37,Table_RSE7B_Data!$B:$B,'Table 7b'!$B$6)</f>
        <v>33608</v>
      </c>
      <c r="D37" s="310">
        <f>SUMIFS(Table_RSE7B_Data!G:G,Table_RSE7B_Data!$C:$C,'Table 7b'!B37,Table_RSE7B_Data!$B:$B,'Table 7b'!$B$6)</f>
        <v>38518</v>
      </c>
      <c r="E37" s="310">
        <f>SUMIFS(Table_RSE7B_Data!H:H,Table_RSE7B_Data!$C:$C,'Table 7b'!B37,Table_RSE7B_Data!$B:$B,'Table 7b'!$B$6)</f>
        <v>51049</v>
      </c>
      <c r="F37" s="310">
        <f>SUMIFS(Table_RSE7B_Data!I:I,Table_RSE7B_Data!$C:$C,'Table 7b'!B37,Table_RSE7B_Data!$B:$B,'Table 7b'!$B$6)</f>
        <v>76888</v>
      </c>
      <c r="G37" s="310">
        <f>SUMIFS(Table_RSE7B_Data!J:J,Table_RSE7B_Data!$C:$C,'Table 7b'!B37,Table_RSE7B_Data!$B:$B,'Table 7b'!$B$6)</f>
        <v>92458</v>
      </c>
      <c r="H37" s="310">
        <f>SUMIFS(Table_RSE7B_Data!K:K,Table_RSE7B_Data!$C:$C,'Table 7b'!B37,Table_RSE7B_Data!$B:$B,'Table 7b'!$B$6)</f>
        <v>87751</v>
      </c>
    </row>
    <row r="38" spans="1:8" s="6" customFormat="1" ht="16.5" customHeight="1" x14ac:dyDescent="0.45">
      <c r="A38" s="24" t="s">
        <v>179</v>
      </c>
      <c r="B38" s="379" t="s">
        <v>339</v>
      </c>
      <c r="C38" s="310">
        <f>SUMIFS(Table_RSE7B_Data!F:F,Table_RSE7B_Data!$C:$C,'Table 7b'!B38,Table_RSE7B_Data!$B:$B,'Table 7b'!$B$6)</f>
        <v>378664</v>
      </c>
      <c r="D38" s="310">
        <f>SUMIFS(Table_RSE7B_Data!G:G,Table_RSE7B_Data!$C:$C,'Table 7b'!B38,Table_RSE7B_Data!$B:$B,'Table 7b'!$B$6)</f>
        <v>418734</v>
      </c>
      <c r="E38" s="310">
        <f>SUMIFS(Table_RSE7B_Data!H:H,Table_RSE7B_Data!$C:$C,'Table 7b'!B38,Table_RSE7B_Data!$B:$B,'Table 7b'!$B$6)</f>
        <v>520432</v>
      </c>
      <c r="F38" s="310">
        <f>SUMIFS(Table_RSE7B_Data!I:I,Table_RSE7B_Data!$C:$C,'Table 7b'!B38,Table_RSE7B_Data!$B:$B,'Table 7b'!$B$6)</f>
        <v>570830</v>
      </c>
      <c r="G38" s="310">
        <f>SUMIFS(Table_RSE7B_Data!J:J,Table_RSE7B_Data!$C:$C,'Table 7b'!B38,Table_RSE7B_Data!$B:$B,'Table 7b'!$B$6)</f>
        <v>626477</v>
      </c>
      <c r="H38" s="310">
        <f>SUMIFS(Table_RSE7B_Data!K:K,Table_RSE7B_Data!$C:$C,'Table 7b'!B38,Table_RSE7B_Data!$B:$B,'Table 7b'!$B$6)</f>
        <v>595304</v>
      </c>
    </row>
    <row r="39" spans="1:8" s="6" customFormat="1" ht="16.5" customHeight="1" x14ac:dyDescent="0.45">
      <c r="A39" s="103" t="s">
        <v>180</v>
      </c>
      <c r="B39" s="378"/>
      <c r="C39" s="303"/>
      <c r="D39" s="303"/>
      <c r="E39" s="303"/>
      <c r="F39" s="303"/>
      <c r="G39" s="303"/>
      <c r="H39" s="303"/>
    </row>
    <row r="40" spans="1:8" s="6" customFormat="1" ht="16.5" customHeight="1" x14ac:dyDescent="0.45">
      <c r="A40" s="20" t="s">
        <v>181</v>
      </c>
      <c r="B40" s="379" t="s">
        <v>340</v>
      </c>
      <c r="C40" s="310">
        <f>SUMIFS(Table_RSE7B_Data!F:F,Table_RSE7B_Data!$C:$C,'Table 7b'!B40,Table_RSE7B_Data!$B:$B,'Table 7b'!$B$6)</f>
        <v>1262893</v>
      </c>
      <c r="D40" s="310">
        <f>SUMIFS(Table_RSE7B_Data!G:G,Table_RSE7B_Data!$C:$C,'Table 7b'!B40,Table_RSE7B_Data!$B:$B,'Table 7b'!$B$6)</f>
        <v>1320711</v>
      </c>
      <c r="E40" s="310">
        <f>SUMIFS(Table_RSE7B_Data!H:H,Table_RSE7B_Data!$C:$C,'Table 7b'!B40,Table_RSE7B_Data!$B:$B,'Table 7b'!$B$6)</f>
        <v>1515907</v>
      </c>
      <c r="F40" s="310">
        <f>SUMIFS(Table_RSE7B_Data!I:I,Table_RSE7B_Data!$C:$C,'Table 7b'!B40,Table_RSE7B_Data!$B:$B,'Table 7b'!$B$6)</f>
        <v>1650142</v>
      </c>
      <c r="G40" s="310">
        <f>SUMIFS(Table_RSE7B_Data!J:J,Table_RSE7B_Data!$C:$C,'Table 7b'!B40,Table_RSE7B_Data!$B:$B,'Table 7b'!$B$6)</f>
        <v>1778392</v>
      </c>
      <c r="H40" s="310">
        <f>SUMIFS(Table_RSE7B_Data!K:K,Table_RSE7B_Data!$C:$C,'Table 7b'!B40,Table_RSE7B_Data!$B:$B,'Table 7b'!$B$6)</f>
        <v>1812761</v>
      </c>
    </row>
    <row r="41" spans="1:8" s="6" customFormat="1" ht="16.5" customHeight="1" x14ac:dyDescent="0.45">
      <c r="A41" s="113" t="s">
        <v>182</v>
      </c>
      <c r="B41" s="379" t="s">
        <v>341</v>
      </c>
      <c r="C41" s="310">
        <f>SUMIFS(Table_RSE7B_Data!F:F,Table_RSE7B_Data!$C:$C,'Table 7b'!B41,Table_RSE7B_Data!$B:$B,'Table 7b'!$B$6)</f>
        <v>124796</v>
      </c>
      <c r="D41" s="310">
        <f>SUMIFS(Table_RSE7B_Data!G:G,Table_RSE7B_Data!$C:$C,'Table 7b'!B41,Table_RSE7B_Data!$B:$B,'Table 7b'!$B$6)</f>
        <v>134558</v>
      </c>
      <c r="E41" s="310">
        <f>SUMIFS(Table_RSE7B_Data!H:H,Table_RSE7B_Data!$C:$C,'Table 7b'!B41,Table_RSE7B_Data!$B:$B,'Table 7b'!$B$6)</f>
        <v>202982</v>
      </c>
      <c r="F41" s="310">
        <f>SUMIFS(Table_RSE7B_Data!I:I,Table_RSE7B_Data!$C:$C,'Table 7b'!B41,Table_RSE7B_Data!$B:$B,'Table 7b'!$B$6)</f>
        <v>214347</v>
      </c>
      <c r="G41" s="310">
        <f>SUMIFS(Table_RSE7B_Data!J:J,Table_RSE7B_Data!$C:$C,'Table 7b'!B41,Table_RSE7B_Data!$B:$B,'Table 7b'!$B$6)</f>
        <v>230801</v>
      </c>
      <c r="H41" s="310">
        <f>SUMIFS(Table_RSE7B_Data!K:K,Table_RSE7B_Data!$C:$C,'Table 7b'!B41,Table_RSE7B_Data!$B:$B,'Table 7b'!$B$6)</f>
        <v>202807</v>
      </c>
    </row>
    <row r="42" spans="1:8" s="6" customFormat="1" ht="16.5" customHeight="1" x14ac:dyDescent="0.45">
      <c r="A42" s="20" t="s">
        <v>183</v>
      </c>
      <c r="B42" s="379" t="s">
        <v>342</v>
      </c>
      <c r="C42" s="310">
        <f>SUMIFS(Table_RSE7B_Data!F:F,Table_RSE7B_Data!$C:$C,'Table 7b'!B42,Table_RSE7B_Data!$B:$B,'Table 7b'!$B$6)</f>
        <v>7726</v>
      </c>
      <c r="D42" s="310">
        <f>SUMIFS(Table_RSE7B_Data!G:G,Table_RSE7B_Data!$C:$C,'Table 7b'!B42,Table_RSE7B_Data!$B:$B,'Table 7b'!$B$6)</f>
        <v>8551</v>
      </c>
      <c r="E42" s="310">
        <f>SUMIFS(Table_RSE7B_Data!H:H,Table_RSE7B_Data!$C:$C,'Table 7b'!B42,Table_RSE7B_Data!$B:$B,'Table 7b'!$B$6)</f>
        <v>8621</v>
      </c>
      <c r="F42" s="310">
        <f>SUMIFS(Table_RSE7B_Data!I:I,Table_RSE7B_Data!$C:$C,'Table 7b'!B42,Table_RSE7B_Data!$B:$B,'Table 7b'!$B$6)</f>
        <v>9567</v>
      </c>
      <c r="G42" s="310">
        <f>SUMIFS(Table_RSE7B_Data!J:J,Table_RSE7B_Data!$C:$C,'Table 7b'!B42,Table_RSE7B_Data!$B:$B,'Table 7b'!$B$6)</f>
        <v>9127</v>
      </c>
      <c r="H42" s="310">
        <f>SUMIFS(Table_RSE7B_Data!K:K,Table_RSE7B_Data!$C:$C,'Table 7b'!B42,Table_RSE7B_Data!$B:$B,'Table 7b'!$B$6)</f>
        <v>8346</v>
      </c>
    </row>
    <row r="43" spans="1:8" s="6" customFormat="1" ht="16.5" customHeight="1" x14ac:dyDescent="0.45">
      <c r="A43" s="112" t="s">
        <v>543</v>
      </c>
      <c r="B43" s="379" t="s">
        <v>462</v>
      </c>
      <c r="C43" s="303">
        <f>SUMIFS(Table_RSE7B_Data!F:F,Table_RSE7B_Data!$C:$C,'Table 7b'!B43,Table_RSE7B_Data!$B:$B,'Table 7b'!$B$6)</f>
        <v>1491415</v>
      </c>
      <c r="D43" s="303">
        <f>SUMIFS(Table_RSE7B_Data!G:G,Table_RSE7B_Data!$C:$C,'Table 7b'!B43,Table_RSE7B_Data!$B:$B,'Table 7b'!$B$6)</f>
        <v>1559820</v>
      </c>
      <c r="E43" s="303">
        <f>SUMIFS(Table_RSE7B_Data!H:H,Table_RSE7B_Data!$C:$C,'Table 7b'!B43,Table_RSE7B_Data!$B:$B,'Table 7b'!$B$6)</f>
        <v>1727510</v>
      </c>
      <c r="F43" s="303">
        <f>SUMIFS(Table_RSE7B_Data!I:I,Table_RSE7B_Data!$C:$C,'Table 7b'!B43,Table_RSE7B_Data!$B:$B,'Table 7b'!$B$6)</f>
        <v>1874055</v>
      </c>
      <c r="G43" s="303">
        <f>SUMIFS(Table_RSE7B_Data!J:J,Table_RSE7B_Data!$C:$C,'Table 7b'!B43,Table_RSE7B_Data!$B:$B,'Table 7b'!$B$6)</f>
        <v>2018321</v>
      </c>
      <c r="H43" s="303">
        <f>SUMIFS(Table_RSE7B_Data!K:K,Table_RSE7B_Data!$C:$C,'Table 7b'!B43,Table_RSE7B_Data!$B:$B,'Table 7b'!$B$6)</f>
        <v>2023914</v>
      </c>
    </row>
    <row r="44" spans="1:8" s="6" customFormat="1" ht="16.5" customHeight="1" x14ac:dyDescent="0.45">
      <c r="A44" s="84" t="s">
        <v>184</v>
      </c>
      <c r="B44" s="381"/>
      <c r="C44" s="303"/>
      <c r="D44" s="303"/>
      <c r="E44" s="303"/>
      <c r="F44" s="303"/>
      <c r="G44" s="303"/>
      <c r="H44" s="303"/>
    </row>
    <row r="45" spans="1:8" s="6" customFormat="1" ht="16.5" customHeight="1" x14ac:dyDescent="0.45">
      <c r="A45" s="20" t="s">
        <v>185</v>
      </c>
      <c r="B45" s="379" t="s">
        <v>343</v>
      </c>
      <c r="C45" s="310">
        <f>SUMIFS(Table_RSE7B_Data!F:F,Table_RSE7B_Data!$C:$C,'Table 7b'!B45,Table_RSE7B_Data!$B:$B,'Table 7b'!$B$6)</f>
        <v>1475115</v>
      </c>
      <c r="D45" s="310">
        <f>SUMIFS(Table_RSE7B_Data!G:G,Table_RSE7B_Data!$C:$C,'Table 7b'!B45,Table_RSE7B_Data!$B:$B,'Table 7b'!$B$6)</f>
        <v>1543854</v>
      </c>
      <c r="E45" s="310">
        <f>SUMIFS(Table_RSE7B_Data!H:H,Table_RSE7B_Data!$C:$C,'Table 7b'!B45,Table_RSE7B_Data!$B:$B,'Table 7b'!$B$6)</f>
        <v>1711922</v>
      </c>
      <c r="F45" s="310">
        <f>SUMIFS(Table_RSE7B_Data!I:I,Table_RSE7B_Data!$C:$C,'Table 7b'!B45,Table_RSE7B_Data!$B:$B,'Table 7b'!$B$6)</f>
        <v>1857433</v>
      </c>
      <c r="G45" s="310">
        <f>SUMIFS(Table_RSE7B_Data!J:J,Table_RSE7B_Data!$C:$C,'Table 7b'!B45,Table_RSE7B_Data!$B:$B,'Table 7b'!$B$6)</f>
        <v>2010319</v>
      </c>
      <c r="H45" s="310">
        <f>SUMIFS(Table_RSE7B_Data!K:K,Table_RSE7B_Data!$C:$C,'Table 7b'!B45,Table_RSE7B_Data!$B:$B,'Table 7b'!$B$6)</f>
        <v>2016145</v>
      </c>
    </row>
    <row r="46" spans="1:8" s="6" customFormat="1" ht="16.5" customHeight="1" x14ac:dyDescent="0.45">
      <c r="A46" s="20" t="s">
        <v>186</v>
      </c>
      <c r="B46" s="379" t="s">
        <v>344</v>
      </c>
      <c r="C46" s="310">
        <f>SUMIFS(Table_RSE7B_Data!F:F,Table_RSE7B_Data!$C:$C,'Table 7b'!B46,Table_RSE7B_Data!$B:$B,'Table 7b'!$B$6)</f>
        <v>16250</v>
      </c>
      <c r="D46" s="310">
        <f>SUMIFS(Table_RSE7B_Data!G:G,Table_RSE7B_Data!$C:$C,'Table 7b'!B46,Table_RSE7B_Data!$B:$B,'Table 7b'!$B$6)</f>
        <v>15966</v>
      </c>
      <c r="E46" s="310">
        <f>SUMIFS(Table_RSE7B_Data!H:H,Table_RSE7B_Data!$C:$C,'Table 7b'!B46,Table_RSE7B_Data!$B:$B,'Table 7b'!$B$6)</f>
        <v>15587</v>
      </c>
      <c r="F46" s="310">
        <f>SUMIFS(Table_RSE7B_Data!I:I,Table_RSE7B_Data!$C:$C,'Table 7b'!B46,Table_RSE7B_Data!$B:$B,'Table 7b'!$B$6)</f>
        <v>16623</v>
      </c>
      <c r="G46" s="310">
        <f>SUMIFS(Table_RSE7B_Data!J:J,Table_RSE7B_Data!$C:$C,'Table 7b'!B46,Table_RSE7B_Data!$B:$B,'Table 7b'!$B$6)</f>
        <v>8002</v>
      </c>
      <c r="H46" s="310">
        <f>SUMIFS(Table_RSE7B_Data!K:K,Table_RSE7B_Data!$C:$C,'Table 7b'!B46,Table_RSE7B_Data!$B:$B,'Table 7b'!$B$6)</f>
        <v>7769</v>
      </c>
    </row>
    <row r="47" spans="1:8" s="6" customFormat="1" ht="16.5" customHeight="1" x14ac:dyDescent="0.45">
      <c r="A47" s="112" t="s">
        <v>543</v>
      </c>
      <c r="B47" s="379" t="s">
        <v>463</v>
      </c>
      <c r="C47" s="303">
        <f>SUMIFS(Table_RSE7B_Data!F:F,Table_RSE7B_Data!$C:$C,'Table 7b'!B47,Table_RSE7B_Data!$B:$B,'Table 7b'!$B$6)</f>
        <v>1491415</v>
      </c>
      <c r="D47" s="303">
        <f>SUMIFS(Table_RSE7B_Data!G:G,Table_RSE7B_Data!$C:$C,'Table 7b'!B47,Table_RSE7B_Data!$B:$B,'Table 7b'!$B$6)</f>
        <v>1559820</v>
      </c>
      <c r="E47" s="303">
        <f>SUMIFS(Table_RSE7B_Data!H:H,Table_RSE7B_Data!$C:$C,'Table 7b'!B47,Table_RSE7B_Data!$B:$B,'Table 7b'!$B$6)</f>
        <v>1727510</v>
      </c>
      <c r="F47" s="303">
        <f>SUMIFS(Table_RSE7B_Data!I:I,Table_RSE7B_Data!$C:$C,'Table 7b'!B47,Table_RSE7B_Data!$B:$B,'Table 7b'!$B$6)</f>
        <v>1874055</v>
      </c>
      <c r="G47" s="303">
        <f>SUMIFS(Table_RSE7B_Data!J:J,Table_RSE7B_Data!$C:$C,'Table 7b'!B47,Table_RSE7B_Data!$B:$B,'Table 7b'!$B$6)</f>
        <v>2018321</v>
      </c>
      <c r="H47" s="303">
        <f>SUMIFS(Table_RSE7B_Data!K:K,Table_RSE7B_Data!$C:$C,'Table 7b'!B47,Table_RSE7B_Data!$B:$B,'Table 7b'!$B$6)</f>
        <v>2023914</v>
      </c>
    </row>
    <row r="48" spans="1:8" s="6" customFormat="1" ht="16.5" customHeight="1" x14ac:dyDescent="0.45">
      <c r="A48" s="175"/>
      <c r="B48" s="382"/>
      <c r="C48" s="9"/>
      <c r="D48" s="9"/>
      <c r="E48" s="9"/>
      <c r="F48" s="9"/>
      <c r="G48" s="9"/>
      <c r="H48" s="9"/>
    </row>
    <row r="49" spans="1:8" s="6" customFormat="1" ht="16.5" customHeight="1" x14ac:dyDescent="0.45">
      <c r="A49" s="175"/>
      <c r="B49" s="382"/>
      <c r="C49" s="9"/>
      <c r="D49" s="9"/>
      <c r="E49" s="9"/>
      <c r="F49" s="9"/>
      <c r="G49" s="9"/>
      <c r="H49" s="9"/>
    </row>
    <row r="50" spans="1:8" s="5" customFormat="1" ht="17.100000000000001" customHeight="1" x14ac:dyDescent="0.35">
      <c r="A50" s="4"/>
      <c r="B50" s="377"/>
      <c r="C50" s="613" t="s">
        <v>157</v>
      </c>
      <c r="D50" s="613"/>
      <c r="E50" s="613"/>
      <c r="F50" s="613"/>
      <c r="G50" s="613"/>
      <c r="H50" s="613"/>
    </row>
    <row r="51" spans="1:8" s="6" customFormat="1" ht="16.5" customHeight="1" x14ac:dyDescent="0.45">
      <c r="A51" s="103" t="s">
        <v>173</v>
      </c>
      <c r="B51" s="378"/>
      <c r="C51" s="111"/>
      <c r="D51" s="111"/>
      <c r="E51" s="111"/>
      <c r="F51" s="111"/>
      <c r="G51" s="111"/>
      <c r="H51" s="111"/>
    </row>
    <row r="52" spans="1:8" s="6" customFormat="1" ht="16.5" customHeight="1" x14ac:dyDescent="0.45">
      <c r="A52" s="20" t="s">
        <v>174</v>
      </c>
      <c r="B52" s="379" t="s">
        <v>345</v>
      </c>
      <c r="C52" s="186">
        <f>SUMIFS(Table_RSE7B_Data!F:F,Table_RSE7B_Data!$C:$C,'Table 7b'!B52,Table_RSE7B_Data!$B:$B,'Table 7b'!$B$6)</f>
        <v>300165</v>
      </c>
      <c r="D52" s="186">
        <f>SUMIFS(Table_RSE7B_Data!G:G,Table_RSE7B_Data!$C:$C,'Table 7b'!B52,Table_RSE7B_Data!$B:$B,'Table 7b'!$B$6)</f>
        <v>308733</v>
      </c>
      <c r="E52" s="186">
        <f>SUMIFS(Table_RSE7B_Data!H:H,Table_RSE7B_Data!$C:$C,'Table 7b'!B52,Table_RSE7B_Data!$B:$B,'Table 7b'!$B$6)</f>
        <v>335379</v>
      </c>
      <c r="F52" s="186">
        <f>SUMIFS(Table_RSE7B_Data!I:I,Table_RSE7B_Data!$C:$C,'Table 7b'!B52,Table_RSE7B_Data!$B:$B,'Table 7b'!$B$6)</f>
        <v>349364</v>
      </c>
      <c r="G52" s="186">
        <f>SUMIFS(Table_RSE7B_Data!J:J,Table_RSE7B_Data!$C:$C,'Table 7b'!B52,Table_RSE7B_Data!$B:$B,'Table 7b'!$B$6)</f>
        <v>364226</v>
      </c>
      <c r="H52" s="186">
        <f>SUMIFS(Table_RSE7B_Data!K:K,Table_RSE7B_Data!$C:$C,'Table 7b'!B52,Table_RSE7B_Data!$B:$B,'Table 7b'!$B$6)</f>
        <v>377206</v>
      </c>
    </row>
    <row r="53" spans="1:8" s="6" customFormat="1" ht="16.5" customHeight="1" x14ac:dyDescent="0.45">
      <c r="A53" s="20" t="s">
        <v>175</v>
      </c>
      <c r="B53" s="379" t="s">
        <v>346</v>
      </c>
      <c r="C53" s="186">
        <f>SUMIFS(Table_RSE7B_Data!F:F,Table_RSE7B_Data!$C:$C,'Table 7b'!B53,Table_RSE7B_Data!$B:$B,'Table 7b'!$B$6)</f>
        <v>40582</v>
      </c>
      <c r="D53" s="186">
        <f>SUMIFS(Table_RSE7B_Data!G:G,Table_RSE7B_Data!$C:$C,'Table 7b'!B53,Table_RSE7B_Data!$B:$B,'Table 7b'!$B$6)</f>
        <v>44326</v>
      </c>
      <c r="E53" s="186">
        <f>SUMIFS(Table_RSE7B_Data!H:H,Table_RSE7B_Data!$C:$C,'Table 7b'!B53,Table_RSE7B_Data!$B:$B,'Table 7b'!$B$6)</f>
        <v>50847</v>
      </c>
      <c r="F53" s="186">
        <f>SUMIFS(Table_RSE7B_Data!I:I,Table_RSE7B_Data!$C:$C,'Table 7b'!B53,Table_RSE7B_Data!$B:$B,'Table 7b'!$B$6)</f>
        <v>57459</v>
      </c>
      <c r="G53" s="186">
        <f>SUMIFS(Table_RSE7B_Data!J:J,Table_RSE7B_Data!$C:$C,'Table 7b'!B53,Table_RSE7B_Data!$B:$B,'Table 7b'!$B$6)</f>
        <v>63404</v>
      </c>
      <c r="H53" s="186">
        <f>SUMIFS(Table_RSE7B_Data!K:K,Table_RSE7B_Data!$C:$C,'Table 7b'!B53,Table_RSE7B_Data!$B:$B,'Table 7b'!$B$6)</f>
        <v>72212</v>
      </c>
    </row>
    <row r="54" spans="1:8" s="6" customFormat="1" ht="16.5" customHeight="1" x14ac:dyDescent="0.45">
      <c r="A54" s="20" t="s">
        <v>176</v>
      </c>
      <c r="B54" s="379" t="s">
        <v>347</v>
      </c>
      <c r="C54" s="186">
        <f>SUMIFS(Table_RSE7B_Data!F:F,Table_RSE7B_Data!$C:$C,'Table 7b'!B54,Table_RSE7B_Data!$B:$B,'Table 7b'!$B$6)</f>
        <v>301038</v>
      </c>
      <c r="D54" s="186">
        <f>SUMIFS(Table_RSE7B_Data!G:G,Table_RSE7B_Data!$C:$C,'Table 7b'!B54,Table_RSE7B_Data!$B:$B,'Table 7b'!$B$6)</f>
        <v>302807</v>
      </c>
      <c r="E54" s="186">
        <f>SUMIFS(Table_RSE7B_Data!H:H,Table_RSE7B_Data!$C:$C,'Table 7b'!B54,Table_RSE7B_Data!$B:$B,'Table 7b'!$B$6)</f>
        <v>305931</v>
      </c>
      <c r="F54" s="186">
        <f>SUMIFS(Table_RSE7B_Data!I:I,Table_RSE7B_Data!$C:$C,'Table 7b'!B54,Table_RSE7B_Data!$B:$B,'Table 7b'!$B$6)</f>
        <v>321647</v>
      </c>
      <c r="G54" s="186">
        <f>SUMIFS(Table_RSE7B_Data!J:J,Table_RSE7B_Data!$C:$C,'Table 7b'!B54,Table_RSE7B_Data!$B:$B,'Table 7b'!$B$6)</f>
        <v>343211</v>
      </c>
      <c r="H54" s="186">
        <f>SUMIFS(Table_RSE7B_Data!K:K,Table_RSE7B_Data!$C:$C,'Table 7b'!B54,Table_RSE7B_Data!$B:$B,'Table 7b'!$B$6)</f>
        <v>348652</v>
      </c>
    </row>
    <row r="55" spans="1:8" s="6" customFormat="1" ht="16.5" customHeight="1" x14ac:dyDescent="0.45">
      <c r="A55" s="112" t="s">
        <v>543</v>
      </c>
      <c r="B55" s="379" t="s">
        <v>464</v>
      </c>
      <c r="C55" s="337">
        <f>SUMIFS(Table_RSE7B_Data!F:F,Table_RSE7B_Data!$C:$C,'Table 7b'!B55,Table_RSE7B_Data!$B:$B,'Table 7b'!$B$6)</f>
        <v>51563</v>
      </c>
      <c r="D55" s="337">
        <f>SUMIFS(Table_RSE7B_Data!G:G,Table_RSE7B_Data!$C:$C,'Table 7b'!B55,Table_RSE7B_Data!$B:$B,'Table 7b'!$B$6)</f>
        <v>55843</v>
      </c>
      <c r="E55" s="337">
        <f>SUMIFS(Table_RSE7B_Data!H:H,Table_RSE7B_Data!$C:$C,'Table 7b'!B55,Table_RSE7B_Data!$B:$B,'Table 7b'!$B$6)</f>
        <v>63146</v>
      </c>
      <c r="F55" s="337">
        <f>SUMIFS(Table_RSE7B_Data!I:I,Table_RSE7B_Data!$C:$C,'Table 7b'!B55,Table_RSE7B_Data!$B:$B,'Table 7b'!$B$6)</f>
        <v>70296</v>
      </c>
      <c r="G55" s="337">
        <f>SUMIFS(Table_RSE7B_Data!J:J,Table_RSE7B_Data!$C:$C,'Table 7b'!B55,Table_RSE7B_Data!$B:$B,'Table 7b'!$B$6)</f>
        <v>76567</v>
      </c>
      <c r="H55" s="337">
        <f>SUMIFS(Table_RSE7B_Data!K:K,Table_RSE7B_Data!$C:$C,'Table 7b'!B55,Table_RSE7B_Data!$B:$B,'Table 7b'!$B$6)</f>
        <v>86903</v>
      </c>
    </row>
    <row r="56" spans="1:8" s="6" customFormat="1" ht="16.5" customHeight="1" x14ac:dyDescent="0.45">
      <c r="A56" s="95" t="s">
        <v>133</v>
      </c>
      <c r="B56" s="380"/>
      <c r="C56" s="337"/>
      <c r="D56" s="337"/>
      <c r="E56" s="337"/>
      <c r="F56" s="337"/>
      <c r="G56" s="337"/>
      <c r="H56" s="337"/>
    </row>
    <row r="57" spans="1:8" s="6" customFormat="1" ht="16.5" customHeight="1" x14ac:dyDescent="0.45">
      <c r="A57" s="23" t="s">
        <v>177</v>
      </c>
      <c r="B57" s="379" t="s">
        <v>348</v>
      </c>
      <c r="C57" s="337">
        <f>SUMIFS(Table_RSE7B_Data!F:F,Table_RSE7B_Data!$C:$C,'Table 7b'!B57,Table_RSE7B_Data!$B:$B,'Table 7b'!$B$6)</f>
        <v>28234</v>
      </c>
      <c r="D57" s="337">
        <f>SUMIFS(Table_RSE7B_Data!G:G,Table_RSE7B_Data!$C:$C,'Table 7b'!B57,Table_RSE7B_Data!$B:$B,'Table 7b'!$B$6)</f>
        <v>30577</v>
      </c>
      <c r="E57" s="337">
        <f>SUMIFS(Table_RSE7B_Data!H:H,Table_RSE7B_Data!$C:$C,'Table 7b'!B57,Table_RSE7B_Data!$B:$B,'Table 7b'!$B$6)</f>
        <v>36862</v>
      </c>
      <c r="F57" s="337">
        <f>SUMIFS(Table_RSE7B_Data!I:I,Table_RSE7B_Data!$C:$C,'Table 7b'!B57,Table_RSE7B_Data!$B:$B,'Table 7b'!$B$6)</f>
        <v>41735</v>
      </c>
      <c r="G57" s="337">
        <f>SUMIFS(Table_RSE7B_Data!J:J,Table_RSE7B_Data!$C:$C,'Table 7b'!B57,Table_RSE7B_Data!$B:$B,'Table 7b'!$B$6)</f>
        <v>47338</v>
      </c>
      <c r="H57" s="337">
        <f>SUMIFS(Table_RSE7B_Data!K:K,Table_RSE7B_Data!$C:$C,'Table 7b'!B57,Table_RSE7B_Data!$B:$B,'Table 7b'!$B$6)</f>
        <v>48496</v>
      </c>
    </row>
    <row r="58" spans="1:8" s="6" customFormat="1" ht="16.5" customHeight="1" x14ac:dyDescent="0.45">
      <c r="A58" s="24" t="s">
        <v>178</v>
      </c>
      <c r="B58" s="379" t="s">
        <v>349</v>
      </c>
      <c r="C58" s="186">
        <f>SUMIFS(Table_RSE7B_Data!F:F,Table_RSE7B_Data!$C:$C,'Table 7b'!B58,Table_RSE7B_Data!$B:$B,'Table 7b'!$B$6)</f>
        <v>31380</v>
      </c>
      <c r="D58" s="186">
        <f>SUMIFS(Table_RSE7B_Data!G:G,Table_RSE7B_Data!$C:$C,'Table 7b'!B58,Table_RSE7B_Data!$B:$B,'Table 7b'!$B$6)</f>
        <v>32415</v>
      </c>
      <c r="E58" s="186">
        <f>SUMIFS(Table_RSE7B_Data!H:H,Table_RSE7B_Data!$C:$C,'Table 7b'!B58,Table_RSE7B_Data!$B:$B,'Table 7b'!$B$6)</f>
        <v>35857</v>
      </c>
      <c r="F58" s="186">
        <f>SUMIFS(Table_RSE7B_Data!I:I,Table_RSE7B_Data!$C:$C,'Table 7b'!B58,Table_RSE7B_Data!$B:$B,'Table 7b'!$B$6)</f>
        <v>42173</v>
      </c>
      <c r="G58" s="186">
        <f>SUMIFS(Table_RSE7B_Data!J:J,Table_RSE7B_Data!$C:$C,'Table 7b'!B58,Table_RSE7B_Data!$B:$B,'Table 7b'!$B$6)</f>
        <v>45558</v>
      </c>
      <c r="H58" s="186">
        <f>SUMIFS(Table_RSE7B_Data!K:K,Table_RSE7B_Data!$C:$C,'Table 7b'!B58,Table_RSE7B_Data!$B:$B,'Table 7b'!$B$6)</f>
        <v>39951</v>
      </c>
    </row>
    <row r="59" spans="1:8" s="6" customFormat="1" ht="16.5" customHeight="1" x14ac:dyDescent="0.45">
      <c r="A59" s="24" t="s">
        <v>179</v>
      </c>
      <c r="B59" s="379" t="s">
        <v>350</v>
      </c>
      <c r="C59" s="186">
        <f>SUMIFS(Table_RSE7B_Data!F:F,Table_RSE7B_Data!$C:$C,'Table 7b'!B59,Table_RSE7B_Data!$B:$B,'Table 7b'!$B$6)</f>
        <v>27985</v>
      </c>
      <c r="D59" s="186">
        <f>SUMIFS(Table_RSE7B_Data!G:G,Table_RSE7B_Data!$C:$C,'Table 7b'!B59,Table_RSE7B_Data!$B:$B,'Table 7b'!$B$6)</f>
        <v>30418</v>
      </c>
      <c r="E59" s="186">
        <f>SUMIFS(Table_RSE7B_Data!H:H,Table_RSE7B_Data!$C:$C,'Table 7b'!B59,Table_RSE7B_Data!$B:$B,'Table 7b'!$B$6)</f>
        <v>36963</v>
      </c>
      <c r="F59" s="186">
        <f>SUMIFS(Table_RSE7B_Data!I:I,Table_RSE7B_Data!$C:$C,'Table 7b'!B59,Table_RSE7B_Data!$B:$B,'Table 7b'!$B$6)</f>
        <v>41676</v>
      </c>
      <c r="G59" s="186">
        <f>SUMIFS(Table_RSE7B_Data!J:J,Table_RSE7B_Data!$C:$C,'Table 7b'!B59,Table_RSE7B_Data!$B:$B,'Table 7b'!$B$6)</f>
        <v>47613</v>
      </c>
      <c r="H59" s="186">
        <f>SUMIFS(Table_RSE7B_Data!K:K,Table_RSE7B_Data!$C:$C,'Table 7b'!B59,Table_RSE7B_Data!$B:$B,'Table 7b'!$B$6)</f>
        <v>50075</v>
      </c>
    </row>
    <row r="60" spans="1:8" s="6" customFormat="1" ht="16.5" customHeight="1" x14ac:dyDescent="0.45">
      <c r="A60" s="103" t="s">
        <v>180</v>
      </c>
      <c r="B60" s="378"/>
      <c r="C60" s="337"/>
      <c r="D60" s="337"/>
      <c r="E60" s="337"/>
      <c r="F60" s="337"/>
      <c r="G60" s="337"/>
      <c r="H60" s="337"/>
    </row>
    <row r="61" spans="1:8" s="6" customFormat="1" ht="16.5" customHeight="1" x14ac:dyDescent="0.45">
      <c r="A61" s="20" t="s">
        <v>181</v>
      </c>
      <c r="B61" s="379" t="s">
        <v>351</v>
      </c>
      <c r="C61" s="186">
        <f>SUMIFS(Table_RSE7B_Data!F:F,Table_RSE7B_Data!$C:$C,'Table 7b'!B61,Table_RSE7B_Data!$B:$B,'Table 7b'!$B$6)</f>
        <v>71197</v>
      </c>
      <c r="D61" s="186">
        <f>SUMIFS(Table_RSE7B_Data!G:G,Table_RSE7B_Data!$C:$C,'Table 7b'!B61,Table_RSE7B_Data!$B:$B,'Table 7b'!$B$6)</f>
        <v>75722</v>
      </c>
      <c r="E61" s="186">
        <f>SUMIFS(Table_RSE7B_Data!H:H,Table_RSE7B_Data!$C:$C,'Table 7b'!B61,Table_RSE7B_Data!$B:$B,'Table 7b'!$B$6)</f>
        <v>83563</v>
      </c>
      <c r="F61" s="186">
        <f>SUMIFS(Table_RSE7B_Data!I:I,Table_RSE7B_Data!$C:$C,'Table 7b'!B61,Table_RSE7B_Data!$B:$B,'Table 7b'!$B$6)</f>
        <v>89568</v>
      </c>
      <c r="G61" s="186">
        <f>SUMIFS(Table_RSE7B_Data!J:J,Table_RSE7B_Data!$C:$C,'Table 7b'!B61,Table_RSE7B_Data!$B:$B,'Table 7b'!$B$6)</f>
        <v>92715</v>
      </c>
      <c r="H61" s="186">
        <f>SUMIFS(Table_RSE7B_Data!K:K,Table_RSE7B_Data!$C:$C,'Table 7b'!B61,Table_RSE7B_Data!$B:$B,'Table 7b'!$B$6)</f>
        <v>93615</v>
      </c>
    </row>
    <row r="62" spans="1:8" s="6" customFormat="1" ht="16.5" customHeight="1" x14ac:dyDescent="0.45">
      <c r="A62" s="113" t="s">
        <v>182</v>
      </c>
      <c r="B62" s="379" t="s">
        <v>352</v>
      </c>
      <c r="C62" s="186">
        <f>SUMIFS(Table_RSE7B_Data!F:F,Table_RSE7B_Data!$C:$C,'Table 7b'!B62,Table_RSE7B_Data!$B:$B,'Table 7b'!$B$6)</f>
        <v>12299</v>
      </c>
      <c r="D62" s="186">
        <f>SUMIFS(Table_RSE7B_Data!G:G,Table_RSE7B_Data!$C:$C,'Table 7b'!B62,Table_RSE7B_Data!$B:$B,'Table 7b'!$B$6)</f>
        <v>14013</v>
      </c>
      <c r="E62" s="186">
        <f>SUMIFS(Table_RSE7B_Data!H:H,Table_RSE7B_Data!$C:$C,'Table 7b'!B62,Table_RSE7B_Data!$B:$B,'Table 7b'!$B$6)</f>
        <v>22908</v>
      </c>
      <c r="F62" s="186">
        <f>SUMIFS(Table_RSE7B_Data!I:I,Table_RSE7B_Data!$C:$C,'Table 7b'!B62,Table_RSE7B_Data!$B:$B,'Table 7b'!$B$6)</f>
        <v>27179</v>
      </c>
      <c r="G62" s="186">
        <f>SUMIFS(Table_RSE7B_Data!J:J,Table_RSE7B_Data!$C:$C,'Table 7b'!B62,Table_RSE7B_Data!$B:$B,'Table 7b'!$B$6)</f>
        <v>33652</v>
      </c>
      <c r="H62" s="186">
        <f>SUMIFS(Table_RSE7B_Data!K:K,Table_RSE7B_Data!$C:$C,'Table 7b'!B62,Table_RSE7B_Data!$B:$B,'Table 7b'!$B$6)</f>
        <v>54884</v>
      </c>
    </row>
    <row r="63" spans="1:8" s="6" customFormat="1" ht="16.5" customHeight="1" x14ac:dyDescent="0.45">
      <c r="A63" s="20" t="s">
        <v>183</v>
      </c>
      <c r="B63" s="379" t="s">
        <v>353</v>
      </c>
      <c r="C63" s="186">
        <f>SUMIFS(Table_RSE7B_Data!F:F,Table_RSE7B_Data!$C:$C,'Table 7b'!B63,Table_RSE7B_Data!$B:$B,'Table 7b'!$B$6)</f>
        <v>12109</v>
      </c>
      <c r="D63" s="186">
        <f>SUMIFS(Table_RSE7B_Data!G:G,Table_RSE7B_Data!$C:$C,'Table 7b'!B63,Table_RSE7B_Data!$B:$B,'Table 7b'!$B$6)</f>
        <v>17708</v>
      </c>
      <c r="E63" s="186">
        <f>SUMIFS(Table_RSE7B_Data!H:H,Table_RSE7B_Data!$C:$C,'Table 7b'!B63,Table_RSE7B_Data!$B:$B,'Table 7b'!$B$6)</f>
        <v>24216</v>
      </c>
      <c r="F63" s="186">
        <f>SUMIFS(Table_RSE7B_Data!I:I,Table_RSE7B_Data!$C:$C,'Table 7b'!B63,Table_RSE7B_Data!$B:$B,'Table 7b'!$B$6)</f>
        <v>27358</v>
      </c>
      <c r="G63" s="186">
        <f>SUMIFS(Table_RSE7B_Data!J:J,Table_RSE7B_Data!$C:$C,'Table 7b'!B63,Table_RSE7B_Data!$B:$B,'Table 7b'!$B$6)</f>
        <v>28482</v>
      </c>
      <c r="H63" s="186">
        <f>SUMIFS(Table_RSE7B_Data!K:K,Table_RSE7B_Data!$C:$C,'Table 7b'!B63,Table_RSE7B_Data!$B:$B,'Table 7b'!$B$6)</f>
        <v>36271</v>
      </c>
    </row>
    <row r="64" spans="1:8" s="6" customFormat="1" ht="16.5" customHeight="1" x14ac:dyDescent="0.45">
      <c r="A64" s="112" t="s">
        <v>543</v>
      </c>
      <c r="B64" s="379" t="s">
        <v>465</v>
      </c>
      <c r="C64" s="337">
        <f>SUMIFS(Table_RSE7B_Data!F:F,Table_RSE7B_Data!$C:$C,'Table 7b'!B64,Table_RSE7B_Data!$B:$B,'Table 7b'!$B$6)</f>
        <v>51563</v>
      </c>
      <c r="D64" s="337">
        <f>SUMIFS(Table_RSE7B_Data!G:G,Table_RSE7B_Data!$C:$C,'Table 7b'!B64,Table_RSE7B_Data!$B:$B,'Table 7b'!$B$6)</f>
        <v>55843</v>
      </c>
      <c r="E64" s="337">
        <f>SUMIFS(Table_RSE7B_Data!H:H,Table_RSE7B_Data!$C:$C,'Table 7b'!B64,Table_RSE7B_Data!$B:$B,'Table 7b'!$B$6)</f>
        <v>63146</v>
      </c>
      <c r="F64" s="337">
        <f>SUMIFS(Table_RSE7B_Data!I:I,Table_RSE7B_Data!$C:$C,'Table 7b'!B64,Table_RSE7B_Data!$B:$B,'Table 7b'!$B$6)</f>
        <v>70296</v>
      </c>
      <c r="G64" s="337">
        <f>SUMIFS(Table_RSE7B_Data!J:J,Table_RSE7B_Data!$C:$C,'Table 7b'!B64,Table_RSE7B_Data!$B:$B,'Table 7b'!$B$6)</f>
        <v>76567</v>
      </c>
      <c r="H64" s="337">
        <f>SUMIFS(Table_RSE7B_Data!K:K,Table_RSE7B_Data!$C:$C,'Table 7b'!B64,Table_RSE7B_Data!$B:$B,'Table 7b'!$B$6)</f>
        <v>86903</v>
      </c>
    </row>
    <row r="65" spans="1:8" s="6" customFormat="1" ht="16.5" customHeight="1" x14ac:dyDescent="0.45">
      <c r="A65" s="84" t="s">
        <v>184</v>
      </c>
      <c r="B65" s="381"/>
      <c r="C65" s="337"/>
      <c r="D65" s="337"/>
      <c r="E65" s="337"/>
      <c r="F65" s="337"/>
      <c r="G65" s="337"/>
      <c r="H65" s="337"/>
    </row>
    <row r="66" spans="1:8" s="6" customFormat="1" ht="16.5" customHeight="1" x14ac:dyDescent="0.45">
      <c r="A66" s="20" t="s">
        <v>185</v>
      </c>
      <c r="B66" s="379" t="s">
        <v>354</v>
      </c>
      <c r="C66" s="186">
        <f>SUMIFS(Table_RSE7B_Data!F:F,Table_RSE7B_Data!$C:$C,'Table 7b'!B66,Table_RSE7B_Data!$B:$B,'Table 7b'!$B$6)</f>
        <v>55107</v>
      </c>
      <c r="D66" s="186">
        <f>SUMIFS(Table_RSE7B_Data!G:G,Table_RSE7B_Data!$C:$C,'Table 7b'!B66,Table_RSE7B_Data!$B:$B,'Table 7b'!$B$6)</f>
        <v>58764</v>
      </c>
      <c r="E66" s="186">
        <f>SUMIFS(Table_RSE7B_Data!H:H,Table_RSE7B_Data!$C:$C,'Table 7b'!B66,Table_RSE7B_Data!$B:$B,'Table 7b'!$B$6)</f>
        <v>65384</v>
      </c>
      <c r="F66" s="186">
        <f>SUMIFS(Table_RSE7B_Data!I:I,Table_RSE7B_Data!$C:$C,'Table 7b'!B66,Table_RSE7B_Data!$B:$B,'Table 7b'!$B$6)</f>
        <v>71763</v>
      </c>
      <c r="G66" s="186">
        <f>SUMIFS(Table_RSE7B_Data!J:J,Table_RSE7B_Data!$C:$C,'Table 7b'!B66,Table_RSE7B_Data!$B:$B,'Table 7b'!$B$6)</f>
        <v>78410</v>
      </c>
      <c r="H66" s="186">
        <f>SUMIFS(Table_RSE7B_Data!K:K,Table_RSE7B_Data!$C:$C,'Table 7b'!B66,Table_RSE7B_Data!$B:$B,'Table 7b'!$B$6)</f>
        <v>88217</v>
      </c>
    </row>
    <row r="67" spans="1:8" s="6" customFormat="1" ht="16.5" customHeight="1" x14ac:dyDescent="0.45">
      <c r="A67" s="20" t="s">
        <v>186</v>
      </c>
      <c r="B67" s="379" t="s">
        <v>355</v>
      </c>
      <c r="C67" s="186">
        <f>SUMIFS(Table_RSE7B_Data!F:F,Table_RSE7B_Data!$C:$C,'Table 7b'!B67,Table_RSE7B_Data!$B:$B,'Table 7b'!$B$6)</f>
        <v>7540</v>
      </c>
      <c r="D67" s="186">
        <f>SUMIFS(Table_RSE7B_Data!G:G,Table_RSE7B_Data!$C:$C,'Table 7b'!B67,Table_RSE7B_Data!$B:$B,'Table 7b'!$B$6)</f>
        <v>9618</v>
      </c>
      <c r="E67" s="186">
        <f>SUMIFS(Table_RSE7B_Data!H:H,Table_RSE7B_Data!$C:$C,'Table 7b'!B67,Table_RSE7B_Data!$B:$B,'Table 7b'!$B$6)</f>
        <v>13265</v>
      </c>
      <c r="F67" s="186">
        <f>SUMIFS(Table_RSE7B_Data!I:I,Table_RSE7B_Data!$C:$C,'Table 7b'!B67,Table_RSE7B_Data!$B:$B,'Table 7b'!$B$6)</f>
        <v>21400</v>
      </c>
      <c r="G67" s="186">
        <f>SUMIFS(Table_RSE7B_Data!J:J,Table_RSE7B_Data!$C:$C,'Table 7b'!B67,Table_RSE7B_Data!$B:$B,'Table 7b'!$B$6)</f>
        <v>11087</v>
      </c>
      <c r="H67" s="186">
        <f>SUMIFS(Table_RSE7B_Data!K:K,Table_RSE7B_Data!$C:$C,'Table 7b'!B67,Table_RSE7B_Data!$B:$B,'Table 7b'!$B$6)</f>
        <v>17862</v>
      </c>
    </row>
    <row r="68" spans="1:8" s="6" customFormat="1" ht="16.5" customHeight="1" x14ac:dyDescent="0.45">
      <c r="A68" s="112" t="s">
        <v>543</v>
      </c>
      <c r="B68" s="379" t="s">
        <v>466</v>
      </c>
      <c r="C68" s="337">
        <f>SUMIFS(Table_RSE7B_Data!F:F,Table_RSE7B_Data!$C:$C,'Table 7b'!B68,Table_RSE7B_Data!$B:$B,'Table 7b'!$B$6)</f>
        <v>51563</v>
      </c>
      <c r="D68" s="337">
        <f>SUMIFS(Table_RSE7B_Data!G:G,Table_RSE7B_Data!$C:$C,'Table 7b'!B68,Table_RSE7B_Data!$B:$B,'Table 7b'!$B$6)</f>
        <v>55843</v>
      </c>
      <c r="E68" s="337">
        <f>SUMIFS(Table_RSE7B_Data!H:H,Table_RSE7B_Data!$C:$C,'Table 7b'!B68,Table_RSE7B_Data!$B:$B,'Table 7b'!$B$6)</f>
        <v>63146</v>
      </c>
      <c r="F68" s="337">
        <f>SUMIFS(Table_RSE7B_Data!I:I,Table_RSE7B_Data!$C:$C,'Table 7b'!B68,Table_RSE7B_Data!$B:$B,'Table 7b'!$B$6)</f>
        <v>70296</v>
      </c>
      <c r="G68" s="337">
        <f>SUMIFS(Table_RSE7B_Data!J:J,Table_RSE7B_Data!$C:$C,'Table 7b'!B68,Table_RSE7B_Data!$B:$B,'Table 7b'!$B$6)</f>
        <v>76567</v>
      </c>
      <c r="H68" s="337">
        <f>SUMIFS(Table_RSE7B_Data!K:K,Table_RSE7B_Data!$C:$C,'Table 7b'!B68,Table_RSE7B_Data!$B:$B,'Table 7b'!$B$6)</f>
        <v>86903</v>
      </c>
    </row>
    <row r="69" spans="1:8" s="6" customFormat="1" ht="16.5" customHeight="1" x14ac:dyDescent="0.45">
      <c r="A69" s="311"/>
      <c r="B69" s="383"/>
      <c r="C69" s="312"/>
      <c r="D69" s="312"/>
      <c r="E69" s="312"/>
      <c r="F69" s="312"/>
      <c r="G69" s="312"/>
      <c r="H69" s="312"/>
    </row>
    <row r="70" spans="1:8" s="6" customFormat="1" ht="16.5" customHeight="1" x14ac:dyDescent="0.45">
      <c r="A70" s="112"/>
      <c r="B70" s="454"/>
      <c r="C70" s="455"/>
      <c r="D70" s="455"/>
      <c r="E70" s="455"/>
      <c r="F70" s="455"/>
      <c r="G70" s="455"/>
      <c r="H70" s="455"/>
    </row>
    <row r="71" spans="1:8" ht="16.5" customHeight="1" x14ac:dyDescent="0.35">
      <c r="A71" s="614" t="s">
        <v>541</v>
      </c>
      <c r="B71" s="614"/>
      <c r="C71" s="614"/>
      <c r="D71" s="614"/>
      <c r="E71" s="614"/>
      <c r="F71" s="614"/>
      <c r="G71" s="614"/>
      <c r="H71" s="614"/>
    </row>
  </sheetData>
  <mergeCells count="8">
    <mergeCell ref="A1:H1"/>
    <mergeCell ref="A71:H71"/>
    <mergeCell ref="C29:H29"/>
    <mergeCell ref="C50:H50"/>
    <mergeCell ref="C7:H7"/>
    <mergeCell ref="C8:H8"/>
    <mergeCell ref="C4:E4"/>
    <mergeCell ref="C3:E3"/>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'Filters control'!$A$1:$A$5</xm:f>
          </x14:formula1>
          <xm:sqref>C4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K211"/>
  <sheetViews>
    <sheetView workbookViewId="0"/>
  </sheetViews>
  <sheetFormatPr defaultRowHeight="14.25" x14ac:dyDescent="0.45"/>
  <cols>
    <col min="1" max="1" width="10.19921875" bestFit="1" customWidth="1"/>
    <col min="2" max="2" width="33.1328125" bestFit="1" customWidth="1"/>
    <col min="3" max="3" width="49.3984375" bestFit="1" customWidth="1"/>
    <col min="4" max="4" width="35.9296875" bestFit="1" customWidth="1"/>
    <col min="5" max="5" width="11.6640625" bestFit="1" customWidth="1"/>
    <col min="6" max="11" width="7.796875" bestFit="1" customWidth="1"/>
  </cols>
  <sheetData>
    <row r="1" spans="1:11" x14ac:dyDescent="0.45">
      <c r="A1" s="492" t="s">
        <v>620</v>
      </c>
      <c r="B1" s="492" t="s">
        <v>483</v>
      </c>
      <c r="C1" s="492" t="s">
        <v>566</v>
      </c>
      <c r="D1" s="492" t="s">
        <v>567</v>
      </c>
      <c r="E1" s="492" t="s">
        <v>621</v>
      </c>
      <c r="F1" s="492" t="s">
        <v>0</v>
      </c>
      <c r="G1" s="492" t="s">
        <v>1</v>
      </c>
      <c r="H1" s="492" t="s">
        <v>2</v>
      </c>
      <c r="I1" s="492" t="s">
        <v>3</v>
      </c>
      <c r="J1" s="492" t="s">
        <v>4</v>
      </c>
      <c r="K1" s="492" t="s">
        <v>308</v>
      </c>
    </row>
    <row r="2" spans="1:11" x14ac:dyDescent="0.45">
      <c r="A2" s="492" t="s">
        <v>734</v>
      </c>
      <c r="B2" s="492" t="s">
        <v>48</v>
      </c>
      <c r="C2" s="492" t="s">
        <v>326</v>
      </c>
      <c r="D2" s="492" t="s">
        <v>735</v>
      </c>
      <c r="E2" s="492">
        <v>1</v>
      </c>
      <c r="F2" s="492">
        <v>926</v>
      </c>
      <c r="G2" s="492">
        <v>921</v>
      </c>
      <c r="H2" s="492">
        <v>910</v>
      </c>
      <c r="I2" s="492">
        <v>905</v>
      </c>
      <c r="J2" s="492">
        <v>895</v>
      </c>
      <c r="K2" s="492">
        <v>876</v>
      </c>
    </row>
    <row r="3" spans="1:11" x14ac:dyDescent="0.45">
      <c r="A3" s="492" t="s">
        <v>734</v>
      </c>
      <c r="B3" s="492" t="s">
        <v>48</v>
      </c>
      <c r="C3" s="492" t="s">
        <v>327</v>
      </c>
      <c r="D3" s="492" t="s">
        <v>736</v>
      </c>
      <c r="E3" s="492">
        <v>2</v>
      </c>
      <c r="F3" s="492">
        <v>27670</v>
      </c>
      <c r="G3" s="492">
        <v>26676</v>
      </c>
      <c r="H3" s="492">
        <v>26107</v>
      </c>
      <c r="I3" s="492">
        <v>25459</v>
      </c>
      <c r="J3" s="492">
        <v>25187</v>
      </c>
      <c r="K3" s="492">
        <v>22132</v>
      </c>
    </row>
    <row r="4" spans="1:11" x14ac:dyDescent="0.45">
      <c r="A4" s="492" t="s">
        <v>734</v>
      </c>
      <c r="B4" s="492" t="s">
        <v>48</v>
      </c>
      <c r="C4" s="492" t="s">
        <v>328</v>
      </c>
      <c r="D4" s="492" t="s">
        <v>737</v>
      </c>
      <c r="E4" s="492">
        <v>3</v>
      </c>
      <c r="F4" s="492">
        <v>301</v>
      </c>
      <c r="G4" s="492">
        <v>307</v>
      </c>
      <c r="H4" s="492">
        <v>310</v>
      </c>
      <c r="I4" s="492">
        <v>295</v>
      </c>
      <c r="J4" s="492">
        <v>278</v>
      </c>
      <c r="K4" s="492">
        <v>273</v>
      </c>
    </row>
    <row r="5" spans="1:11" x14ac:dyDescent="0.45">
      <c r="A5" s="492" t="s">
        <v>734</v>
      </c>
      <c r="B5" s="492" t="s">
        <v>48</v>
      </c>
      <c r="C5" s="492" t="s">
        <v>455</v>
      </c>
      <c r="D5" s="492" t="s">
        <v>729</v>
      </c>
      <c r="E5" s="492">
        <v>4</v>
      </c>
      <c r="F5" s="492">
        <v>28924</v>
      </c>
      <c r="G5" s="492">
        <v>27932</v>
      </c>
      <c r="H5" s="492">
        <v>27358</v>
      </c>
      <c r="I5" s="492">
        <v>26660</v>
      </c>
      <c r="J5" s="492">
        <v>26360</v>
      </c>
      <c r="K5" s="492">
        <v>23289</v>
      </c>
    </row>
    <row r="6" spans="1:11" x14ac:dyDescent="0.45">
      <c r="A6" s="492" t="s">
        <v>734</v>
      </c>
      <c r="B6" s="492" t="s">
        <v>48</v>
      </c>
      <c r="C6" s="492" t="s">
        <v>456</v>
      </c>
      <c r="D6" s="492" t="s">
        <v>738</v>
      </c>
      <c r="E6" s="492">
        <v>5</v>
      </c>
      <c r="F6" s="492">
        <v>14602</v>
      </c>
      <c r="G6" s="492">
        <v>14954</v>
      </c>
      <c r="H6" s="492">
        <v>15503</v>
      </c>
      <c r="I6" s="492">
        <v>15520</v>
      </c>
      <c r="J6" s="492">
        <v>15187</v>
      </c>
      <c r="K6" s="492">
        <v>14085</v>
      </c>
    </row>
    <row r="7" spans="1:11" x14ac:dyDescent="0.45">
      <c r="A7" s="492" t="s">
        <v>734</v>
      </c>
      <c r="B7" s="492" t="s">
        <v>48</v>
      </c>
      <c r="C7" s="492" t="s">
        <v>457</v>
      </c>
      <c r="D7" s="492" t="s">
        <v>739</v>
      </c>
      <c r="E7" s="492">
        <v>6</v>
      </c>
      <c r="F7" s="492">
        <v>1071</v>
      </c>
      <c r="G7" s="492">
        <v>1188</v>
      </c>
      <c r="H7" s="492">
        <v>1424</v>
      </c>
      <c r="I7" s="492">
        <v>1823</v>
      </c>
      <c r="J7" s="492">
        <v>2029</v>
      </c>
      <c r="K7" s="492">
        <v>2196</v>
      </c>
    </row>
    <row r="8" spans="1:11" x14ac:dyDescent="0.45">
      <c r="A8" s="492" t="s">
        <v>734</v>
      </c>
      <c r="B8" s="492" t="s">
        <v>48</v>
      </c>
      <c r="C8" s="492" t="s">
        <v>458</v>
      </c>
      <c r="D8" s="492" t="s">
        <v>740</v>
      </c>
      <c r="E8" s="492">
        <v>7</v>
      </c>
      <c r="F8" s="492">
        <v>13531</v>
      </c>
      <c r="G8" s="492">
        <v>13766</v>
      </c>
      <c r="H8" s="492">
        <v>14080</v>
      </c>
      <c r="I8" s="492">
        <v>13697</v>
      </c>
      <c r="J8" s="492">
        <v>13158</v>
      </c>
      <c r="K8" s="492">
        <v>11888</v>
      </c>
    </row>
    <row r="9" spans="1:11" x14ac:dyDescent="0.45">
      <c r="A9" s="492" t="s">
        <v>734</v>
      </c>
      <c r="B9" s="492" t="s">
        <v>48</v>
      </c>
      <c r="C9" s="492" t="s">
        <v>329</v>
      </c>
      <c r="D9" s="492" t="s">
        <v>741</v>
      </c>
      <c r="E9" s="492">
        <v>8</v>
      </c>
      <c r="F9" s="492">
        <v>17738</v>
      </c>
      <c r="G9" s="492">
        <v>17442</v>
      </c>
      <c r="H9" s="492">
        <v>18141</v>
      </c>
      <c r="I9" s="492">
        <v>18423</v>
      </c>
      <c r="J9" s="492">
        <v>19181</v>
      </c>
      <c r="K9" s="492">
        <v>19364</v>
      </c>
    </row>
    <row r="10" spans="1:11" x14ac:dyDescent="0.45">
      <c r="A10" s="492" t="s">
        <v>734</v>
      </c>
      <c r="B10" s="492" t="s">
        <v>48</v>
      </c>
      <c r="C10" s="492" t="s">
        <v>330</v>
      </c>
      <c r="D10" s="492" t="s">
        <v>742</v>
      </c>
      <c r="E10" s="492">
        <v>9</v>
      </c>
      <c r="F10" s="492">
        <v>10147</v>
      </c>
      <c r="G10" s="492">
        <v>9603</v>
      </c>
      <c r="H10" s="492">
        <v>8861</v>
      </c>
      <c r="I10" s="492">
        <v>7887</v>
      </c>
      <c r="J10" s="492">
        <v>6858</v>
      </c>
      <c r="K10" s="492">
        <v>3695</v>
      </c>
    </row>
    <row r="11" spans="1:11" x14ac:dyDescent="0.45">
      <c r="A11" s="492" t="s">
        <v>734</v>
      </c>
      <c r="B11" s="492" t="s">
        <v>48</v>
      </c>
      <c r="C11" s="492" t="s">
        <v>331</v>
      </c>
      <c r="D11" s="492" t="s">
        <v>743</v>
      </c>
      <c r="E11" s="492">
        <v>10</v>
      </c>
      <c r="F11" s="492">
        <v>638</v>
      </c>
      <c r="G11" s="492">
        <v>483</v>
      </c>
      <c r="H11" s="492">
        <v>356</v>
      </c>
      <c r="I11" s="492">
        <v>350</v>
      </c>
      <c r="J11" s="492">
        <v>320</v>
      </c>
      <c r="K11" s="492">
        <v>230</v>
      </c>
    </row>
    <row r="12" spans="1:11" x14ac:dyDescent="0.45">
      <c r="A12" s="492" t="s">
        <v>734</v>
      </c>
      <c r="B12" s="492" t="s">
        <v>48</v>
      </c>
      <c r="C12" s="492" t="s">
        <v>459</v>
      </c>
      <c r="D12" s="492" t="s">
        <v>729</v>
      </c>
      <c r="E12" s="492">
        <v>11</v>
      </c>
      <c r="F12" s="492">
        <v>28924</v>
      </c>
      <c r="G12" s="492">
        <v>27932</v>
      </c>
      <c r="H12" s="492">
        <v>27358</v>
      </c>
      <c r="I12" s="492">
        <v>26660</v>
      </c>
      <c r="J12" s="492">
        <v>26360</v>
      </c>
      <c r="K12" s="492">
        <v>23289</v>
      </c>
    </row>
    <row r="13" spans="1:11" x14ac:dyDescent="0.45">
      <c r="A13" s="492" t="s">
        <v>734</v>
      </c>
      <c r="B13" s="492" t="s">
        <v>48</v>
      </c>
      <c r="C13" s="492" t="s">
        <v>332</v>
      </c>
      <c r="D13" s="492" t="s">
        <v>744</v>
      </c>
      <c r="E13" s="492">
        <v>12</v>
      </c>
      <c r="F13" s="492">
        <v>26768</v>
      </c>
      <c r="G13" s="492">
        <v>26272</v>
      </c>
      <c r="H13" s="492">
        <v>26182</v>
      </c>
      <c r="I13" s="492">
        <v>25883</v>
      </c>
      <c r="J13" s="492">
        <v>25638</v>
      </c>
      <c r="K13" s="492">
        <v>22854</v>
      </c>
    </row>
    <row r="14" spans="1:11" x14ac:dyDescent="0.45">
      <c r="A14" s="492" t="s">
        <v>734</v>
      </c>
      <c r="B14" s="492" t="s">
        <v>48</v>
      </c>
      <c r="C14" s="492" t="s">
        <v>333</v>
      </c>
      <c r="D14" s="492" t="s">
        <v>745</v>
      </c>
      <c r="E14" s="492">
        <v>13</v>
      </c>
      <c r="F14" s="492">
        <v>2155</v>
      </c>
      <c r="G14" s="492">
        <v>1660</v>
      </c>
      <c r="H14" s="492">
        <v>1175</v>
      </c>
      <c r="I14" s="492">
        <v>777</v>
      </c>
      <c r="J14" s="492">
        <v>722</v>
      </c>
      <c r="K14" s="492">
        <v>435</v>
      </c>
    </row>
    <row r="15" spans="1:11" x14ac:dyDescent="0.45">
      <c r="A15" s="492" t="s">
        <v>734</v>
      </c>
      <c r="B15" s="492" t="s">
        <v>48</v>
      </c>
      <c r="C15" s="492" t="s">
        <v>460</v>
      </c>
      <c r="D15" s="492" t="s">
        <v>729</v>
      </c>
      <c r="E15" s="492">
        <v>14</v>
      </c>
      <c r="F15" s="492">
        <v>28924</v>
      </c>
      <c r="G15" s="492">
        <v>27932</v>
      </c>
      <c r="H15" s="492">
        <v>27358</v>
      </c>
      <c r="I15" s="492">
        <v>26660</v>
      </c>
      <c r="J15" s="492">
        <v>26360</v>
      </c>
      <c r="K15" s="492">
        <v>23289</v>
      </c>
    </row>
    <row r="16" spans="1:11" x14ac:dyDescent="0.45">
      <c r="A16" s="492" t="s">
        <v>734</v>
      </c>
      <c r="B16" s="492" t="s">
        <v>48</v>
      </c>
      <c r="C16" s="492" t="s">
        <v>334</v>
      </c>
      <c r="D16" s="492" t="s">
        <v>746</v>
      </c>
      <c r="E16" s="492">
        <v>15</v>
      </c>
      <c r="F16" s="492">
        <v>277970</v>
      </c>
      <c r="G16" s="492">
        <v>284463</v>
      </c>
      <c r="H16" s="492">
        <v>305225</v>
      </c>
      <c r="I16" s="492">
        <v>316207</v>
      </c>
      <c r="J16" s="492">
        <v>325962</v>
      </c>
      <c r="K16" s="492">
        <v>330536</v>
      </c>
    </row>
    <row r="17" spans="1:11" x14ac:dyDescent="0.45">
      <c r="A17" s="492" t="s">
        <v>734</v>
      </c>
      <c r="B17" s="492" t="s">
        <v>48</v>
      </c>
      <c r="C17" s="492" t="s">
        <v>335</v>
      </c>
      <c r="D17" s="492" t="s">
        <v>747</v>
      </c>
      <c r="E17" s="492">
        <v>16</v>
      </c>
      <c r="F17" s="492">
        <v>1122880</v>
      </c>
      <c r="G17" s="492">
        <v>1182419</v>
      </c>
      <c r="H17" s="492">
        <v>1327461</v>
      </c>
      <c r="I17" s="492">
        <v>1462860</v>
      </c>
      <c r="J17" s="492">
        <v>1596981</v>
      </c>
      <c r="K17" s="492">
        <v>1598191</v>
      </c>
    </row>
    <row r="18" spans="1:11" x14ac:dyDescent="0.45">
      <c r="A18" s="492" t="s">
        <v>734</v>
      </c>
      <c r="B18" s="492" t="s">
        <v>48</v>
      </c>
      <c r="C18" s="492" t="s">
        <v>336</v>
      </c>
      <c r="D18" s="492" t="s">
        <v>748</v>
      </c>
      <c r="E18" s="492">
        <v>17</v>
      </c>
      <c r="F18" s="492">
        <v>90565</v>
      </c>
      <c r="G18" s="492">
        <v>92938</v>
      </c>
      <c r="H18" s="492">
        <v>94824</v>
      </c>
      <c r="I18" s="492">
        <v>94988</v>
      </c>
      <c r="J18" s="492">
        <v>95378</v>
      </c>
      <c r="K18" s="492">
        <v>95187</v>
      </c>
    </row>
    <row r="19" spans="1:11" x14ac:dyDescent="0.45">
      <c r="A19" s="492" t="s">
        <v>734</v>
      </c>
      <c r="B19" s="492" t="s">
        <v>48</v>
      </c>
      <c r="C19" s="492" t="s">
        <v>461</v>
      </c>
      <c r="D19" s="492" t="s">
        <v>731</v>
      </c>
      <c r="E19" s="492">
        <v>18</v>
      </c>
      <c r="F19" s="492">
        <v>1491415</v>
      </c>
      <c r="G19" s="492">
        <v>1559820</v>
      </c>
      <c r="H19" s="492">
        <v>1727510</v>
      </c>
      <c r="I19" s="492">
        <v>1874055</v>
      </c>
      <c r="J19" s="492">
        <v>2018321</v>
      </c>
      <c r="K19" s="492">
        <v>2023914</v>
      </c>
    </row>
    <row r="20" spans="1:11" x14ac:dyDescent="0.45">
      <c r="A20" s="492" t="s">
        <v>734</v>
      </c>
      <c r="B20" s="492" t="s">
        <v>48</v>
      </c>
      <c r="C20" s="492" t="s">
        <v>337</v>
      </c>
      <c r="D20" s="492" t="s">
        <v>749</v>
      </c>
      <c r="E20" s="492">
        <v>19</v>
      </c>
      <c r="F20" s="492">
        <v>412271</v>
      </c>
      <c r="G20" s="492">
        <v>457252</v>
      </c>
      <c r="H20" s="492">
        <v>571481</v>
      </c>
      <c r="I20" s="492">
        <v>647729</v>
      </c>
      <c r="J20" s="492">
        <v>718935</v>
      </c>
      <c r="K20" s="492">
        <v>683055</v>
      </c>
    </row>
    <row r="21" spans="1:11" x14ac:dyDescent="0.45">
      <c r="A21" s="492" t="s">
        <v>734</v>
      </c>
      <c r="B21" s="492" t="s">
        <v>48</v>
      </c>
      <c r="C21" s="492" t="s">
        <v>338</v>
      </c>
      <c r="D21" s="492" t="s">
        <v>750</v>
      </c>
      <c r="E21" s="492">
        <v>20</v>
      </c>
      <c r="F21" s="492">
        <v>33608</v>
      </c>
      <c r="G21" s="492">
        <v>38518</v>
      </c>
      <c r="H21" s="492">
        <v>51049</v>
      </c>
      <c r="I21" s="492">
        <v>76888</v>
      </c>
      <c r="J21" s="492">
        <v>92458</v>
      </c>
      <c r="K21" s="492">
        <v>87751</v>
      </c>
    </row>
    <row r="22" spans="1:11" x14ac:dyDescent="0.45">
      <c r="A22" s="492" t="s">
        <v>734</v>
      </c>
      <c r="B22" s="492" t="s">
        <v>48</v>
      </c>
      <c r="C22" s="492" t="s">
        <v>339</v>
      </c>
      <c r="D22" s="492" t="s">
        <v>751</v>
      </c>
      <c r="E22" s="492">
        <v>21</v>
      </c>
      <c r="F22" s="492">
        <v>378664</v>
      </c>
      <c r="G22" s="492">
        <v>418734</v>
      </c>
      <c r="H22" s="492">
        <v>520432</v>
      </c>
      <c r="I22" s="492">
        <v>570830</v>
      </c>
      <c r="J22" s="492">
        <v>626477</v>
      </c>
      <c r="K22" s="492">
        <v>595304</v>
      </c>
    </row>
    <row r="23" spans="1:11" x14ac:dyDescent="0.45">
      <c r="A23" s="492" t="s">
        <v>734</v>
      </c>
      <c r="B23" s="492" t="s">
        <v>48</v>
      </c>
      <c r="C23" s="492" t="s">
        <v>340</v>
      </c>
      <c r="D23" s="492" t="s">
        <v>752</v>
      </c>
      <c r="E23" s="492">
        <v>22</v>
      </c>
      <c r="F23" s="492">
        <v>1262893</v>
      </c>
      <c r="G23" s="492">
        <v>1320711</v>
      </c>
      <c r="H23" s="492">
        <v>1515907</v>
      </c>
      <c r="I23" s="492">
        <v>1650142</v>
      </c>
      <c r="J23" s="492">
        <v>1778392</v>
      </c>
      <c r="K23" s="492">
        <v>1812761</v>
      </c>
    </row>
    <row r="24" spans="1:11" x14ac:dyDescent="0.45">
      <c r="A24" s="492" t="s">
        <v>734</v>
      </c>
      <c r="B24" s="492" t="s">
        <v>48</v>
      </c>
      <c r="C24" s="492" t="s">
        <v>341</v>
      </c>
      <c r="D24" s="492" t="s">
        <v>753</v>
      </c>
      <c r="E24" s="492">
        <v>23</v>
      </c>
      <c r="F24" s="492">
        <v>124796</v>
      </c>
      <c r="G24" s="492">
        <v>134558</v>
      </c>
      <c r="H24" s="492">
        <v>202982</v>
      </c>
      <c r="I24" s="492">
        <v>214347</v>
      </c>
      <c r="J24" s="492">
        <v>230801</v>
      </c>
      <c r="K24" s="492">
        <v>202807</v>
      </c>
    </row>
    <row r="25" spans="1:11" x14ac:dyDescent="0.45">
      <c r="A25" s="492" t="s">
        <v>734</v>
      </c>
      <c r="B25" s="492" t="s">
        <v>48</v>
      </c>
      <c r="C25" s="492" t="s">
        <v>342</v>
      </c>
      <c r="D25" s="492" t="s">
        <v>754</v>
      </c>
      <c r="E25" s="492">
        <v>24</v>
      </c>
      <c r="F25" s="492">
        <v>7726</v>
      </c>
      <c r="G25" s="492">
        <v>8551</v>
      </c>
      <c r="H25" s="492">
        <v>8621</v>
      </c>
      <c r="I25" s="492">
        <v>9567</v>
      </c>
      <c r="J25" s="492">
        <v>9127</v>
      </c>
      <c r="K25" s="492">
        <v>8346</v>
      </c>
    </row>
    <row r="26" spans="1:11" x14ac:dyDescent="0.45">
      <c r="A26" s="492" t="s">
        <v>734</v>
      </c>
      <c r="B26" s="492" t="s">
        <v>48</v>
      </c>
      <c r="C26" s="492" t="s">
        <v>462</v>
      </c>
      <c r="D26" s="492" t="s">
        <v>731</v>
      </c>
      <c r="E26" s="492">
        <v>25</v>
      </c>
      <c r="F26" s="492">
        <v>1491415</v>
      </c>
      <c r="G26" s="492">
        <v>1559820</v>
      </c>
      <c r="H26" s="492">
        <v>1727510</v>
      </c>
      <c r="I26" s="492">
        <v>1874055</v>
      </c>
      <c r="J26" s="492">
        <v>2018321</v>
      </c>
      <c r="K26" s="492">
        <v>2023914</v>
      </c>
    </row>
    <row r="27" spans="1:11" x14ac:dyDescent="0.45">
      <c r="A27" s="492" t="s">
        <v>734</v>
      </c>
      <c r="B27" s="492" t="s">
        <v>48</v>
      </c>
      <c r="C27" s="492" t="s">
        <v>343</v>
      </c>
      <c r="D27" s="492" t="s">
        <v>755</v>
      </c>
      <c r="E27" s="492">
        <v>26</v>
      </c>
      <c r="F27" s="492">
        <v>1475115</v>
      </c>
      <c r="G27" s="492">
        <v>1543854</v>
      </c>
      <c r="H27" s="492">
        <v>1711922</v>
      </c>
      <c r="I27" s="492">
        <v>1857433</v>
      </c>
      <c r="J27" s="492">
        <v>2010319</v>
      </c>
      <c r="K27" s="492">
        <v>2016145</v>
      </c>
    </row>
    <row r="28" spans="1:11" x14ac:dyDescent="0.45">
      <c r="A28" s="492" t="s">
        <v>734</v>
      </c>
      <c r="B28" s="492" t="s">
        <v>48</v>
      </c>
      <c r="C28" s="492" t="s">
        <v>344</v>
      </c>
      <c r="D28" s="492" t="s">
        <v>756</v>
      </c>
      <c r="E28" s="492">
        <v>27</v>
      </c>
      <c r="F28" s="492">
        <v>16250</v>
      </c>
      <c r="G28" s="492">
        <v>15966</v>
      </c>
      <c r="H28" s="492">
        <v>15587</v>
      </c>
      <c r="I28" s="492">
        <v>16623</v>
      </c>
      <c r="J28" s="492">
        <v>8002</v>
      </c>
      <c r="K28" s="492">
        <v>7769</v>
      </c>
    </row>
    <row r="29" spans="1:11" x14ac:dyDescent="0.45">
      <c r="A29" s="492" t="s">
        <v>734</v>
      </c>
      <c r="B29" s="492" t="s">
        <v>48</v>
      </c>
      <c r="C29" s="492" t="s">
        <v>463</v>
      </c>
      <c r="D29" s="492" t="s">
        <v>731</v>
      </c>
      <c r="E29" s="492">
        <v>28</v>
      </c>
      <c r="F29" s="492">
        <v>1491415</v>
      </c>
      <c r="G29" s="492">
        <v>1559820</v>
      </c>
      <c r="H29" s="492">
        <v>1727510</v>
      </c>
      <c r="I29" s="492">
        <v>1874055</v>
      </c>
      <c r="J29" s="492">
        <v>2018321</v>
      </c>
      <c r="K29" s="492">
        <v>2023914</v>
      </c>
    </row>
    <row r="30" spans="1:11" x14ac:dyDescent="0.45">
      <c r="A30" s="492" t="s">
        <v>734</v>
      </c>
      <c r="B30" s="492" t="s">
        <v>48</v>
      </c>
      <c r="C30" s="492" t="s">
        <v>345</v>
      </c>
      <c r="D30" s="492" t="s">
        <v>757</v>
      </c>
      <c r="E30" s="492">
        <v>29</v>
      </c>
      <c r="F30" s="492">
        <v>300165</v>
      </c>
      <c r="G30" s="492">
        <v>308733</v>
      </c>
      <c r="H30" s="492">
        <v>335379</v>
      </c>
      <c r="I30" s="492">
        <v>349364</v>
      </c>
      <c r="J30" s="492">
        <v>364226</v>
      </c>
      <c r="K30" s="492">
        <v>377206</v>
      </c>
    </row>
    <row r="31" spans="1:11" x14ac:dyDescent="0.45">
      <c r="A31" s="492" t="s">
        <v>734</v>
      </c>
      <c r="B31" s="492" t="s">
        <v>48</v>
      </c>
      <c r="C31" s="492" t="s">
        <v>346</v>
      </c>
      <c r="D31" s="492" t="s">
        <v>758</v>
      </c>
      <c r="E31" s="492">
        <v>30</v>
      </c>
      <c r="F31" s="492">
        <v>40582</v>
      </c>
      <c r="G31" s="492">
        <v>44326</v>
      </c>
      <c r="H31" s="492">
        <v>50847</v>
      </c>
      <c r="I31" s="492">
        <v>57459</v>
      </c>
      <c r="J31" s="492">
        <v>63404</v>
      </c>
      <c r="K31" s="492">
        <v>72212</v>
      </c>
    </row>
    <row r="32" spans="1:11" x14ac:dyDescent="0.45">
      <c r="A32" s="492" t="s">
        <v>734</v>
      </c>
      <c r="B32" s="492" t="s">
        <v>48</v>
      </c>
      <c r="C32" s="492" t="s">
        <v>347</v>
      </c>
      <c r="D32" s="492" t="s">
        <v>759</v>
      </c>
      <c r="E32" s="492">
        <v>31</v>
      </c>
      <c r="F32" s="492">
        <v>301038</v>
      </c>
      <c r="G32" s="492">
        <v>302807</v>
      </c>
      <c r="H32" s="492">
        <v>305931</v>
      </c>
      <c r="I32" s="492">
        <v>321647</v>
      </c>
      <c r="J32" s="492">
        <v>343211</v>
      </c>
      <c r="K32" s="492">
        <v>348652</v>
      </c>
    </row>
    <row r="33" spans="1:11" x14ac:dyDescent="0.45">
      <c r="A33" s="492" t="s">
        <v>734</v>
      </c>
      <c r="B33" s="492" t="s">
        <v>48</v>
      </c>
      <c r="C33" s="492" t="s">
        <v>464</v>
      </c>
      <c r="D33" s="492" t="s">
        <v>760</v>
      </c>
      <c r="E33" s="492">
        <v>32</v>
      </c>
      <c r="F33" s="492">
        <v>51563</v>
      </c>
      <c r="G33" s="492">
        <v>55843</v>
      </c>
      <c r="H33" s="492">
        <v>63146</v>
      </c>
      <c r="I33" s="492">
        <v>70296</v>
      </c>
      <c r="J33" s="492">
        <v>76567</v>
      </c>
      <c r="K33" s="492">
        <v>86903</v>
      </c>
    </row>
    <row r="34" spans="1:11" x14ac:dyDescent="0.45">
      <c r="A34" s="492" t="s">
        <v>734</v>
      </c>
      <c r="B34" s="492" t="s">
        <v>48</v>
      </c>
      <c r="C34" s="492" t="s">
        <v>348</v>
      </c>
      <c r="D34" s="492" t="s">
        <v>761</v>
      </c>
      <c r="E34" s="492">
        <v>33</v>
      </c>
      <c r="F34" s="492">
        <v>28234</v>
      </c>
      <c r="G34" s="492">
        <v>30577</v>
      </c>
      <c r="H34" s="492">
        <v>36862</v>
      </c>
      <c r="I34" s="492">
        <v>41735</v>
      </c>
      <c r="J34" s="492">
        <v>47338</v>
      </c>
      <c r="K34" s="492">
        <v>48496</v>
      </c>
    </row>
    <row r="35" spans="1:11" x14ac:dyDescent="0.45">
      <c r="A35" s="492" t="s">
        <v>734</v>
      </c>
      <c r="B35" s="492" t="s">
        <v>48</v>
      </c>
      <c r="C35" s="492" t="s">
        <v>349</v>
      </c>
      <c r="D35" s="492" t="s">
        <v>762</v>
      </c>
      <c r="E35" s="492">
        <v>34</v>
      </c>
      <c r="F35" s="492">
        <v>31380</v>
      </c>
      <c r="G35" s="492">
        <v>32415</v>
      </c>
      <c r="H35" s="492">
        <v>35857</v>
      </c>
      <c r="I35" s="492">
        <v>42173</v>
      </c>
      <c r="J35" s="492">
        <v>45558</v>
      </c>
      <c r="K35" s="492">
        <v>39951</v>
      </c>
    </row>
    <row r="36" spans="1:11" x14ac:dyDescent="0.45">
      <c r="A36" s="492" t="s">
        <v>734</v>
      </c>
      <c r="B36" s="492" t="s">
        <v>48</v>
      </c>
      <c r="C36" s="492" t="s">
        <v>350</v>
      </c>
      <c r="D36" s="492" t="s">
        <v>763</v>
      </c>
      <c r="E36" s="492">
        <v>35</v>
      </c>
      <c r="F36" s="492">
        <v>27985</v>
      </c>
      <c r="G36" s="492">
        <v>30418</v>
      </c>
      <c r="H36" s="492">
        <v>36963</v>
      </c>
      <c r="I36" s="492">
        <v>41676</v>
      </c>
      <c r="J36" s="492">
        <v>47613</v>
      </c>
      <c r="K36" s="492">
        <v>50075</v>
      </c>
    </row>
    <row r="37" spans="1:11" x14ac:dyDescent="0.45">
      <c r="A37" s="492" t="s">
        <v>734</v>
      </c>
      <c r="B37" s="492" t="s">
        <v>48</v>
      </c>
      <c r="C37" s="492" t="s">
        <v>351</v>
      </c>
      <c r="D37" s="492" t="s">
        <v>764</v>
      </c>
      <c r="E37" s="492">
        <v>36</v>
      </c>
      <c r="F37" s="492">
        <v>71197</v>
      </c>
      <c r="G37" s="492">
        <v>75722</v>
      </c>
      <c r="H37" s="492">
        <v>83563</v>
      </c>
      <c r="I37" s="492">
        <v>89568</v>
      </c>
      <c r="J37" s="492">
        <v>92715</v>
      </c>
      <c r="K37" s="492">
        <v>93615</v>
      </c>
    </row>
    <row r="38" spans="1:11" x14ac:dyDescent="0.45">
      <c r="A38" s="492" t="s">
        <v>734</v>
      </c>
      <c r="B38" s="492" t="s">
        <v>48</v>
      </c>
      <c r="C38" s="492" t="s">
        <v>352</v>
      </c>
      <c r="D38" s="492" t="s">
        <v>765</v>
      </c>
      <c r="E38" s="492">
        <v>37</v>
      </c>
      <c r="F38" s="492">
        <v>12299</v>
      </c>
      <c r="G38" s="492">
        <v>14013</v>
      </c>
      <c r="H38" s="492">
        <v>22908</v>
      </c>
      <c r="I38" s="492">
        <v>27179</v>
      </c>
      <c r="J38" s="492">
        <v>33652</v>
      </c>
      <c r="K38" s="492">
        <v>54884</v>
      </c>
    </row>
    <row r="39" spans="1:11" x14ac:dyDescent="0.45">
      <c r="A39" s="492" t="s">
        <v>734</v>
      </c>
      <c r="B39" s="492" t="s">
        <v>48</v>
      </c>
      <c r="C39" s="492" t="s">
        <v>353</v>
      </c>
      <c r="D39" s="492" t="s">
        <v>766</v>
      </c>
      <c r="E39" s="492">
        <v>38</v>
      </c>
      <c r="F39" s="492">
        <v>12109</v>
      </c>
      <c r="G39" s="492">
        <v>17708</v>
      </c>
      <c r="H39" s="492">
        <v>24216</v>
      </c>
      <c r="I39" s="492">
        <v>27358</v>
      </c>
      <c r="J39" s="492">
        <v>28482</v>
      </c>
      <c r="K39" s="492">
        <v>36271</v>
      </c>
    </row>
    <row r="40" spans="1:11" x14ac:dyDescent="0.45">
      <c r="A40" s="492" t="s">
        <v>734</v>
      </c>
      <c r="B40" s="492" t="s">
        <v>48</v>
      </c>
      <c r="C40" s="492" t="s">
        <v>465</v>
      </c>
      <c r="D40" s="492" t="s">
        <v>760</v>
      </c>
      <c r="E40" s="492">
        <v>39</v>
      </c>
      <c r="F40" s="492">
        <v>51563</v>
      </c>
      <c r="G40" s="492">
        <v>55843</v>
      </c>
      <c r="H40" s="492">
        <v>63146</v>
      </c>
      <c r="I40" s="492">
        <v>70296</v>
      </c>
      <c r="J40" s="492">
        <v>76567</v>
      </c>
      <c r="K40" s="492">
        <v>86903</v>
      </c>
    </row>
    <row r="41" spans="1:11" x14ac:dyDescent="0.45">
      <c r="A41" s="492" t="s">
        <v>734</v>
      </c>
      <c r="B41" s="492" t="s">
        <v>48</v>
      </c>
      <c r="C41" s="492" t="s">
        <v>354</v>
      </c>
      <c r="D41" s="492" t="s">
        <v>767</v>
      </c>
      <c r="E41" s="492">
        <v>40</v>
      </c>
      <c r="F41" s="492">
        <v>55107</v>
      </c>
      <c r="G41" s="492">
        <v>58764</v>
      </c>
      <c r="H41" s="492">
        <v>65384</v>
      </c>
      <c r="I41" s="492">
        <v>71763</v>
      </c>
      <c r="J41" s="492">
        <v>78410</v>
      </c>
      <c r="K41" s="492">
        <v>88217</v>
      </c>
    </row>
    <row r="42" spans="1:11" x14ac:dyDescent="0.45">
      <c r="A42" s="492" t="s">
        <v>734</v>
      </c>
      <c r="B42" s="492" t="s">
        <v>48</v>
      </c>
      <c r="C42" s="492" t="s">
        <v>355</v>
      </c>
      <c r="D42" s="492" t="s">
        <v>768</v>
      </c>
      <c r="E42" s="492">
        <v>41</v>
      </c>
      <c r="F42" s="492">
        <v>7540</v>
      </c>
      <c r="G42" s="492">
        <v>9618</v>
      </c>
      <c r="H42" s="492">
        <v>13265</v>
      </c>
      <c r="I42" s="492">
        <v>21400</v>
      </c>
      <c r="J42" s="492">
        <v>11087</v>
      </c>
      <c r="K42" s="492">
        <v>17862</v>
      </c>
    </row>
    <row r="43" spans="1:11" x14ac:dyDescent="0.45">
      <c r="A43" s="492" t="s">
        <v>734</v>
      </c>
      <c r="B43" s="492" t="s">
        <v>48</v>
      </c>
      <c r="C43" s="492" t="s">
        <v>466</v>
      </c>
      <c r="D43" s="492" t="s">
        <v>760</v>
      </c>
      <c r="E43" s="492">
        <v>42</v>
      </c>
      <c r="F43" s="492">
        <v>51563</v>
      </c>
      <c r="G43" s="492">
        <v>55843</v>
      </c>
      <c r="H43" s="492">
        <v>63146</v>
      </c>
      <c r="I43" s="492">
        <v>70296</v>
      </c>
      <c r="J43" s="492">
        <v>76567</v>
      </c>
      <c r="K43" s="492">
        <v>86903</v>
      </c>
    </row>
    <row r="44" spans="1:11" x14ac:dyDescent="0.45">
      <c r="A44" s="492" t="s">
        <v>769</v>
      </c>
      <c r="B44" s="492" t="s">
        <v>558</v>
      </c>
      <c r="C44" s="492" t="s">
        <v>326</v>
      </c>
      <c r="D44" s="492" t="s">
        <v>735</v>
      </c>
      <c r="E44" s="492">
        <v>1</v>
      </c>
      <c r="F44" s="492">
        <v>10</v>
      </c>
      <c r="G44" s="492">
        <v>10</v>
      </c>
      <c r="H44" s="492">
        <v>10</v>
      </c>
      <c r="I44" s="492">
        <v>7</v>
      </c>
      <c r="J44" s="492">
        <v>7</v>
      </c>
      <c r="K44" s="492">
        <v>6</v>
      </c>
    </row>
    <row r="45" spans="1:11" x14ac:dyDescent="0.45">
      <c r="A45" s="492" t="s">
        <v>769</v>
      </c>
      <c r="B45" s="492" t="s">
        <v>559</v>
      </c>
      <c r="C45" s="492" t="s">
        <v>326</v>
      </c>
      <c r="D45" s="492" t="s">
        <v>735</v>
      </c>
      <c r="E45" s="492">
        <v>1</v>
      </c>
      <c r="F45" s="492">
        <v>13</v>
      </c>
      <c r="G45" s="492">
        <v>14</v>
      </c>
      <c r="H45" s="492">
        <v>15</v>
      </c>
      <c r="I45" s="492">
        <v>16</v>
      </c>
      <c r="J45" s="492">
        <v>18</v>
      </c>
      <c r="K45" s="492">
        <v>17</v>
      </c>
    </row>
    <row r="46" spans="1:11" x14ac:dyDescent="0.45">
      <c r="A46" s="492" t="s">
        <v>769</v>
      </c>
      <c r="B46" s="492" t="s">
        <v>568</v>
      </c>
      <c r="C46" s="492" t="s">
        <v>326</v>
      </c>
      <c r="D46" s="492" t="s">
        <v>735</v>
      </c>
      <c r="E46" s="492">
        <v>1</v>
      </c>
      <c r="F46" s="492">
        <v>896</v>
      </c>
      <c r="G46" s="492">
        <v>892</v>
      </c>
      <c r="H46" s="492">
        <v>878</v>
      </c>
      <c r="I46" s="492">
        <v>874</v>
      </c>
      <c r="J46" s="492">
        <v>862</v>
      </c>
      <c r="K46" s="492">
        <v>846</v>
      </c>
    </row>
    <row r="47" spans="1:11" x14ac:dyDescent="0.45">
      <c r="A47" s="492" t="s">
        <v>769</v>
      </c>
      <c r="B47" s="492" t="s">
        <v>561</v>
      </c>
      <c r="C47" s="492" t="s">
        <v>326</v>
      </c>
      <c r="D47" s="492" t="s">
        <v>735</v>
      </c>
      <c r="E47" s="492">
        <v>1</v>
      </c>
      <c r="F47" s="492">
        <v>7</v>
      </c>
      <c r="G47" s="492">
        <v>6</v>
      </c>
      <c r="H47" s="492">
        <v>7</v>
      </c>
      <c r="I47" s="492">
        <v>8</v>
      </c>
      <c r="J47" s="492">
        <v>8</v>
      </c>
      <c r="K47" s="492">
        <v>7</v>
      </c>
    </row>
    <row r="48" spans="1:11" x14ac:dyDescent="0.45">
      <c r="A48" s="492" t="s">
        <v>769</v>
      </c>
      <c r="B48" s="492" t="s">
        <v>558</v>
      </c>
      <c r="C48" s="492" t="s">
        <v>327</v>
      </c>
      <c r="D48" s="492" t="s">
        <v>736</v>
      </c>
      <c r="E48" s="492">
        <v>2</v>
      </c>
      <c r="F48" s="492">
        <v>314</v>
      </c>
      <c r="G48" s="492">
        <v>310</v>
      </c>
      <c r="H48" s="492">
        <v>299</v>
      </c>
      <c r="I48" s="492">
        <v>271</v>
      </c>
      <c r="J48" s="492">
        <v>265</v>
      </c>
      <c r="K48" s="492">
        <v>257</v>
      </c>
    </row>
    <row r="49" spans="1:11" x14ac:dyDescent="0.45">
      <c r="A49" s="492" t="s">
        <v>769</v>
      </c>
      <c r="B49" s="492" t="s">
        <v>559</v>
      </c>
      <c r="C49" s="492" t="s">
        <v>327</v>
      </c>
      <c r="D49" s="492" t="s">
        <v>736</v>
      </c>
      <c r="E49" s="492">
        <v>2</v>
      </c>
      <c r="F49" s="492">
        <v>11197</v>
      </c>
      <c r="G49" s="492">
        <v>10974</v>
      </c>
      <c r="H49" s="492">
        <v>11032</v>
      </c>
      <c r="I49" s="492">
        <v>11312</v>
      </c>
      <c r="J49" s="492">
        <v>11231</v>
      </c>
      <c r="K49" s="492">
        <v>11208</v>
      </c>
    </row>
    <row r="50" spans="1:11" x14ac:dyDescent="0.45">
      <c r="A50" s="492" t="s">
        <v>769</v>
      </c>
      <c r="B50" s="492" t="s">
        <v>568</v>
      </c>
      <c r="C50" s="492" t="s">
        <v>327</v>
      </c>
      <c r="D50" s="492" t="s">
        <v>736</v>
      </c>
      <c r="E50" s="492">
        <v>2</v>
      </c>
      <c r="F50" s="492">
        <v>2463</v>
      </c>
      <c r="G50" s="492">
        <v>2482</v>
      </c>
      <c r="H50" s="492">
        <v>2522</v>
      </c>
      <c r="I50" s="492">
        <v>2502</v>
      </c>
      <c r="J50" s="492">
        <v>2589</v>
      </c>
      <c r="K50" s="492">
        <v>2546</v>
      </c>
    </row>
    <row r="51" spans="1:11" x14ac:dyDescent="0.45">
      <c r="A51" s="492" t="s">
        <v>769</v>
      </c>
      <c r="B51" s="492" t="s">
        <v>561</v>
      </c>
      <c r="C51" s="492" t="s">
        <v>327</v>
      </c>
      <c r="D51" s="492" t="s">
        <v>736</v>
      </c>
      <c r="E51" s="492">
        <v>2</v>
      </c>
      <c r="F51" s="492">
        <v>13695</v>
      </c>
      <c r="G51" s="492">
        <v>12909</v>
      </c>
      <c r="H51" s="492">
        <v>12253</v>
      </c>
      <c r="I51" s="492">
        <v>11374</v>
      </c>
      <c r="J51" s="492">
        <v>11102</v>
      </c>
      <c r="K51" s="492">
        <v>8121</v>
      </c>
    </row>
    <row r="52" spans="1:11" x14ac:dyDescent="0.45">
      <c r="A52" s="492" t="s">
        <v>769</v>
      </c>
      <c r="B52" s="492" t="s">
        <v>558</v>
      </c>
      <c r="C52" s="492" t="s">
        <v>328</v>
      </c>
      <c r="D52" s="492" t="s">
        <v>737</v>
      </c>
      <c r="E52" s="492">
        <v>3</v>
      </c>
      <c r="F52" s="492">
        <v>22</v>
      </c>
      <c r="G52" s="492">
        <v>20</v>
      </c>
      <c r="H52" s="492">
        <v>19</v>
      </c>
      <c r="I52" s="492">
        <v>16</v>
      </c>
      <c r="J52" s="492">
        <v>15</v>
      </c>
      <c r="K52" s="492">
        <v>14</v>
      </c>
    </row>
    <row r="53" spans="1:11" x14ac:dyDescent="0.45">
      <c r="A53" s="492" t="s">
        <v>769</v>
      </c>
      <c r="B53" s="492" t="s">
        <v>559</v>
      </c>
      <c r="C53" s="492" t="s">
        <v>328</v>
      </c>
      <c r="D53" s="492" t="s">
        <v>737</v>
      </c>
      <c r="E53" s="492">
        <v>3</v>
      </c>
      <c r="F53" s="492">
        <v>92</v>
      </c>
      <c r="G53" s="492">
        <v>93</v>
      </c>
      <c r="H53" s="492">
        <v>100</v>
      </c>
      <c r="I53" s="492">
        <v>102</v>
      </c>
      <c r="J53" s="492">
        <v>99</v>
      </c>
      <c r="K53" s="492">
        <v>100</v>
      </c>
    </row>
    <row r="54" spans="1:11" x14ac:dyDescent="0.45">
      <c r="A54" s="492" t="s">
        <v>769</v>
      </c>
      <c r="B54" s="492" t="s">
        <v>568</v>
      </c>
      <c r="C54" s="492" t="s">
        <v>328</v>
      </c>
      <c r="D54" s="492" t="s">
        <v>737</v>
      </c>
      <c r="E54" s="492">
        <v>3</v>
      </c>
      <c r="F54" s="492">
        <v>165</v>
      </c>
      <c r="G54" s="492">
        <v>159</v>
      </c>
      <c r="H54" s="492">
        <v>170</v>
      </c>
      <c r="I54" s="492">
        <v>161</v>
      </c>
      <c r="J54" s="492">
        <v>150</v>
      </c>
      <c r="K54" s="492">
        <v>147</v>
      </c>
    </row>
    <row r="55" spans="1:11" x14ac:dyDescent="0.45">
      <c r="A55" s="492" t="s">
        <v>769</v>
      </c>
      <c r="B55" s="492" t="s">
        <v>561</v>
      </c>
      <c r="C55" s="492" t="s">
        <v>328</v>
      </c>
      <c r="D55" s="492" t="s">
        <v>737</v>
      </c>
      <c r="E55" s="492">
        <v>3</v>
      </c>
      <c r="F55" s="492">
        <v>22</v>
      </c>
      <c r="G55" s="492">
        <v>34</v>
      </c>
      <c r="H55" s="492">
        <v>21</v>
      </c>
      <c r="I55" s="492">
        <v>17</v>
      </c>
      <c r="J55" s="492">
        <v>14</v>
      </c>
      <c r="K55" s="492">
        <v>12</v>
      </c>
    </row>
    <row r="56" spans="1:11" x14ac:dyDescent="0.45">
      <c r="A56" s="492" t="s">
        <v>769</v>
      </c>
      <c r="B56" s="492" t="s">
        <v>558</v>
      </c>
      <c r="C56" s="492" t="s">
        <v>455</v>
      </c>
      <c r="D56" s="492" t="s">
        <v>729</v>
      </c>
      <c r="E56" s="492">
        <v>4</v>
      </c>
      <c r="F56" s="492">
        <v>346</v>
      </c>
      <c r="G56" s="492">
        <v>340</v>
      </c>
      <c r="H56" s="492">
        <v>329</v>
      </c>
      <c r="I56" s="492">
        <v>294</v>
      </c>
      <c r="J56" s="492">
        <v>286</v>
      </c>
      <c r="K56" s="492">
        <v>276</v>
      </c>
    </row>
    <row r="57" spans="1:11" x14ac:dyDescent="0.45">
      <c r="A57" s="492" t="s">
        <v>769</v>
      </c>
      <c r="B57" s="492" t="s">
        <v>559</v>
      </c>
      <c r="C57" s="492" t="s">
        <v>455</v>
      </c>
      <c r="D57" s="492" t="s">
        <v>729</v>
      </c>
      <c r="E57" s="492">
        <v>4</v>
      </c>
      <c r="F57" s="492">
        <v>11303</v>
      </c>
      <c r="G57" s="492">
        <v>11082</v>
      </c>
      <c r="H57" s="492">
        <v>11148</v>
      </c>
      <c r="I57" s="492">
        <v>11430</v>
      </c>
      <c r="J57" s="492">
        <v>11348</v>
      </c>
      <c r="K57" s="492">
        <v>11326</v>
      </c>
    </row>
    <row r="58" spans="1:11" x14ac:dyDescent="0.45">
      <c r="A58" s="492" t="s">
        <v>769</v>
      </c>
      <c r="B58" s="492" t="s">
        <v>568</v>
      </c>
      <c r="C58" s="492" t="s">
        <v>455</v>
      </c>
      <c r="D58" s="492" t="s">
        <v>729</v>
      </c>
      <c r="E58" s="492">
        <v>4</v>
      </c>
      <c r="F58" s="492">
        <v>3524</v>
      </c>
      <c r="G58" s="492">
        <v>3533</v>
      </c>
      <c r="H58" s="492">
        <v>3570</v>
      </c>
      <c r="I58" s="492">
        <v>3537</v>
      </c>
      <c r="J58" s="492">
        <v>3601</v>
      </c>
      <c r="K58" s="492">
        <v>3538</v>
      </c>
    </row>
    <row r="59" spans="1:11" x14ac:dyDescent="0.45">
      <c r="A59" s="492" t="s">
        <v>769</v>
      </c>
      <c r="B59" s="492" t="s">
        <v>561</v>
      </c>
      <c r="C59" s="492" t="s">
        <v>455</v>
      </c>
      <c r="D59" s="492" t="s">
        <v>729</v>
      </c>
      <c r="E59" s="492">
        <v>4</v>
      </c>
      <c r="F59" s="492">
        <v>13751</v>
      </c>
      <c r="G59" s="492">
        <v>12978</v>
      </c>
      <c r="H59" s="492">
        <v>12311</v>
      </c>
      <c r="I59" s="492">
        <v>11398</v>
      </c>
      <c r="J59" s="492">
        <v>11125</v>
      </c>
      <c r="K59" s="492">
        <v>8149</v>
      </c>
    </row>
    <row r="60" spans="1:11" x14ac:dyDescent="0.45">
      <c r="A60" s="492" t="s">
        <v>769</v>
      </c>
      <c r="B60" s="492" t="s">
        <v>558</v>
      </c>
      <c r="C60" s="492" t="s">
        <v>456</v>
      </c>
      <c r="D60" s="492" t="s">
        <v>738</v>
      </c>
      <c r="E60" s="492">
        <v>5</v>
      </c>
      <c r="F60" s="492">
        <v>211</v>
      </c>
      <c r="G60" s="492">
        <v>216</v>
      </c>
      <c r="H60" s="492">
        <v>211</v>
      </c>
      <c r="I60" s="492">
        <v>187</v>
      </c>
      <c r="J60" s="492">
        <v>182</v>
      </c>
      <c r="K60" s="492">
        <v>172</v>
      </c>
    </row>
    <row r="61" spans="1:11" x14ac:dyDescent="0.45">
      <c r="A61" s="492" t="s">
        <v>769</v>
      </c>
      <c r="B61" s="492" t="s">
        <v>559</v>
      </c>
      <c r="C61" s="492" t="s">
        <v>456</v>
      </c>
      <c r="D61" s="492" t="s">
        <v>738</v>
      </c>
      <c r="E61" s="492">
        <v>5</v>
      </c>
      <c r="F61" s="492">
        <v>9744</v>
      </c>
      <c r="G61" s="492">
        <v>9754</v>
      </c>
      <c r="H61" s="492">
        <v>9746</v>
      </c>
      <c r="I61" s="492">
        <v>9912</v>
      </c>
      <c r="J61" s="492">
        <v>9729</v>
      </c>
      <c r="K61" s="492">
        <v>9027</v>
      </c>
    </row>
    <row r="62" spans="1:11" x14ac:dyDescent="0.45">
      <c r="A62" s="492" t="s">
        <v>769</v>
      </c>
      <c r="B62" s="492" t="s">
        <v>568</v>
      </c>
      <c r="C62" s="492" t="s">
        <v>456</v>
      </c>
      <c r="D62" s="492" t="s">
        <v>738</v>
      </c>
      <c r="E62" s="492">
        <v>5</v>
      </c>
      <c r="F62" s="492">
        <v>1656</v>
      </c>
      <c r="G62" s="492">
        <v>1652</v>
      </c>
      <c r="H62" s="492">
        <v>1666</v>
      </c>
      <c r="I62" s="492">
        <v>1719</v>
      </c>
      <c r="J62" s="492">
        <v>1699</v>
      </c>
      <c r="K62" s="492">
        <v>1634</v>
      </c>
    </row>
    <row r="63" spans="1:11" x14ac:dyDescent="0.45">
      <c r="A63" s="492" t="s">
        <v>769</v>
      </c>
      <c r="B63" s="492" t="s">
        <v>561</v>
      </c>
      <c r="C63" s="492" t="s">
        <v>456</v>
      </c>
      <c r="D63" s="492" t="s">
        <v>738</v>
      </c>
      <c r="E63" s="492">
        <v>5</v>
      </c>
      <c r="F63" s="492">
        <v>2991</v>
      </c>
      <c r="G63" s="492">
        <v>3332</v>
      </c>
      <c r="H63" s="492">
        <v>3881</v>
      </c>
      <c r="I63" s="492">
        <v>3702</v>
      </c>
      <c r="J63" s="492">
        <v>3577</v>
      </c>
      <c r="K63" s="492">
        <v>3252</v>
      </c>
    </row>
    <row r="64" spans="1:11" x14ac:dyDescent="0.45">
      <c r="A64" s="492" t="s">
        <v>769</v>
      </c>
      <c r="B64" s="492" t="s">
        <v>558</v>
      </c>
      <c r="C64" s="492" t="s">
        <v>457</v>
      </c>
      <c r="D64" s="492" t="s">
        <v>739</v>
      </c>
      <c r="E64" s="492">
        <v>6</v>
      </c>
      <c r="F64" s="492">
        <v>15</v>
      </c>
      <c r="G64" s="492">
        <v>16</v>
      </c>
      <c r="H64" s="492">
        <v>16</v>
      </c>
      <c r="I64" s="492">
        <v>15</v>
      </c>
      <c r="J64" s="492">
        <v>15</v>
      </c>
      <c r="K64" s="492">
        <v>16</v>
      </c>
    </row>
    <row r="65" spans="1:11" x14ac:dyDescent="0.45">
      <c r="A65" s="492" t="s">
        <v>769</v>
      </c>
      <c r="B65" s="492" t="s">
        <v>559</v>
      </c>
      <c r="C65" s="492" t="s">
        <v>457</v>
      </c>
      <c r="D65" s="492" t="s">
        <v>739</v>
      </c>
      <c r="E65" s="492">
        <v>6</v>
      </c>
      <c r="F65" s="492">
        <v>776</v>
      </c>
      <c r="G65" s="492">
        <v>843</v>
      </c>
      <c r="H65" s="492">
        <v>1044</v>
      </c>
      <c r="I65" s="492">
        <v>1352</v>
      </c>
      <c r="J65" s="492">
        <v>1526</v>
      </c>
      <c r="K65" s="492">
        <v>1380</v>
      </c>
    </row>
    <row r="66" spans="1:11" x14ac:dyDescent="0.45">
      <c r="A66" s="492" t="s">
        <v>769</v>
      </c>
      <c r="B66" s="492" t="s">
        <v>568</v>
      </c>
      <c r="C66" s="492" t="s">
        <v>457</v>
      </c>
      <c r="D66" s="492" t="s">
        <v>739</v>
      </c>
      <c r="E66" s="492">
        <v>6</v>
      </c>
      <c r="F66" s="492">
        <v>45</v>
      </c>
      <c r="G66" s="492">
        <v>40</v>
      </c>
      <c r="H66" s="492">
        <v>32</v>
      </c>
      <c r="I66" s="492">
        <v>165</v>
      </c>
      <c r="J66" s="492">
        <v>174</v>
      </c>
      <c r="K66" s="492">
        <v>168</v>
      </c>
    </row>
    <row r="67" spans="1:11" x14ac:dyDescent="0.45">
      <c r="A67" s="492" t="s">
        <v>769</v>
      </c>
      <c r="B67" s="492" t="s">
        <v>561</v>
      </c>
      <c r="C67" s="492" t="s">
        <v>457</v>
      </c>
      <c r="D67" s="492" t="s">
        <v>739</v>
      </c>
      <c r="E67" s="492">
        <v>6</v>
      </c>
      <c r="F67" s="492">
        <v>235</v>
      </c>
      <c r="G67" s="492">
        <v>290</v>
      </c>
      <c r="H67" s="492">
        <v>332</v>
      </c>
      <c r="I67" s="492">
        <v>291</v>
      </c>
      <c r="J67" s="492">
        <v>314</v>
      </c>
      <c r="K67" s="492">
        <v>633</v>
      </c>
    </row>
    <row r="68" spans="1:11" x14ac:dyDescent="0.45">
      <c r="A68" s="492" t="s">
        <v>769</v>
      </c>
      <c r="B68" s="492" t="s">
        <v>558</v>
      </c>
      <c r="C68" s="492" t="s">
        <v>458</v>
      </c>
      <c r="D68" s="492" t="s">
        <v>740</v>
      </c>
      <c r="E68" s="492">
        <v>7</v>
      </c>
      <c r="F68" s="492">
        <v>197</v>
      </c>
      <c r="G68" s="492">
        <v>201</v>
      </c>
      <c r="H68" s="492">
        <v>195</v>
      </c>
      <c r="I68" s="492">
        <v>172</v>
      </c>
      <c r="J68" s="492">
        <v>167</v>
      </c>
      <c r="K68" s="492">
        <v>157</v>
      </c>
    </row>
    <row r="69" spans="1:11" x14ac:dyDescent="0.45">
      <c r="A69" s="492" t="s">
        <v>769</v>
      </c>
      <c r="B69" s="492" t="s">
        <v>559</v>
      </c>
      <c r="C69" s="492" t="s">
        <v>458</v>
      </c>
      <c r="D69" s="492" t="s">
        <v>740</v>
      </c>
      <c r="E69" s="492">
        <v>7</v>
      </c>
      <c r="F69" s="492">
        <v>8967</v>
      </c>
      <c r="G69" s="492">
        <v>8911</v>
      </c>
      <c r="H69" s="492">
        <v>8701</v>
      </c>
      <c r="I69" s="492">
        <v>8560</v>
      </c>
      <c r="J69" s="492">
        <v>8204</v>
      </c>
      <c r="K69" s="492">
        <v>7647</v>
      </c>
    </row>
    <row r="70" spans="1:11" x14ac:dyDescent="0.45">
      <c r="A70" s="492" t="s">
        <v>769</v>
      </c>
      <c r="B70" s="492" t="s">
        <v>568</v>
      </c>
      <c r="C70" s="492" t="s">
        <v>458</v>
      </c>
      <c r="D70" s="492" t="s">
        <v>740</v>
      </c>
      <c r="E70" s="492">
        <v>7</v>
      </c>
      <c r="F70" s="492">
        <v>1611</v>
      </c>
      <c r="G70" s="492">
        <v>1612</v>
      </c>
      <c r="H70" s="492">
        <v>1634</v>
      </c>
      <c r="I70" s="492">
        <v>1554</v>
      </c>
      <c r="J70" s="492">
        <v>1525</v>
      </c>
      <c r="K70" s="492">
        <v>1465</v>
      </c>
    </row>
    <row r="71" spans="1:11" x14ac:dyDescent="0.45">
      <c r="A71" s="492" t="s">
        <v>769</v>
      </c>
      <c r="B71" s="492" t="s">
        <v>561</v>
      </c>
      <c r="C71" s="492" t="s">
        <v>458</v>
      </c>
      <c r="D71" s="492" t="s">
        <v>740</v>
      </c>
      <c r="E71" s="492">
        <v>7</v>
      </c>
      <c r="F71" s="492">
        <v>2757</v>
      </c>
      <c r="G71" s="492">
        <v>3042</v>
      </c>
      <c r="H71" s="492">
        <v>3549</v>
      </c>
      <c r="I71" s="492">
        <v>3411</v>
      </c>
      <c r="J71" s="492">
        <v>3262</v>
      </c>
      <c r="K71" s="492">
        <v>2619</v>
      </c>
    </row>
    <row r="72" spans="1:11" x14ac:dyDescent="0.45">
      <c r="A72" s="492" t="s">
        <v>769</v>
      </c>
      <c r="B72" s="492" t="s">
        <v>558</v>
      </c>
      <c r="C72" s="492" t="s">
        <v>329</v>
      </c>
      <c r="D72" s="492" t="s">
        <v>741</v>
      </c>
      <c r="E72" s="492">
        <v>8</v>
      </c>
      <c r="F72" s="492">
        <v>289</v>
      </c>
      <c r="G72" s="492">
        <v>283</v>
      </c>
      <c r="H72" s="492">
        <v>276</v>
      </c>
      <c r="I72" s="492">
        <v>253</v>
      </c>
      <c r="J72" s="492">
        <v>243</v>
      </c>
      <c r="K72" s="492">
        <v>243</v>
      </c>
    </row>
    <row r="73" spans="1:11" x14ac:dyDescent="0.45">
      <c r="A73" s="492" t="s">
        <v>769</v>
      </c>
      <c r="B73" s="492" t="s">
        <v>559</v>
      </c>
      <c r="C73" s="492" t="s">
        <v>329</v>
      </c>
      <c r="D73" s="492" t="s">
        <v>741</v>
      </c>
      <c r="E73" s="492">
        <v>8</v>
      </c>
      <c r="F73" s="492">
        <v>7925</v>
      </c>
      <c r="G73" s="492">
        <v>8101</v>
      </c>
      <c r="H73" s="492">
        <v>8475</v>
      </c>
      <c r="I73" s="492">
        <v>8694</v>
      </c>
      <c r="J73" s="492">
        <v>9121</v>
      </c>
      <c r="K73" s="492">
        <v>9852</v>
      </c>
    </row>
    <row r="74" spans="1:11" x14ac:dyDescent="0.45">
      <c r="A74" s="492" t="s">
        <v>769</v>
      </c>
      <c r="B74" s="492" t="s">
        <v>568</v>
      </c>
      <c r="C74" s="492" t="s">
        <v>329</v>
      </c>
      <c r="D74" s="492" t="s">
        <v>741</v>
      </c>
      <c r="E74" s="492">
        <v>8</v>
      </c>
      <c r="F74" s="492">
        <v>2517</v>
      </c>
      <c r="G74" s="492">
        <v>2543</v>
      </c>
      <c r="H74" s="492">
        <v>2940</v>
      </c>
      <c r="I74" s="492">
        <v>2941</v>
      </c>
      <c r="J74" s="492">
        <v>3056</v>
      </c>
      <c r="K74" s="492">
        <v>3012</v>
      </c>
    </row>
    <row r="75" spans="1:11" x14ac:dyDescent="0.45">
      <c r="A75" s="492" t="s">
        <v>769</v>
      </c>
      <c r="B75" s="492" t="s">
        <v>561</v>
      </c>
      <c r="C75" s="492" t="s">
        <v>329</v>
      </c>
      <c r="D75" s="492" t="s">
        <v>741</v>
      </c>
      <c r="E75" s="492">
        <v>8</v>
      </c>
      <c r="F75" s="492">
        <v>7006</v>
      </c>
      <c r="G75" s="492">
        <v>6514</v>
      </c>
      <c r="H75" s="492">
        <v>6449</v>
      </c>
      <c r="I75" s="492">
        <v>6535</v>
      </c>
      <c r="J75" s="492">
        <v>6762</v>
      </c>
      <c r="K75" s="492">
        <v>6258</v>
      </c>
    </row>
    <row r="76" spans="1:11" x14ac:dyDescent="0.45">
      <c r="A76" s="492" t="s">
        <v>769</v>
      </c>
      <c r="B76" s="492" t="s">
        <v>558</v>
      </c>
      <c r="C76" s="492" t="s">
        <v>330</v>
      </c>
      <c r="D76" s="492" t="s">
        <v>742</v>
      </c>
      <c r="E76" s="492">
        <v>9</v>
      </c>
      <c r="F76" s="492">
        <v>53</v>
      </c>
      <c r="G76" s="492">
        <v>51</v>
      </c>
      <c r="H76" s="492">
        <v>48</v>
      </c>
      <c r="I76" s="492">
        <v>37</v>
      </c>
      <c r="J76" s="492">
        <v>41</v>
      </c>
      <c r="K76" s="492">
        <v>32</v>
      </c>
    </row>
    <row r="77" spans="1:11" x14ac:dyDescent="0.45">
      <c r="A77" s="492" t="s">
        <v>769</v>
      </c>
      <c r="B77" s="492" t="s">
        <v>559</v>
      </c>
      <c r="C77" s="492" t="s">
        <v>330</v>
      </c>
      <c r="D77" s="492" t="s">
        <v>742</v>
      </c>
      <c r="E77" s="492">
        <v>9</v>
      </c>
      <c r="F77" s="492">
        <v>3180</v>
      </c>
      <c r="G77" s="492">
        <v>2826</v>
      </c>
      <c r="H77" s="492">
        <v>2581</v>
      </c>
      <c r="I77" s="492">
        <v>2640</v>
      </c>
      <c r="J77" s="492">
        <v>2117</v>
      </c>
      <c r="K77" s="492">
        <v>1431</v>
      </c>
    </row>
    <row r="78" spans="1:11" x14ac:dyDescent="0.45">
      <c r="A78" s="492" t="s">
        <v>769</v>
      </c>
      <c r="B78" s="492" t="s">
        <v>568</v>
      </c>
      <c r="C78" s="492" t="s">
        <v>330</v>
      </c>
      <c r="D78" s="492" t="s">
        <v>742</v>
      </c>
      <c r="E78" s="492">
        <v>9</v>
      </c>
      <c r="F78" s="492">
        <v>542</v>
      </c>
      <c r="G78" s="492">
        <v>525</v>
      </c>
      <c r="H78" s="492">
        <v>582</v>
      </c>
      <c r="I78" s="492">
        <v>555</v>
      </c>
      <c r="J78" s="492">
        <v>517</v>
      </c>
      <c r="K78" s="492">
        <v>493</v>
      </c>
    </row>
    <row r="79" spans="1:11" x14ac:dyDescent="0.45">
      <c r="A79" s="492" t="s">
        <v>769</v>
      </c>
      <c r="B79" s="492" t="s">
        <v>561</v>
      </c>
      <c r="C79" s="492" t="s">
        <v>330</v>
      </c>
      <c r="D79" s="492" t="s">
        <v>742</v>
      </c>
      <c r="E79" s="492">
        <v>9</v>
      </c>
      <c r="F79" s="492">
        <v>6372</v>
      </c>
      <c r="G79" s="492">
        <v>6200</v>
      </c>
      <c r="H79" s="492">
        <v>5650</v>
      </c>
      <c r="I79" s="492">
        <v>4654</v>
      </c>
      <c r="J79" s="492">
        <v>4184</v>
      </c>
      <c r="K79" s="492">
        <v>1739</v>
      </c>
    </row>
    <row r="80" spans="1:11" x14ac:dyDescent="0.45">
      <c r="A80" s="492" t="s">
        <v>769</v>
      </c>
      <c r="B80" s="492" t="s">
        <v>558</v>
      </c>
      <c r="C80" s="492" t="s">
        <v>331</v>
      </c>
      <c r="D80" s="492" t="s">
        <v>743</v>
      </c>
      <c r="E80" s="492">
        <v>10</v>
      </c>
      <c r="F80" s="492">
        <v>4</v>
      </c>
      <c r="G80" s="492">
        <v>5</v>
      </c>
      <c r="H80" s="492">
        <v>5</v>
      </c>
      <c r="I80" s="492">
        <v>4</v>
      </c>
      <c r="J80" s="492">
        <v>2</v>
      </c>
      <c r="K80" s="492">
        <v>2</v>
      </c>
    </row>
    <row r="81" spans="1:11" x14ac:dyDescent="0.45">
      <c r="A81" s="492" t="s">
        <v>769</v>
      </c>
      <c r="B81" s="492" t="s">
        <v>559</v>
      </c>
      <c r="C81" s="492" t="s">
        <v>331</v>
      </c>
      <c r="D81" s="492" t="s">
        <v>743</v>
      </c>
      <c r="E81" s="492">
        <v>10</v>
      </c>
      <c r="F81" s="492">
        <v>197</v>
      </c>
      <c r="G81" s="492">
        <v>155</v>
      </c>
      <c r="H81" s="492">
        <v>91</v>
      </c>
      <c r="I81" s="492">
        <v>95</v>
      </c>
      <c r="J81" s="492">
        <v>111</v>
      </c>
      <c r="K81" s="492">
        <v>43</v>
      </c>
    </row>
    <row r="82" spans="1:11" x14ac:dyDescent="0.45">
      <c r="A82" s="492" t="s">
        <v>769</v>
      </c>
      <c r="B82" s="492" t="s">
        <v>568</v>
      </c>
      <c r="C82" s="492" t="s">
        <v>331</v>
      </c>
      <c r="D82" s="492" t="s">
        <v>743</v>
      </c>
      <c r="E82" s="492">
        <v>10</v>
      </c>
      <c r="F82" s="492">
        <v>64</v>
      </c>
      <c r="G82" s="492">
        <v>59</v>
      </c>
      <c r="H82" s="492">
        <v>48</v>
      </c>
      <c r="I82" s="492">
        <v>41</v>
      </c>
      <c r="J82" s="492">
        <v>28</v>
      </c>
      <c r="K82" s="492">
        <v>33</v>
      </c>
    </row>
    <row r="83" spans="1:11" x14ac:dyDescent="0.45">
      <c r="A83" s="492" t="s">
        <v>769</v>
      </c>
      <c r="B83" s="492" t="s">
        <v>561</v>
      </c>
      <c r="C83" s="492" t="s">
        <v>331</v>
      </c>
      <c r="D83" s="492" t="s">
        <v>743</v>
      </c>
      <c r="E83" s="492">
        <v>10</v>
      </c>
      <c r="F83" s="492">
        <v>373</v>
      </c>
      <c r="G83" s="492">
        <v>264</v>
      </c>
      <c r="H83" s="492">
        <v>212</v>
      </c>
      <c r="I83" s="492">
        <v>209</v>
      </c>
      <c r="J83" s="492">
        <v>179</v>
      </c>
      <c r="K83" s="492">
        <v>152</v>
      </c>
    </row>
    <row r="84" spans="1:11" x14ac:dyDescent="0.45">
      <c r="A84" s="492" t="s">
        <v>769</v>
      </c>
      <c r="B84" s="492" t="s">
        <v>558</v>
      </c>
      <c r="C84" s="492" t="s">
        <v>459</v>
      </c>
      <c r="D84" s="492" t="s">
        <v>729</v>
      </c>
      <c r="E84" s="492">
        <v>11</v>
      </c>
      <c r="F84" s="492">
        <v>346</v>
      </c>
      <c r="G84" s="492">
        <v>340</v>
      </c>
      <c r="H84" s="492">
        <v>329</v>
      </c>
      <c r="I84" s="492">
        <v>294</v>
      </c>
      <c r="J84" s="492">
        <v>286</v>
      </c>
      <c r="K84" s="492">
        <v>276</v>
      </c>
    </row>
    <row r="85" spans="1:11" x14ac:dyDescent="0.45">
      <c r="A85" s="492" t="s">
        <v>769</v>
      </c>
      <c r="B85" s="492" t="s">
        <v>559</v>
      </c>
      <c r="C85" s="492" t="s">
        <v>459</v>
      </c>
      <c r="D85" s="492" t="s">
        <v>729</v>
      </c>
      <c r="E85" s="492">
        <v>11</v>
      </c>
      <c r="F85" s="492">
        <v>11303</v>
      </c>
      <c r="G85" s="492">
        <v>11082</v>
      </c>
      <c r="H85" s="492">
        <v>11148</v>
      </c>
      <c r="I85" s="492">
        <v>11430</v>
      </c>
      <c r="J85" s="492">
        <v>11348</v>
      </c>
      <c r="K85" s="492">
        <v>11326</v>
      </c>
    </row>
    <row r="86" spans="1:11" x14ac:dyDescent="0.45">
      <c r="A86" s="492" t="s">
        <v>769</v>
      </c>
      <c r="B86" s="492" t="s">
        <v>568</v>
      </c>
      <c r="C86" s="492" t="s">
        <v>459</v>
      </c>
      <c r="D86" s="492" t="s">
        <v>729</v>
      </c>
      <c r="E86" s="492">
        <v>11</v>
      </c>
      <c r="F86" s="492">
        <v>3524</v>
      </c>
      <c r="G86" s="492">
        <v>3533</v>
      </c>
      <c r="H86" s="492">
        <v>3570</v>
      </c>
      <c r="I86" s="492">
        <v>3537</v>
      </c>
      <c r="J86" s="492">
        <v>3601</v>
      </c>
      <c r="K86" s="492">
        <v>3538</v>
      </c>
    </row>
    <row r="87" spans="1:11" x14ac:dyDescent="0.45">
      <c r="A87" s="492" t="s">
        <v>769</v>
      </c>
      <c r="B87" s="492" t="s">
        <v>561</v>
      </c>
      <c r="C87" s="492" t="s">
        <v>459</v>
      </c>
      <c r="D87" s="492" t="s">
        <v>729</v>
      </c>
      <c r="E87" s="492">
        <v>11</v>
      </c>
      <c r="F87" s="492">
        <v>13751</v>
      </c>
      <c r="G87" s="492">
        <v>12978</v>
      </c>
      <c r="H87" s="492">
        <v>12311</v>
      </c>
      <c r="I87" s="492">
        <v>11398</v>
      </c>
      <c r="J87" s="492">
        <v>11125</v>
      </c>
      <c r="K87" s="492">
        <v>8149</v>
      </c>
    </row>
    <row r="88" spans="1:11" x14ac:dyDescent="0.45">
      <c r="A88" s="492" t="s">
        <v>769</v>
      </c>
      <c r="B88" s="492" t="s">
        <v>558</v>
      </c>
      <c r="C88" s="492" t="s">
        <v>332</v>
      </c>
      <c r="D88" s="492" t="s">
        <v>744</v>
      </c>
      <c r="E88" s="492">
        <v>12</v>
      </c>
      <c r="F88" s="492">
        <v>343</v>
      </c>
      <c r="G88" s="492">
        <v>338</v>
      </c>
      <c r="H88" s="492">
        <v>327</v>
      </c>
      <c r="I88" s="492">
        <v>293</v>
      </c>
      <c r="J88" s="492">
        <v>285</v>
      </c>
      <c r="K88" s="492">
        <v>275</v>
      </c>
    </row>
    <row r="89" spans="1:11" x14ac:dyDescent="0.45">
      <c r="A89" s="492" t="s">
        <v>769</v>
      </c>
      <c r="B89" s="492" t="s">
        <v>559</v>
      </c>
      <c r="C89" s="492" t="s">
        <v>332</v>
      </c>
      <c r="D89" s="492" t="s">
        <v>744</v>
      </c>
      <c r="E89" s="492">
        <v>12</v>
      </c>
      <c r="F89" s="492">
        <v>10872</v>
      </c>
      <c r="G89" s="492">
        <v>10802</v>
      </c>
      <c r="H89" s="492">
        <v>10949</v>
      </c>
      <c r="I89" s="492">
        <v>11280</v>
      </c>
      <c r="J89" s="492">
        <v>11214</v>
      </c>
      <c r="K89" s="492">
        <v>11213</v>
      </c>
    </row>
    <row r="90" spans="1:11" x14ac:dyDescent="0.45">
      <c r="A90" s="492" t="s">
        <v>769</v>
      </c>
      <c r="B90" s="492" t="s">
        <v>568</v>
      </c>
      <c r="C90" s="492" t="s">
        <v>332</v>
      </c>
      <c r="D90" s="492" t="s">
        <v>744</v>
      </c>
      <c r="E90" s="492">
        <v>12</v>
      </c>
      <c r="F90" s="492">
        <v>3414</v>
      </c>
      <c r="G90" s="492">
        <v>3457</v>
      </c>
      <c r="H90" s="492">
        <v>3520</v>
      </c>
      <c r="I90" s="492">
        <v>3493</v>
      </c>
      <c r="J90" s="492">
        <v>3562</v>
      </c>
      <c r="K90" s="492">
        <v>3501</v>
      </c>
    </row>
    <row r="91" spans="1:11" x14ac:dyDescent="0.45">
      <c r="A91" s="492" t="s">
        <v>769</v>
      </c>
      <c r="B91" s="492" t="s">
        <v>561</v>
      </c>
      <c r="C91" s="492" t="s">
        <v>332</v>
      </c>
      <c r="D91" s="492" t="s">
        <v>744</v>
      </c>
      <c r="E91" s="492">
        <v>12</v>
      </c>
      <c r="F91" s="492">
        <v>12139</v>
      </c>
      <c r="G91" s="492">
        <v>11675</v>
      </c>
      <c r="H91" s="492">
        <v>11387</v>
      </c>
      <c r="I91" s="492">
        <v>10817</v>
      </c>
      <c r="J91" s="492">
        <v>10578</v>
      </c>
      <c r="K91" s="492">
        <v>7864</v>
      </c>
    </row>
    <row r="92" spans="1:11" x14ac:dyDescent="0.45">
      <c r="A92" s="492" t="s">
        <v>769</v>
      </c>
      <c r="B92" s="492" t="s">
        <v>558</v>
      </c>
      <c r="C92" s="492" t="s">
        <v>333</v>
      </c>
      <c r="D92" s="492" t="s">
        <v>745</v>
      </c>
      <c r="E92" s="492">
        <v>13</v>
      </c>
      <c r="F92" s="492">
        <v>2</v>
      </c>
      <c r="G92" s="492">
        <v>2</v>
      </c>
      <c r="H92" s="492">
        <v>2</v>
      </c>
      <c r="I92" s="492">
        <v>2</v>
      </c>
      <c r="J92" s="492">
        <v>1</v>
      </c>
      <c r="K92" s="492">
        <v>1</v>
      </c>
    </row>
    <row r="93" spans="1:11" x14ac:dyDescent="0.45">
      <c r="A93" s="492" t="s">
        <v>769</v>
      </c>
      <c r="B93" s="492" t="s">
        <v>559</v>
      </c>
      <c r="C93" s="492" t="s">
        <v>333</v>
      </c>
      <c r="D93" s="492" t="s">
        <v>745</v>
      </c>
      <c r="E93" s="492">
        <v>13</v>
      </c>
      <c r="F93" s="492">
        <v>430</v>
      </c>
      <c r="G93" s="492">
        <v>279</v>
      </c>
      <c r="H93" s="492">
        <v>199</v>
      </c>
      <c r="I93" s="492">
        <v>150</v>
      </c>
      <c r="J93" s="492">
        <v>134</v>
      </c>
      <c r="K93" s="492">
        <v>113</v>
      </c>
    </row>
    <row r="94" spans="1:11" x14ac:dyDescent="0.45">
      <c r="A94" s="492" t="s">
        <v>769</v>
      </c>
      <c r="B94" s="492" t="s">
        <v>568</v>
      </c>
      <c r="C94" s="492" t="s">
        <v>333</v>
      </c>
      <c r="D94" s="492" t="s">
        <v>745</v>
      </c>
      <c r="E94" s="492">
        <v>13</v>
      </c>
      <c r="F94" s="492">
        <v>110</v>
      </c>
      <c r="G94" s="492">
        <v>76</v>
      </c>
      <c r="H94" s="492">
        <v>50</v>
      </c>
      <c r="I94" s="492">
        <v>44</v>
      </c>
      <c r="J94" s="492">
        <v>40</v>
      </c>
      <c r="K94" s="492">
        <v>37</v>
      </c>
    </row>
    <row r="95" spans="1:11" x14ac:dyDescent="0.45">
      <c r="A95" s="492" t="s">
        <v>769</v>
      </c>
      <c r="B95" s="492" t="s">
        <v>561</v>
      </c>
      <c r="C95" s="492" t="s">
        <v>333</v>
      </c>
      <c r="D95" s="492" t="s">
        <v>745</v>
      </c>
      <c r="E95" s="492">
        <v>13</v>
      </c>
      <c r="F95" s="492">
        <v>1613</v>
      </c>
      <c r="G95" s="492">
        <v>1303</v>
      </c>
      <c r="H95" s="492">
        <v>924</v>
      </c>
      <c r="I95" s="492">
        <v>581</v>
      </c>
      <c r="J95" s="492">
        <v>547</v>
      </c>
      <c r="K95" s="492">
        <v>284</v>
      </c>
    </row>
    <row r="96" spans="1:11" x14ac:dyDescent="0.45">
      <c r="A96" s="492" t="s">
        <v>769</v>
      </c>
      <c r="B96" s="492" t="s">
        <v>558</v>
      </c>
      <c r="C96" s="492" t="s">
        <v>460</v>
      </c>
      <c r="D96" s="492" t="s">
        <v>729</v>
      </c>
      <c r="E96" s="492">
        <v>14</v>
      </c>
      <c r="F96" s="492">
        <v>346</v>
      </c>
      <c r="G96" s="492">
        <v>340</v>
      </c>
      <c r="H96" s="492">
        <v>329</v>
      </c>
      <c r="I96" s="492">
        <v>294</v>
      </c>
      <c r="J96" s="492">
        <v>286</v>
      </c>
      <c r="K96" s="492">
        <v>276</v>
      </c>
    </row>
    <row r="97" spans="1:11" x14ac:dyDescent="0.45">
      <c r="A97" s="492" t="s">
        <v>769</v>
      </c>
      <c r="B97" s="492" t="s">
        <v>559</v>
      </c>
      <c r="C97" s="492" t="s">
        <v>460</v>
      </c>
      <c r="D97" s="492" t="s">
        <v>729</v>
      </c>
      <c r="E97" s="492">
        <v>14</v>
      </c>
      <c r="F97" s="492">
        <v>11303</v>
      </c>
      <c r="G97" s="492">
        <v>11082</v>
      </c>
      <c r="H97" s="492">
        <v>11148</v>
      </c>
      <c r="I97" s="492">
        <v>11430</v>
      </c>
      <c r="J97" s="492">
        <v>11348</v>
      </c>
      <c r="K97" s="492">
        <v>11326</v>
      </c>
    </row>
    <row r="98" spans="1:11" x14ac:dyDescent="0.45">
      <c r="A98" s="492" t="s">
        <v>769</v>
      </c>
      <c r="B98" s="492" t="s">
        <v>568</v>
      </c>
      <c r="C98" s="492" t="s">
        <v>460</v>
      </c>
      <c r="D98" s="492" t="s">
        <v>729</v>
      </c>
      <c r="E98" s="492">
        <v>14</v>
      </c>
      <c r="F98" s="492">
        <v>3524</v>
      </c>
      <c r="G98" s="492">
        <v>3533</v>
      </c>
      <c r="H98" s="492">
        <v>3570</v>
      </c>
      <c r="I98" s="492">
        <v>3537</v>
      </c>
      <c r="J98" s="492">
        <v>3601</v>
      </c>
      <c r="K98" s="492">
        <v>3538</v>
      </c>
    </row>
    <row r="99" spans="1:11" x14ac:dyDescent="0.45">
      <c r="A99" s="492" t="s">
        <v>769</v>
      </c>
      <c r="B99" s="492" t="s">
        <v>561</v>
      </c>
      <c r="C99" s="492" t="s">
        <v>460</v>
      </c>
      <c r="D99" s="492" t="s">
        <v>729</v>
      </c>
      <c r="E99" s="492">
        <v>14</v>
      </c>
      <c r="F99" s="492">
        <v>13751</v>
      </c>
      <c r="G99" s="492">
        <v>12978</v>
      </c>
      <c r="H99" s="492">
        <v>12311</v>
      </c>
      <c r="I99" s="492">
        <v>11398</v>
      </c>
      <c r="J99" s="492">
        <v>11125</v>
      </c>
      <c r="K99" s="492">
        <v>8149</v>
      </c>
    </row>
    <row r="100" spans="1:11" x14ac:dyDescent="0.45">
      <c r="A100" s="492" t="s">
        <v>769</v>
      </c>
      <c r="B100" s="492" t="s">
        <v>558</v>
      </c>
      <c r="C100" s="492" t="s">
        <v>334</v>
      </c>
      <c r="D100" s="492" t="s">
        <v>746</v>
      </c>
      <c r="E100" s="492">
        <v>15</v>
      </c>
      <c r="F100" s="492">
        <v>3752</v>
      </c>
      <c r="G100" s="492">
        <v>3578</v>
      </c>
      <c r="H100" s="492">
        <v>3834</v>
      </c>
      <c r="I100" s="492">
        <v>3161</v>
      </c>
      <c r="J100" s="492">
        <v>3195</v>
      </c>
      <c r="K100" s="492">
        <v>3079</v>
      </c>
    </row>
    <row r="101" spans="1:11" x14ac:dyDescent="0.45">
      <c r="A101" s="492" t="s">
        <v>769</v>
      </c>
      <c r="B101" s="492" t="s">
        <v>559</v>
      </c>
      <c r="C101" s="492" t="s">
        <v>334</v>
      </c>
      <c r="D101" s="492" t="s">
        <v>746</v>
      </c>
      <c r="E101" s="492">
        <v>15</v>
      </c>
      <c r="F101" s="492">
        <v>4366</v>
      </c>
      <c r="G101" s="492">
        <v>5093</v>
      </c>
      <c r="H101" s="492">
        <v>5556</v>
      </c>
      <c r="I101" s="492">
        <v>6018</v>
      </c>
      <c r="J101" s="492">
        <v>7133</v>
      </c>
      <c r="K101" s="492">
        <v>7200</v>
      </c>
    </row>
    <row r="102" spans="1:11" x14ac:dyDescent="0.45">
      <c r="A102" s="492" t="s">
        <v>769</v>
      </c>
      <c r="B102" s="492" t="s">
        <v>568</v>
      </c>
      <c r="C102" s="492" t="s">
        <v>334</v>
      </c>
      <c r="D102" s="492" t="s">
        <v>746</v>
      </c>
      <c r="E102" s="492">
        <v>15</v>
      </c>
      <c r="F102" s="492">
        <v>267603</v>
      </c>
      <c r="G102" s="492">
        <v>273088</v>
      </c>
      <c r="H102" s="492">
        <v>292936</v>
      </c>
      <c r="I102" s="492">
        <v>303485</v>
      </c>
      <c r="J102" s="492">
        <v>311982</v>
      </c>
      <c r="K102" s="492">
        <v>316649</v>
      </c>
    </row>
    <row r="103" spans="1:11" x14ac:dyDescent="0.45">
      <c r="A103" s="492" t="s">
        <v>769</v>
      </c>
      <c r="B103" s="492" t="s">
        <v>561</v>
      </c>
      <c r="C103" s="492" t="s">
        <v>334</v>
      </c>
      <c r="D103" s="492" t="s">
        <v>746</v>
      </c>
      <c r="E103" s="492">
        <v>15</v>
      </c>
      <c r="F103" s="492">
        <v>2249</v>
      </c>
      <c r="G103" s="492">
        <v>2704</v>
      </c>
      <c r="H103" s="492">
        <v>2899</v>
      </c>
      <c r="I103" s="492">
        <v>3544</v>
      </c>
      <c r="J103" s="492">
        <v>3651</v>
      </c>
      <c r="K103" s="492">
        <v>3609</v>
      </c>
    </row>
    <row r="104" spans="1:11" x14ac:dyDescent="0.45">
      <c r="A104" s="492" t="s">
        <v>769</v>
      </c>
      <c r="B104" s="492" t="s">
        <v>558</v>
      </c>
      <c r="C104" s="492" t="s">
        <v>335</v>
      </c>
      <c r="D104" s="492" t="s">
        <v>747</v>
      </c>
      <c r="E104" s="492">
        <v>16</v>
      </c>
      <c r="F104" s="492">
        <v>38359</v>
      </c>
      <c r="G104" s="492">
        <v>39966</v>
      </c>
      <c r="H104" s="492">
        <v>43316</v>
      </c>
      <c r="I104" s="492">
        <v>41810</v>
      </c>
      <c r="J104" s="492">
        <v>44087</v>
      </c>
      <c r="K104" s="492">
        <v>44360</v>
      </c>
    </row>
    <row r="105" spans="1:11" x14ac:dyDescent="0.45">
      <c r="A105" s="492" t="s">
        <v>769</v>
      </c>
      <c r="B105" s="492" t="s">
        <v>559</v>
      </c>
      <c r="C105" s="492" t="s">
        <v>335</v>
      </c>
      <c r="D105" s="492" t="s">
        <v>747</v>
      </c>
      <c r="E105" s="492">
        <v>16</v>
      </c>
      <c r="F105" s="492">
        <v>378643</v>
      </c>
      <c r="G105" s="492">
        <v>408956</v>
      </c>
      <c r="H105" s="492">
        <v>480881</v>
      </c>
      <c r="I105" s="492">
        <v>560185</v>
      </c>
      <c r="J105" s="492">
        <v>640802</v>
      </c>
      <c r="K105" s="492">
        <v>664264</v>
      </c>
    </row>
    <row r="106" spans="1:11" x14ac:dyDescent="0.45">
      <c r="A106" s="492" t="s">
        <v>769</v>
      </c>
      <c r="B106" s="492" t="s">
        <v>568</v>
      </c>
      <c r="C106" s="492" t="s">
        <v>335</v>
      </c>
      <c r="D106" s="492" t="s">
        <v>747</v>
      </c>
      <c r="E106" s="492">
        <v>16</v>
      </c>
      <c r="F106" s="492">
        <v>186490</v>
      </c>
      <c r="G106" s="492">
        <v>204262</v>
      </c>
      <c r="H106" s="492">
        <v>232596</v>
      </c>
      <c r="I106" s="492">
        <v>256968</v>
      </c>
      <c r="J106" s="492">
        <v>304908</v>
      </c>
      <c r="K106" s="492">
        <v>313814</v>
      </c>
    </row>
    <row r="107" spans="1:11" x14ac:dyDescent="0.45">
      <c r="A107" s="492" t="s">
        <v>769</v>
      </c>
      <c r="B107" s="492" t="s">
        <v>561</v>
      </c>
      <c r="C107" s="492" t="s">
        <v>335</v>
      </c>
      <c r="D107" s="492" t="s">
        <v>747</v>
      </c>
      <c r="E107" s="492">
        <v>16</v>
      </c>
      <c r="F107" s="492">
        <v>519389</v>
      </c>
      <c r="G107" s="492">
        <v>529235</v>
      </c>
      <c r="H107" s="492">
        <v>570667</v>
      </c>
      <c r="I107" s="492">
        <v>603898</v>
      </c>
      <c r="J107" s="492">
        <v>607184</v>
      </c>
      <c r="K107" s="492">
        <v>575753</v>
      </c>
    </row>
    <row r="108" spans="1:11" x14ac:dyDescent="0.45">
      <c r="A108" s="492" t="s">
        <v>769</v>
      </c>
      <c r="B108" s="492" t="s">
        <v>558</v>
      </c>
      <c r="C108" s="492" t="s">
        <v>336</v>
      </c>
      <c r="D108" s="492" t="s">
        <v>748</v>
      </c>
      <c r="E108" s="492">
        <v>17</v>
      </c>
      <c r="F108" s="492">
        <v>8544</v>
      </c>
      <c r="G108" s="492">
        <v>8268</v>
      </c>
      <c r="H108" s="492">
        <v>8040</v>
      </c>
      <c r="I108" s="492">
        <v>7492</v>
      </c>
      <c r="J108" s="492">
        <v>7337</v>
      </c>
      <c r="K108" s="492">
        <v>7072</v>
      </c>
    </row>
    <row r="109" spans="1:11" x14ac:dyDescent="0.45">
      <c r="A109" s="492" t="s">
        <v>769</v>
      </c>
      <c r="B109" s="492" t="s">
        <v>559</v>
      </c>
      <c r="C109" s="492" t="s">
        <v>336</v>
      </c>
      <c r="D109" s="492" t="s">
        <v>748</v>
      </c>
      <c r="E109" s="492">
        <v>17</v>
      </c>
      <c r="F109" s="492">
        <v>21466</v>
      </c>
      <c r="G109" s="492">
        <v>22927</v>
      </c>
      <c r="H109" s="492">
        <v>24828</v>
      </c>
      <c r="I109" s="492">
        <v>26300</v>
      </c>
      <c r="J109" s="492">
        <v>27675</v>
      </c>
      <c r="K109" s="492">
        <v>28433</v>
      </c>
    </row>
    <row r="110" spans="1:11" x14ac:dyDescent="0.45">
      <c r="A110" s="492" t="s">
        <v>769</v>
      </c>
      <c r="B110" s="492" t="s">
        <v>568</v>
      </c>
      <c r="C110" s="492" t="s">
        <v>336</v>
      </c>
      <c r="D110" s="492" t="s">
        <v>748</v>
      </c>
      <c r="E110" s="492">
        <v>17</v>
      </c>
      <c r="F110" s="492">
        <v>51132</v>
      </c>
      <c r="G110" s="492">
        <v>52932</v>
      </c>
      <c r="H110" s="492">
        <v>52670</v>
      </c>
      <c r="I110" s="492">
        <v>51859</v>
      </c>
      <c r="J110" s="492">
        <v>51251</v>
      </c>
      <c r="K110" s="492">
        <v>51422</v>
      </c>
    </row>
    <row r="111" spans="1:11" x14ac:dyDescent="0.45">
      <c r="A111" s="492" t="s">
        <v>769</v>
      </c>
      <c r="B111" s="492" t="s">
        <v>561</v>
      </c>
      <c r="C111" s="492" t="s">
        <v>336</v>
      </c>
      <c r="D111" s="492" t="s">
        <v>748</v>
      </c>
      <c r="E111" s="492">
        <v>17</v>
      </c>
      <c r="F111" s="492">
        <v>9423</v>
      </c>
      <c r="G111" s="492">
        <v>8812</v>
      </c>
      <c r="H111" s="492">
        <v>9287</v>
      </c>
      <c r="I111" s="492">
        <v>9338</v>
      </c>
      <c r="J111" s="492">
        <v>9115</v>
      </c>
      <c r="K111" s="492">
        <v>8260</v>
      </c>
    </row>
    <row r="112" spans="1:11" x14ac:dyDescent="0.45">
      <c r="A112" s="492" t="s">
        <v>769</v>
      </c>
      <c r="B112" s="492" t="s">
        <v>558</v>
      </c>
      <c r="C112" s="492" t="s">
        <v>461</v>
      </c>
      <c r="D112" s="492" t="s">
        <v>731</v>
      </c>
      <c r="E112" s="492">
        <v>18</v>
      </c>
      <c r="F112" s="492">
        <v>50655</v>
      </c>
      <c r="G112" s="492">
        <v>51812</v>
      </c>
      <c r="H112" s="492">
        <v>55190</v>
      </c>
      <c r="I112" s="492">
        <v>52463</v>
      </c>
      <c r="J112" s="492">
        <v>54619</v>
      </c>
      <c r="K112" s="492">
        <v>54511</v>
      </c>
    </row>
    <row r="113" spans="1:11" x14ac:dyDescent="0.45">
      <c r="A113" s="492" t="s">
        <v>769</v>
      </c>
      <c r="B113" s="492" t="s">
        <v>559</v>
      </c>
      <c r="C113" s="492" t="s">
        <v>461</v>
      </c>
      <c r="D113" s="492" t="s">
        <v>731</v>
      </c>
      <c r="E113" s="492">
        <v>18</v>
      </c>
      <c r="F113" s="492">
        <v>404475</v>
      </c>
      <c r="G113" s="492">
        <v>436976</v>
      </c>
      <c r="H113" s="492">
        <v>511264</v>
      </c>
      <c r="I113" s="492">
        <v>592502</v>
      </c>
      <c r="J113" s="492">
        <v>675610</v>
      </c>
      <c r="K113" s="492">
        <v>699896</v>
      </c>
    </row>
    <row r="114" spans="1:11" x14ac:dyDescent="0.45">
      <c r="A114" s="492" t="s">
        <v>769</v>
      </c>
      <c r="B114" s="492" t="s">
        <v>568</v>
      </c>
      <c r="C114" s="492" t="s">
        <v>461</v>
      </c>
      <c r="D114" s="492" t="s">
        <v>731</v>
      </c>
      <c r="E114" s="492">
        <v>18</v>
      </c>
      <c r="F114" s="492">
        <v>505225</v>
      </c>
      <c r="G114" s="492">
        <v>530281</v>
      </c>
      <c r="H114" s="492">
        <v>578201</v>
      </c>
      <c r="I114" s="492">
        <v>612311</v>
      </c>
      <c r="J114" s="492">
        <v>668142</v>
      </c>
      <c r="K114" s="492">
        <v>681885</v>
      </c>
    </row>
    <row r="115" spans="1:11" x14ac:dyDescent="0.45">
      <c r="A115" s="492" t="s">
        <v>769</v>
      </c>
      <c r="B115" s="492" t="s">
        <v>561</v>
      </c>
      <c r="C115" s="492" t="s">
        <v>461</v>
      </c>
      <c r="D115" s="492" t="s">
        <v>731</v>
      </c>
      <c r="E115" s="492">
        <v>18</v>
      </c>
      <c r="F115" s="492">
        <v>531060</v>
      </c>
      <c r="G115" s="492">
        <v>540751</v>
      </c>
      <c r="H115" s="492">
        <v>582854</v>
      </c>
      <c r="I115" s="492">
        <v>616780</v>
      </c>
      <c r="J115" s="492">
        <v>619950</v>
      </c>
      <c r="K115" s="492">
        <v>587622</v>
      </c>
    </row>
    <row r="116" spans="1:11" x14ac:dyDescent="0.45">
      <c r="A116" s="492" t="s">
        <v>769</v>
      </c>
      <c r="B116" s="492" t="s">
        <v>558</v>
      </c>
      <c r="C116" s="492" t="s">
        <v>337</v>
      </c>
      <c r="D116" s="492" t="s">
        <v>749</v>
      </c>
      <c r="E116" s="492">
        <v>19</v>
      </c>
      <c r="F116" s="492">
        <v>16590</v>
      </c>
      <c r="G116" s="492">
        <v>18323</v>
      </c>
      <c r="H116" s="492">
        <v>20301</v>
      </c>
      <c r="I116" s="492">
        <v>18846</v>
      </c>
      <c r="J116" s="492">
        <v>19918</v>
      </c>
      <c r="K116" s="492">
        <v>19520</v>
      </c>
    </row>
    <row r="117" spans="1:11" x14ac:dyDescent="0.45">
      <c r="A117" s="492" t="s">
        <v>769</v>
      </c>
      <c r="B117" s="492" t="s">
        <v>559</v>
      </c>
      <c r="C117" s="492" t="s">
        <v>337</v>
      </c>
      <c r="D117" s="492" t="s">
        <v>749</v>
      </c>
      <c r="E117" s="492">
        <v>19</v>
      </c>
      <c r="F117" s="492">
        <v>268185</v>
      </c>
      <c r="G117" s="492">
        <v>286245</v>
      </c>
      <c r="H117" s="492">
        <v>335688</v>
      </c>
      <c r="I117" s="492">
        <v>386172</v>
      </c>
      <c r="J117" s="492">
        <v>433711</v>
      </c>
      <c r="K117" s="492">
        <v>404672</v>
      </c>
    </row>
    <row r="118" spans="1:11" x14ac:dyDescent="0.45">
      <c r="A118" s="492" t="s">
        <v>769</v>
      </c>
      <c r="B118" s="492" t="s">
        <v>568</v>
      </c>
      <c r="C118" s="492" t="s">
        <v>337</v>
      </c>
      <c r="D118" s="492" t="s">
        <v>749</v>
      </c>
      <c r="E118" s="492">
        <v>19</v>
      </c>
      <c r="F118" s="492">
        <v>90546</v>
      </c>
      <c r="G118" s="492">
        <v>96982</v>
      </c>
      <c r="H118" s="492">
        <v>112379</v>
      </c>
      <c r="I118" s="492">
        <v>128006</v>
      </c>
      <c r="J118" s="492">
        <v>142820</v>
      </c>
      <c r="K118" s="492">
        <v>144255</v>
      </c>
    </row>
    <row r="119" spans="1:11" x14ac:dyDescent="0.45">
      <c r="A119" s="492" t="s">
        <v>769</v>
      </c>
      <c r="B119" s="492" t="s">
        <v>561</v>
      </c>
      <c r="C119" s="492" t="s">
        <v>337</v>
      </c>
      <c r="D119" s="492" t="s">
        <v>749</v>
      </c>
      <c r="E119" s="492">
        <v>19</v>
      </c>
      <c r="F119" s="492">
        <v>36951</v>
      </c>
      <c r="G119" s="492">
        <v>55702</v>
      </c>
      <c r="H119" s="492">
        <v>103113</v>
      </c>
      <c r="I119" s="492">
        <v>114705</v>
      </c>
      <c r="J119" s="492">
        <v>122486</v>
      </c>
      <c r="K119" s="492">
        <v>114608</v>
      </c>
    </row>
    <row r="120" spans="1:11" x14ac:dyDescent="0.45">
      <c r="A120" s="492" t="s">
        <v>769</v>
      </c>
      <c r="B120" s="492" t="s">
        <v>558</v>
      </c>
      <c r="C120" s="492" t="s">
        <v>338</v>
      </c>
      <c r="D120" s="492" t="s">
        <v>750</v>
      </c>
      <c r="E120" s="492">
        <v>20</v>
      </c>
      <c r="F120" s="492">
        <v>1440</v>
      </c>
      <c r="G120" s="492">
        <v>1461</v>
      </c>
      <c r="H120" s="492">
        <v>1701</v>
      </c>
      <c r="I120" s="492">
        <v>1614</v>
      </c>
      <c r="J120" s="492">
        <v>1727</v>
      </c>
      <c r="K120" s="492">
        <v>1702</v>
      </c>
    </row>
    <row r="121" spans="1:11" x14ac:dyDescent="0.45">
      <c r="A121" s="492" t="s">
        <v>769</v>
      </c>
      <c r="B121" s="492" t="s">
        <v>559</v>
      </c>
      <c r="C121" s="492" t="s">
        <v>338</v>
      </c>
      <c r="D121" s="492" t="s">
        <v>750</v>
      </c>
      <c r="E121" s="492">
        <v>20</v>
      </c>
      <c r="F121" s="492">
        <v>24239</v>
      </c>
      <c r="G121" s="492">
        <v>27352</v>
      </c>
      <c r="H121" s="492">
        <v>39207</v>
      </c>
      <c r="I121" s="492">
        <v>49280</v>
      </c>
      <c r="J121" s="492">
        <v>60406</v>
      </c>
      <c r="K121" s="492">
        <v>55634</v>
      </c>
    </row>
    <row r="122" spans="1:11" x14ac:dyDescent="0.45">
      <c r="A122" s="492" t="s">
        <v>769</v>
      </c>
      <c r="B122" s="492" t="s">
        <v>568</v>
      </c>
      <c r="C122" s="492" t="s">
        <v>338</v>
      </c>
      <c r="D122" s="492" t="s">
        <v>750</v>
      </c>
      <c r="E122" s="492">
        <v>20</v>
      </c>
      <c r="F122" s="492">
        <v>4908</v>
      </c>
      <c r="G122" s="492">
        <v>4672</v>
      </c>
      <c r="H122" s="492">
        <v>2974</v>
      </c>
      <c r="I122" s="492">
        <v>17632</v>
      </c>
      <c r="J122" s="492">
        <v>20929</v>
      </c>
      <c r="K122" s="492">
        <v>21437</v>
      </c>
    </row>
    <row r="123" spans="1:11" x14ac:dyDescent="0.45">
      <c r="A123" s="492" t="s">
        <v>769</v>
      </c>
      <c r="B123" s="492" t="s">
        <v>561</v>
      </c>
      <c r="C123" s="492" t="s">
        <v>338</v>
      </c>
      <c r="D123" s="492" t="s">
        <v>750</v>
      </c>
      <c r="E123" s="492">
        <v>20</v>
      </c>
      <c r="F123" s="492">
        <v>3021</v>
      </c>
      <c r="G123" s="492">
        <v>5033</v>
      </c>
      <c r="H123" s="492">
        <v>7166</v>
      </c>
      <c r="I123" s="492">
        <v>8362</v>
      </c>
      <c r="J123" s="492">
        <v>9397</v>
      </c>
      <c r="K123" s="492">
        <v>8977</v>
      </c>
    </row>
    <row r="124" spans="1:11" x14ac:dyDescent="0.45">
      <c r="A124" s="492" t="s">
        <v>769</v>
      </c>
      <c r="B124" s="492" t="s">
        <v>558</v>
      </c>
      <c r="C124" s="492" t="s">
        <v>339</v>
      </c>
      <c r="D124" s="492" t="s">
        <v>751</v>
      </c>
      <c r="E124" s="492">
        <v>21</v>
      </c>
      <c r="F124" s="492">
        <v>15150</v>
      </c>
      <c r="G124" s="492">
        <v>16862</v>
      </c>
      <c r="H124" s="492">
        <v>18600</v>
      </c>
      <c r="I124" s="492">
        <v>17233</v>
      </c>
      <c r="J124" s="492">
        <v>18190</v>
      </c>
      <c r="K124" s="492">
        <v>17818</v>
      </c>
    </row>
    <row r="125" spans="1:11" x14ac:dyDescent="0.45">
      <c r="A125" s="492" t="s">
        <v>769</v>
      </c>
      <c r="B125" s="492" t="s">
        <v>559</v>
      </c>
      <c r="C125" s="492" t="s">
        <v>339</v>
      </c>
      <c r="D125" s="492" t="s">
        <v>751</v>
      </c>
      <c r="E125" s="492">
        <v>21</v>
      </c>
      <c r="F125" s="492">
        <v>243946</v>
      </c>
      <c r="G125" s="492">
        <v>258893</v>
      </c>
      <c r="H125" s="492">
        <v>296481</v>
      </c>
      <c r="I125" s="492">
        <v>336881</v>
      </c>
      <c r="J125" s="492">
        <v>373305</v>
      </c>
      <c r="K125" s="492">
        <v>349038</v>
      </c>
    </row>
    <row r="126" spans="1:11" x14ac:dyDescent="0.45">
      <c r="A126" s="492" t="s">
        <v>769</v>
      </c>
      <c r="B126" s="492" t="s">
        <v>568</v>
      </c>
      <c r="C126" s="492" t="s">
        <v>339</v>
      </c>
      <c r="D126" s="492" t="s">
        <v>751</v>
      </c>
      <c r="E126" s="492">
        <v>21</v>
      </c>
      <c r="F126" s="492">
        <v>85637</v>
      </c>
      <c r="G126" s="492">
        <v>92310</v>
      </c>
      <c r="H126" s="492">
        <v>109405</v>
      </c>
      <c r="I126" s="492">
        <v>110374</v>
      </c>
      <c r="J126" s="492">
        <v>121892</v>
      </c>
      <c r="K126" s="492">
        <v>122818</v>
      </c>
    </row>
    <row r="127" spans="1:11" x14ac:dyDescent="0.45">
      <c r="A127" s="492" t="s">
        <v>769</v>
      </c>
      <c r="B127" s="492" t="s">
        <v>561</v>
      </c>
      <c r="C127" s="492" t="s">
        <v>339</v>
      </c>
      <c r="D127" s="492" t="s">
        <v>751</v>
      </c>
      <c r="E127" s="492">
        <v>21</v>
      </c>
      <c r="F127" s="492">
        <v>33930</v>
      </c>
      <c r="G127" s="492">
        <v>50670</v>
      </c>
      <c r="H127" s="492">
        <v>95947</v>
      </c>
      <c r="I127" s="492">
        <v>106343</v>
      </c>
      <c r="J127" s="492">
        <v>113089</v>
      </c>
      <c r="K127" s="492">
        <v>105631</v>
      </c>
    </row>
    <row r="128" spans="1:11" x14ac:dyDescent="0.45">
      <c r="A128" s="492" t="s">
        <v>769</v>
      </c>
      <c r="B128" s="492" t="s">
        <v>558</v>
      </c>
      <c r="C128" s="492" t="s">
        <v>340</v>
      </c>
      <c r="D128" s="492" t="s">
        <v>752</v>
      </c>
      <c r="E128" s="492">
        <v>22</v>
      </c>
      <c r="F128" s="492">
        <v>46204</v>
      </c>
      <c r="G128" s="492">
        <v>46998</v>
      </c>
      <c r="H128" s="492">
        <v>50026</v>
      </c>
      <c r="I128" s="492">
        <v>48446</v>
      </c>
      <c r="J128" s="492">
        <v>49651</v>
      </c>
      <c r="K128" s="492">
        <v>49929</v>
      </c>
    </row>
    <row r="129" spans="1:11" x14ac:dyDescent="0.45">
      <c r="A129" s="492" t="s">
        <v>769</v>
      </c>
      <c r="B129" s="492" t="s">
        <v>559</v>
      </c>
      <c r="C129" s="492" t="s">
        <v>340</v>
      </c>
      <c r="D129" s="492" t="s">
        <v>752</v>
      </c>
      <c r="E129" s="492">
        <v>22</v>
      </c>
      <c r="F129" s="492">
        <v>358316</v>
      </c>
      <c r="G129" s="492">
        <v>388282</v>
      </c>
      <c r="H129" s="492">
        <v>457065</v>
      </c>
      <c r="I129" s="492">
        <v>535663</v>
      </c>
      <c r="J129" s="492">
        <v>615979</v>
      </c>
      <c r="K129" s="492">
        <v>648698</v>
      </c>
    </row>
    <row r="130" spans="1:11" x14ac:dyDescent="0.45">
      <c r="A130" s="492" t="s">
        <v>769</v>
      </c>
      <c r="B130" s="492" t="s">
        <v>568</v>
      </c>
      <c r="C130" s="492" t="s">
        <v>340</v>
      </c>
      <c r="D130" s="492" t="s">
        <v>752</v>
      </c>
      <c r="E130" s="492">
        <v>22</v>
      </c>
      <c r="F130" s="492">
        <v>387414</v>
      </c>
      <c r="G130" s="492">
        <v>410898</v>
      </c>
      <c r="H130" s="492">
        <v>498025</v>
      </c>
      <c r="I130" s="492">
        <v>520343</v>
      </c>
      <c r="J130" s="492">
        <v>571870</v>
      </c>
      <c r="K130" s="492">
        <v>578415</v>
      </c>
    </row>
    <row r="131" spans="1:11" x14ac:dyDescent="0.45">
      <c r="A131" s="492" t="s">
        <v>769</v>
      </c>
      <c r="B131" s="492" t="s">
        <v>561</v>
      </c>
      <c r="C131" s="492" t="s">
        <v>340</v>
      </c>
      <c r="D131" s="492" t="s">
        <v>752</v>
      </c>
      <c r="E131" s="492">
        <v>22</v>
      </c>
      <c r="F131" s="492">
        <v>470959</v>
      </c>
      <c r="G131" s="492">
        <v>474533</v>
      </c>
      <c r="H131" s="492">
        <v>510790</v>
      </c>
      <c r="I131" s="492">
        <v>545690</v>
      </c>
      <c r="J131" s="492">
        <v>540892</v>
      </c>
      <c r="K131" s="492">
        <v>535719</v>
      </c>
    </row>
    <row r="132" spans="1:11" x14ac:dyDescent="0.45">
      <c r="A132" s="492" t="s">
        <v>769</v>
      </c>
      <c r="B132" s="492" t="s">
        <v>558</v>
      </c>
      <c r="C132" s="492" t="s">
        <v>341</v>
      </c>
      <c r="D132" s="492" t="s">
        <v>753</v>
      </c>
      <c r="E132" s="492">
        <v>23</v>
      </c>
      <c r="F132" s="492">
        <v>4332</v>
      </c>
      <c r="G132" s="492">
        <v>4574</v>
      </c>
      <c r="H132" s="492">
        <v>4913</v>
      </c>
      <c r="I132" s="492">
        <v>3820</v>
      </c>
      <c r="J132" s="492">
        <v>4848</v>
      </c>
      <c r="K132" s="492">
        <v>4468</v>
      </c>
    </row>
    <row r="133" spans="1:11" x14ac:dyDescent="0.45">
      <c r="A133" s="492" t="s">
        <v>769</v>
      </c>
      <c r="B133" s="492" t="s">
        <v>559</v>
      </c>
      <c r="C133" s="492" t="s">
        <v>341</v>
      </c>
      <c r="D133" s="492" t="s">
        <v>753</v>
      </c>
      <c r="E133" s="492">
        <v>23</v>
      </c>
      <c r="F133" s="492">
        <v>44054</v>
      </c>
      <c r="G133" s="492">
        <v>46593</v>
      </c>
      <c r="H133" s="492">
        <v>52275</v>
      </c>
      <c r="I133" s="492">
        <v>54796</v>
      </c>
      <c r="J133" s="492">
        <v>57343</v>
      </c>
      <c r="K133" s="492">
        <v>50422</v>
      </c>
    </row>
    <row r="134" spans="1:11" x14ac:dyDescent="0.45">
      <c r="A134" s="492" t="s">
        <v>769</v>
      </c>
      <c r="B134" s="492" t="s">
        <v>568</v>
      </c>
      <c r="C134" s="492" t="s">
        <v>341</v>
      </c>
      <c r="D134" s="492" t="s">
        <v>753</v>
      </c>
      <c r="E134" s="492">
        <v>23</v>
      </c>
      <c r="F134" s="492">
        <v>20444</v>
      </c>
      <c r="G134" s="492">
        <v>22176</v>
      </c>
      <c r="H134" s="492">
        <v>77687</v>
      </c>
      <c r="I134" s="492">
        <v>89164</v>
      </c>
      <c r="J134" s="492">
        <v>94108</v>
      </c>
      <c r="K134" s="492">
        <v>100104</v>
      </c>
    </row>
    <row r="135" spans="1:11" x14ac:dyDescent="0.45">
      <c r="A135" s="492" t="s">
        <v>769</v>
      </c>
      <c r="B135" s="492" t="s">
        <v>561</v>
      </c>
      <c r="C135" s="492" t="s">
        <v>341</v>
      </c>
      <c r="D135" s="492" t="s">
        <v>753</v>
      </c>
      <c r="E135" s="492">
        <v>23</v>
      </c>
      <c r="F135" s="492">
        <v>55967</v>
      </c>
      <c r="G135" s="492">
        <v>61215</v>
      </c>
      <c r="H135" s="492">
        <v>68107</v>
      </c>
      <c r="I135" s="492">
        <v>66567</v>
      </c>
      <c r="J135" s="492">
        <v>74502</v>
      </c>
      <c r="K135" s="492">
        <v>47813</v>
      </c>
    </row>
    <row r="136" spans="1:11" x14ac:dyDescent="0.45">
      <c r="A136" s="492" t="s">
        <v>769</v>
      </c>
      <c r="B136" s="492" t="s">
        <v>558</v>
      </c>
      <c r="C136" s="492" t="s">
        <v>342</v>
      </c>
      <c r="D136" s="492" t="s">
        <v>754</v>
      </c>
      <c r="E136" s="492">
        <v>24</v>
      </c>
      <c r="F136" s="492">
        <v>120</v>
      </c>
      <c r="G136" s="492">
        <v>239</v>
      </c>
      <c r="H136" s="492">
        <v>252</v>
      </c>
      <c r="I136" s="492">
        <v>196</v>
      </c>
      <c r="J136" s="492">
        <v>119</v>
      </c>
      <c r="K136" s="492">
        <v>114</v>
      </c>
    </row>
    <row r="137" spans="1:11" x14ac:dyDescent="0.45">
      <c r="A137" s="492" t="s">
        <v>769</v>
      </c>
      <c r="B137" s="492" t="s">
        <v>559</v>
      </c>
      <c r="C137" s="492" t="s">
        <v>342</v>
      </c>
      <c r="D137" s="492" t="s">
        <v>754</v>
      </c>
      <c r="E137" s="492">
        <v>24</v>
      </c>
      <c r="F137" s="492">
        <v>2105</v>
      </c>
      <c r="G137" s="492">
        <v>2101</v>
      </c>
      <c r="H137" s="492">
        <v>1924</v>
      </c>
      <c r="I137" s="492">
        <v>2044</v>
      </c>
      <c r="J137" s="492">
        <v>2289</v>
      </c>
      <c r="K137" s="492">
        <v>776</v>
      </c>
    </row>
    <row r="138" spans="1:11" x14ac:dyDescent="0.45">
      <c r="A138" s="492" t="s">
        <v>769</v>
      </c>
      <c r="B138" s="492" t="s">
        <v>568</v>
      </c>
      <c r="C138" s="492" t="s">
        <v>342</v>
      </c>
      <c r="D138" s="492" t="s">
        <v>754</v>
      </c>
      <c r="E138" s="492">
        <v>24</v>
      </c>
      <c r="F138" s="492">
        <v>1367</v>
      </c>
      <c r="G138" s="492">
        <v>1208</v>
      </c>
      <c r="H138" s="492">
        <v>2489</v>
      </c>
      <c r="I138" s="492">
        <v>2804</v>
      </c>
      <c r="J138" s="492">
        <v>2164</v>
      </c>
      <c r="K138" s="492">
        <v>3366</v>
      </c>
    </row>
    <row r="139" spans="1:11" x14ac:dyDescent="0.45">
      <c r="A139" s="492" t="s">
        <v>769</v>
      </c>
      <c r="B139" s="492" t="s">
        <v>561</v>
      </c>
      <c r="C139" s="492" t="s">
        <v>342</v>
      </c>
      <c r="D139" s="492" t="s">
        <v>754</v>
      </c>
      <c r="E139" s="492">
        <v>24</v>
      </c>
      <c r="F139" s="492">
        <v>4134</v>
      </c>
      <c r="G139" s="492">
        <v>5003</v>
      </c>
      <c r="H139" s="492">
        <v>3956</v>
      </c>
      <c r="I139" s="492">
        <v>4523</v>
      </c>
      <c r="J139" s="492">
        <v>4556</v>
      </c>
      <c r="K139" s="492">
        <v>4091</v>
      </c>
    </row>
    <row r="140" spans="1:11" x14ac:dyDescent="0.45">
      <c r="A140" s="492" t="s">
        <v>769</v>
      </c>
      <c r="B140" s="492" t="s">
        <v>558</v>
      </c>
      <c r="C140" s="492" t="s">
        <v>462</v>
      </c>
      <c r="D140" s="492" t="s">
        <v>731</v>
      </c>
      <c r="E140" s="492">
        <v>25</v>
      </c>
      <c r="F140" s="492">
        <v>50655</v>
      </c>
      <c r="G140" s="492">
        <v>51812</v>
      </c>
      <c r="H140" s="492">
        <v>55190</v>
      </c>
      <c r="I140" s="492">
        <v>52463</v>
      </c>
      <c r="J140" s="492">
        <v>54619</v>
      </c>
      <c r="K140" s="492">
        <v>54511</v>
      </c>
    </row>
    <row r="141" spans="1:11" x14ac:dyDescent="0.45">
      <c r="A141" s="492" t="s">
        <v>769</v>
      </c>
      <c r="B141" s="492" t="s">
        <v>559</v>
      </c>
      <c r="C141" s="492" t="s">
        <v>462</v>
      </c>
      <c r="D141" s="492" t="s">
        <v>731</v>
      </c>
      <c r="E141" s="492">
        <v>25</v>
      </c>
      <c r="F141" s="492">
        <v>404475</v>
      </c>
      <c r="G141" s="492">
        <v>436976</v>
      </c>
      <c r="H141" s="492">
        <v>511264</v>
      </c>
      <c r="I141" s="492">
        <v>592502</v>
      </c>
      <c r="J141" s="492">
        <v>675610</v>
      </c>
      <c r="K141" s="492">
        <v>699896</v>
      </c>
    </row>
    <row r="142" spans="1:11" x14ac:dyDescent="0.45">
      <c r="A142" s="492" t="s">
        <v>769</v>
      </c>
      <c r="B142" s="492" t="s">
        <v>568</v>
      </c>
      <c r="C142" s="492" t="s">
        <v>462</v>
      </c>
      <c r="D142" s="492" t="s">
        <v>731</v>
      </c>
      <c r="E142" s="492">
        <v>25</v>
      </c>
      <c r="F142" s="492">
        <v>505225</v>
      </c>
      <c r="G142" s="492">
        <v>530281</v>
      </c>
      <c r="H142" s="492">
        <v>578201</v>
      </c>
      <c r="I142" s="492">
        <v>612311</v>
      </c>
      <c r="J142" s="492">
        <v>668142</v>
      </c>
      <c r="K142" s="492">
        <v>681885</v>
      </c>
    </row>
    <row r="143" spans="1:11" x14ac:dyDescent="0.45">
      <c r="A143" s="492" t="s">
        <v>769</v>
      </c>
      <c r="B143" s="492" t="s">
        <v>561</v>
      </c>
      <c r="C143" s="492" t="s">
        <v>462</v>
      </c>
      <c r="D143" s="492" t="s">
        <v>731</v>
      </c>
      <c r="E143" s="492">
        <v>25</v>
      </c>
      <c r="F143" s="492">
        <v>531060</v>
      </c>
      <c r="G143" s="492">
        <v>540751</v>
      </c>
      <c r="H143" s="492">
        <v>582854</v>
      </c>
      <c r="I143" s="492">
        <v>616780</v>
      </c>
      <c r="J143" s="492">
        <v>619950</v>
      </c>
      <c r="K143" s="492">
        <v>587622</v>
      </c>
    </row>
    <row r="144" spans="1:11" x14ac:dyDescent="0.45">
      <c r="A144" s="492" t="s">
        <v>769</v>
      </c>
      <c r="B144" s="492" t="s">
        <v>558</v>
      </c>
      <c r="C144" s="492" t="s">
        <v>343</v>
      </c>
      <c r="D144" s="492" t="s">
        <v>755</v>
      </c>
      <c r="E144" s="492">
        <v>26</v>
      </c>
      <c r="F144" s="492">
        <v>50515</v>
      </c>
      <c r="G144" s="492">
        <v>51590</v>
      </c>
      <c r="H144" s="492">
        <v>55016</v>
      </c>
      <c r="I144" s="492">
        <v>52326</v>
      </c>
      <c r="J144" s="492">
        <v>54528</v>
      </c>
      <c r="K144" s="492">
        <v>54424</v>
      </c>
    </row>
    <row r="145" spans="1:11" x14ac:dyDescent="0.45">
      <c r="A145" s="492" t="s">
        <v>769</v>
      </c>
      <c r="B145" s="492" t="s">
        <v>559</v>
      </c>
      <c r="C145" s="492" t="s">
        <v>343</v>
      </c>
      <c r="D145" s="492" t="s">
        <v>755</v>
      </c>
      <c r="E145" s="492">
        <v>26</v>
      </c>
      <c r="F145" s="492">
        <v>397603</v>
      </c>
      <c r="G145" s="492">
        <v>428690</v>
      </c>
      <c r="H145" s="492">
        <v>502193</v>
      </c>
      <c r="I145" s="492">
        <v>582889</v>
      </c>
      <c r="J145" s="492">
        <v>672570</v>
      </c>
      <c r="K145" s="492">
        <v>697056</v>
      </c>
    </row>
    <row r="146" spans="1:11" x14ac:dyDescent="0.45">
      <c r="A146" s="492" t="s">
        <v>769</v>
      </c>
      <c r="B146" s="492" t="s">
        <v>568</v>
      </c>
      <c r="C146" s="492" t="s">
        <v>343</v>
      </c>
      <c r="D146" s="492" t="s">
        <v>755</v>
      </c>
      <c r="E146" s="492">
        <v>26</v>
      </c>
      <c r="F146" s="492">
        <v>500049</v>
      </c>
      <c r="G146" s="492">
        <v>526296</v>
      </c>
      <c r="H146" s="492">
        <v>574863</v>
      </c>
      <c r="I146" s="492">
        <v>608820</v>
      </c>
      <c r="J146" s="492">
        <v>665505</v>
      </c>
      <c r="K146" s="492">
        <v>679233</v>
      </c>
    </row>
    <row r="147" spans="1:11" x14ac:dyDescent="0.45">
      <c r="A147" s="492" t="s">
        <v>769</v>
      </c>
      <c r="B147" s="492" t="s">
        <v>561</v>
      </c>
      <c r="C147" s="492" t="s">
        <v>343</v>
      </c>
      <c r="D147" s="492" t="s">
        <v>755</v>
      </c>
      <c r="E147" s="492">
        <v>26</v>
      </c>
      <c r="F147" s="492">
        <v>526948</v>
      </c>
      <c r="G147" s="492">
        <v>537279</v>
      </c>
      <c r="H147" s="492">
        <v>579850</v>
      </c>
      <c r="I147" s="492">
        <v>613398</v>
      </c>
      <c r="J147" s="492">
        <v>617715</v>
      </c>
      <c r="K147" s="492">
        <v>585432</v>
      </c>
    </row>
    <row r="148" spans="1:11" x14ac:dyDescent="0.45">
      <c r="A148" s="492" t="s">
        <v>769</v>
      </c>
      <c r="B148" s="492" t="s">
        <v>558</v>
      </c>
      <c r="C148" s="492" t="s">
        <v>344</v>
      </c>
      <c r="D148" s="492" t="s">
        <v>756</v>
      </c>
      <c r="E148" s="492">
        <v>27</v>
      </c>
      <c r="F148" s="492">
        <v>140</v>
      </c>
      <c r="G148" s="492">
        <v>222</v>
      </c>
      <c r="H148" s="492">
        <v>174</v>
      </c>
      <c r="I148" s="492">
        <v>137</v>
      </c>
      <c r="J148" s="492">
        <v>91</v>
      </c>
      <c r="K148" s="492">
        <v>87</v>
      </c>
    </row>
    <row r="149" spans="1:11" x14ac:dyDescent="0.45">
      <c r="A149" s="492" t="s">
        <v>769</v>
      </c>
      <c r="B149" s="492" t="s">
        <v>559</v>
      </c>
      <c r="C149" s="492" t="s">
        <v>344</v>
      </c>
      <c r="D149" s="492" t="s">
        <v>756</v>
      </c>
      <c r="E149" s="492">
        <v>27</v>
      </c>
      <c r="F149" s="492">
        <v>6870</v>
      </c>
      <c r="G149" s="492">
        <v>8286</v>
      </c>
      <c r="H149" s="492">
        <v>9072</v>
      </c>
      <c r="I149" s="492">
        <v>9613</v>
      </c>
      <c r="J149" s="492">
        <v>3040</v>
      </c>
      <c r="K149" s="492">
        <v>2840</v>
      </c>
    </row>
    <row r="150" spans="1:11" x14ac:dyDescent="0.45">
      <c r="A150" s="492" t="s">
        <v>769</v>
      </c>
      <c r="B150" s="492" t="s">
        <v>568</v>
      </c>
      <c r="C150" s="492" t="s">
        <v>344</v>
      </c>
      <c r="D150" s="492" t="s">
        <v>756</v>
      </c>
      <c r="E150" s="492">
        <v>27</v>
      </c>
      <c r="F150" s="492">
        <v>5127</v>
      </c>
      <c r="G150" s="492">
        <v>3986</v>
      </c>
      <c r="H150" s="492">
        <v>3338</v>
      </c>
      <c r="I150" s="492">
        <v>3491</v>
      </c>
      <c r="J150" s="492">
        <v>2636</v>
      </c>
      <c r="K150" s="492">
        <v>2652</v>
      </c>
    </row>
    <row r="151" spans="1:11" x14ac:dyDescent="0.45">
      <c r="A151" s="492" t="s">
        <v>769</v>
      </c>
      <c r="B151" s="492" t="s">
        <v>561</v>
      </c>
      <c r="C151" s="492" t="s">
        <v>344</v>
      </c>
      <c r="D151" s="492" t="s">
        <v>756</v>
      </c>
      <c r="E151" s="492">
        <v>27</v>
      </c>
      <c r="F151" s="492">
        <v>4112</v>
      </c>
      <c r="G151" s="492">
        <v>3472</v>
      </c>
      <c r="H151" s="492">
        <v>3004</v>
      </c>
      <c r="I151" s="492">
        <v>3382</v>
      </c>
      <c r="J151" s="492">
        <v>2235</v>
      </c>
      <c r="K151" s="492">
        <v>2190</v>
      </c>
    </row>
    <row r="152" spans="1:11" x14ac:dyDescent="0.45">
      <c r="A152" s="492" t="s">
        <v>769</v>
      </c>
      <c r="B152" s="492" t="s">
        <v>558</v>
      </c>
      <c r="C152" s="492" t="s">
        <v>463</v>
      </c>
      <c r="D152" s="492" t="s">
        <v>731</v>
      </c>
      <c r="E152" s="492">
        <v>28</v>
      </c>
      <c r="F152" s="492">
        <v>50655</v>
      </c>
      <c r="G152" s="492">
        <v>51812</v>
      </c>
      <c r="H152" s="492">
        <v>55190</v>
      </c>
      <c r="I152" s="492">
        <v>52463</v>
      </c>
      <c r="J152" s="492">
        <v>54619</v>
      </c>
      <c r="K152" s="492">
        <v>54511</v>
      </c>
    </row>
    <row r="153" spans="1:11" x14ac:dyDescent="0.45">
      <c r="A153" s="492" t="s">
        <v>769</v>
      </c>
      <c r="B153" s="492" t="s">
        <v>559</v>
      </c>
      <c r="C153" s="492" t="s">
        <v>463</v>
      </c>
      <c r="D153" s="492" t="s">
        <v>731</v>
      </c>
      <c r="E153" s="492">
        <v>28</v>
      </c>
      <c r="F153" s="492">
        <v>404475</v>
      </c>
      <c r="G153" s="492">
        <v>436976</v>
      </c>
      <c r="H153" s="492">
        <v>511264</v>
      </c>
      <c r="I153" s="492">
        <v>592502</v>
      </c>
      <c r="J153" s="492">
        <v>675610</v>
      </c>
      <c r="K153" s="492">
        <v>699896</v>
      </c>
    </row>
    <row r="154" spans="1:11" x14ac:dyDescent="0.45">
      <c r="A154" s="492" t="s">
        <v>769</v>
      </c>
      <c r="B154" s="492" t="s">
        <v>568</v>
      </c>
      <c r="C154" s="492" t="s">
        <v>463</v>
      </c>
      <c r="D154" s="492" t="s">
        <v>731</v>
      </c>
      <c r="E154" s="492">
        <v>28</v>
      </c>
      <c r="F154" s="492">
        <v>505225</v>
      </c>
      <c r="G154" s="492">
        <v>530281</v>
      </c>
      <c r="H154" s="492">
        <v>578201</v>
      </c>
      <c r="I154" s="492">
        <v>612311</v>
      </c>
      <c r="J154" s="492">
        <v>668142</v>
      </c>
      <c r="K154" s="492">
        <v>681885</v>
      </c>
    </row>
    <row r="155" spans="1:11" x14ac:dyDescent="0.45">
      <c r="A155" s="492" t="s">
        <v>769</v>
      </c>
      <c r="B155" s="492" t="s">
        <v>561</v>
      </c>
      <c r="C155" s="492" t="s">
        <v>463</v>
      </c>
      <c r="D155" s="492" t="s">
        <v>731</v>
      </c>
      <c r="E155" s="492">
        <v>28</v>
      </c>
      <c r="F155" s="492">
        <v>531060</v>
      </c>
      <c r="G155" s="492">
        <v>540751</v>
      </c>
      <c r="H155" s="492">
        <v>582854</v>
      </c>
      <c r="I155" s="492">
        <v>616780</v>
      </c>
      <c r="J155" s="492">
        <v>619950</v>
      </c>
      <c r="K155" s="492">
        <v>587622</v>
      </c>
    </row>
    <row r="156" spans="1:11" x14ac:dyDescent="0.45">
      <c r="A156" s="492" t="s">
        <v>769</v>
      </c>
      <c r="B156" s="492" t="s">
        <v>558</v>
      </c>
      <c r="C156" s="492" t="s">
        <v>345</v>
      </c>
      <c r="D156" s="492" t="s">
        <v>757</v>
      </c>
      <c r="E156" s="492">
        <v>29</v>
      </c>
      <c r="F156" s="492">
        <v>389697</v>
      </c>
      <c r="G156" s="492">
        <v>362996</v>
      </c>
      <c r="H156" s="492">
        <v>372414</v>
      </c>
      <c r="I156" s="492">
        <v>444869</v>
      </c>
      <c r="J156" s="492">
        <v>483714</v>
      </c>
      <c r="K156" s="492">
        <v>496868</v>
      </c>
    </row>
    <row r="157" spans="1:11" x14ac:dyDescent="0.45">
      <c r="A157" s="492" t="s">
        <v>769</v>
      </c>
      <c r="B157" s="492" t="s">
        <v>559</v>
      </c>
      <c r="C157" s="492" t="s">
        <v>345</v>
      </c>
      <c r="D157" s="492" t="s">
        <v>757</v>
      </c>
      <c r="E157" s="492">
        <v>29</v>
      </c>
      <c r="F157" s="492">
        <v>330763</v>
      </c>
      <c r="G157" s="492">
        <v>362676</v>
      </c>
      <c r="H157" s="492">
        <v>371831</v>
      </c>
      <c r="I157" s="492">
        <v>387744</v>
      </c>
      <c r="J157" s="492">
        <v>390911</v>
      </c>
      <c r="K157" s="492">
        <v>414647</v>
      </c>
    </row>
    <row r="158" spans="1:11" x14ac:dyDescent="0.45">
      <c r="A158" s="492" t="s">
        <v>769</v>
      </c>
      <c r="B158" s="492" t="s">
        <v>568</v>
      </c>
      <c r="C158" s="492" t="s">
        <v>345</v>
      </c>
      <c r="D158" s="492" t="s">
        <v>757</v>
      </c>
      <c r="E158" s="492">
        <v>29</v>
      </c>
      <c r="F158" s="492">
        <v>298609</v>
      </c>
      <c r="G158" s="492">
        <v>306206</v>
      </c>
      <c r="H158" s="492">
        <v>333691</v>
      </c>
      <c r="I158" s="492">
        <v>347172</v>
      </c>
      <c r="J158" s="492">
        <v>361779</v>
      </c>
      <c r="K158" s="492">
        <v>374425</v>
      </c>
    </row>
    <row r="159" spans="1:11" x14ac:dyDescent="0.45">
      <c r="A159" s="492" t="s">
        <v>769</v>
      </c>
      <c r="B159" s="492" t="s">
        <v>561</v>
      </c>
      <c r="C159" s="492" t="s">
        <v>345</v>
      </c>
      <c r="D159" s="492" t="s">
        <v>757</v>
      </c>
      <c r="E159" s="492">
        <v>29</v>
      </c>
      <c r="F159" s="492">
        <v>318262</v>
      </c>
      <c r="G159" s="492">
        <v>479052</v>
      </c>
      <c r="H159" s="492">
        <v>414956</v>
      </c>
      <c r="I159" s="492">
        <v>426746</v>
      </c>
      <c r="J159" s="492">
        <v>472080</v>
      </c>
      <c r="K159" s="492">
        <v>514018</v>
      </c>
    </row>
    <row r="160" spans="1:11" x14ac:dyDescent="0.45">
      <c r="A160" s="492" t="s">
        <v>769</v>
      </c>
      <c r="B160" s="492" t="s">
        <v>558</v>
      </c>
      <c r="C160" s="492" t="s">
        <v>346</v>
      </c>
      <c r="D160" s="492" t="s">
        <v>758</v>
      </c>
      <c r="E160" s="492">
        <v>30</v>
      </c>
      <c r="F160" s="492">
        <v>122056</v>
      </c>
      <c r="G160" s="492">
        <v>129064</v>
      </c>
      <c r="H160" s="492">
        <v>144700</v>
      </c>
      <c r="I160" s="492">
        <v>154086</v>
      </c>
      <c r="J160" s="492">
        <v>166664</v>
      </c>
      <c r="K160" s="492">
        <v>172929</v>
      </c>
    </row>
    <row r="161" spans="1:11" x14ac:dyDescent="0.45">
      <c r="A161" s="492" t="s">
        <v>769</v>
      </c>
      <c r="B161" s="492" t="s">
        <v>559</v>
      </c>
      <c r="C161" s="492" t="s">
        <v>346</v>
      </c>
      <c r="D161" s="492" t="s">
        <v>758</v>
      </c>
      <c r="E161" s="492">
        <v>30</v>
      </c>
      <c r="F161" s="492">
        <v>33815</v>
      </c>
      <c r="G161" s="492">
        <v>37264</v>
      </c>
      <c r="H161" s="492">
        <v>43588</v>
      </c>
      <c r="I161" s="492">
        <v>49520</v>
      </c>
      <c r="J161" s="492">
        <v>57054</v>
      </c>
      <c r="K161" s="492">
        <v>59265</v>
      </c>
    </row>
    <row r="162" spans="1:11" x14ac:dyDescent="0.45">
      <c r="A162" s="492" t="s">
        <v>769</v>
      </c>
      <c r="B162" s="492" t="s">
        <v>568</v>
      </c>
      <c r="C162" s="492" t="s">
        <v>346</v>
      </c>
      <c r="D162" s="492" t="s">
        <v>758</v>
      </c>
      <c r="E162" s="492">
        <v>30</v>
      </c>
      <c r="F162" s="492">
        <v>75703</v>
      </c>
      <c r="G162" s="492">
        <v>82294</v>
      </c>
      <c r="H162" s="492">
        <v>92227</v>
      </c>
      <c r="I162" s="492">
        <v>102708</v>
      </c>
      <c r="J162" s="492">
        <v>117776</v>
      </c>
      <c r="K162" s="492">
        <v>123270</v>
      </c>
    </row>
    <row r="163" spans="1:11" x14ac:dyDescent="0.45">
      <c r="A163" s="492" t="s">
        <v>769</v>
      </c>
      <c r="B163" s="492" t="s">
        <v>561</v>
      </c>
      <c r="C163" s="492" t="s">
        <v>346</v>
      </c>
      <c r="D163" s="492" t="s">
        <v>758</v>
      </c>
      <c r="E163" s="492">
        <v>30</v>
      </c>
      <c r="F163" s="492">
        <v>37926</v>
      </c>
      <c r="G163" s="492">
        <v>40996</v>
      </c>
      <c r="H163" s="492">
        <v>46572</v>
      </c>
      <c r="I163" s="492">
        <v>53097</v>
      </c>
      <c r="J163" s="492">
        <v>54689</v>
      </c>
      <c r="K163" s="492">
        <v>70893</v>
      </c>
    </row>
    <row r="164" spans="1:11" x14ac:dyDescent="0.45">
      <c r="A164" s="492" t="s">
        <v>769</v>
      </c>
      <c r="B164" s="492" t="s">
        <v>558</v>
      </c>
      <c r="C164" s="492" t="s">
        <v>347</v>
      </c>
      <c r="D164" s="492" t="s">
        <v>759</v>
      </c>
      <c r="E164" s="492">
        <v>31</v>
      </c>
      <c r="F164" s="492">
        <v>389424</v>
      </c>
      <c r="G164" s="492">
        <v>404763</v>
      </c>
      <c r="H164" s="492">
        <v>424094</v>
      </c>
      <c r="I164" s="492">
        <v>467982</v>
      </c>
      <c r="J164" s="492">
        <v>496984</v>
      </c>
      <c r="K164" s="492">
        <v>519999</v>
      </c>
    </row>
    <row r="165" spans="1:11" x14ac:dyDescent="0.45">
      <c r="A165" s="492" t="s">
        <v>769</v>
      </c>
      <c r="B165" s="492" t="s">
        <v>559</v>
      </c>
      <c r="C165" s="492" t="s">
        <v>347</v>
      </c>
      <c r="D165" s="492" t="s">
        <v>759</v>
      </c>
      <c r="E165" s="492">
        <v>31</v>
      </c>
      <c r="F165" s="492">
        <v>233227</v>
      </c>
      <c r="G165" s="492">
        <v>245478</v>
      </c>
      <c r="H165" s="492">
        <v>247911</v>
      </c>
      <c r="I165" s="492">
        <v>257549</v>
      </c>
      <c r="J165" s="492">
        <v>280637</v>
      </c>
      <c r="K165" s="492">
        <v>283331</v>
      </c>
    </row>
    <row r="166" spans="1:11" x14ac:dyDescent="0.45">
      <c r="A166" s="492" t="s">
        <v>769</v>
      </c>
      <c r="B166" s="492" t="s">
        <v>568</v>
      </c>
      <c r="C166" s="492" t="s">
        <v>347</v>
      </c>
      <c r="D166" s="492" t="s">
        <v>759</v>
      </c>
      <c r="E166" s="492">
        <v>31</v>
      </c>
      <c r="F166" s="492">
        <v>310596</v>
      </c>
      <c r="G166" s="492">
        <v>332683</v>
      </c>
      <c r="H166" s="492">
        <v>309444</v>
      </c>
      <c r="I166" s="492">
        <v>322722</v>
      </c>
      <c r="J166" s="492">
        <v>341595</v>
      </c>
      <c r="K166" s="492">
        <v>350474</v>
      </c>
    </row>
    <row r="167" spans="1:11" x14ac:dyDescent="0.45">
      <c r="A167" s="492" t="s">
        <v>769</v>
      </c>
      <c r="B167" s="492" t="s">
        <v>561</v>
      </c>
      <c r="C167" s="492" t="s">
        <v>347</v>
      </c>
      <c r="D167" s="492" t="s">
        <v>759</v>
      </c>
      <c r="E167" s="492">
        <v>31</v>
      </c>
      <c r="F167" s="492">
        <v>423751</v>
      </c>
      <c r="G167" s="492">
        <v>259216</v>
      </c>
      <c r="H167" s="492">
        <v>449941</v>
      </c>
      <c r="I167" s="492">
        <v>565855</v>
      </c>
      <c r="J167" s="492">
        <v>629212</v>
      </c>
      <c r="K167" s="492">
        <v>669296</v>
      </c>
    </row>
    <row r="168" spans="1:11" x14ac:dyDescent="0.45">
      <c r="A168" s="492" t="s">
        <v>769</v>
      </c>
      <c r="B168" s="492" t="s">
        <v>558</v>
      </c>
      <c r="C168" s="492" t="s">
        <v>464</v>
      </c>
      <c r="D168" s="492" t="s">
        <v>760</v>
      </c>
      <c r="E168" s="492">
        <v>32</v>
      </c>
      <c r="F168" s="492">
        <v>146468</v>
      </c>
      <c r="G168" s="492">
        <v>152415</v>
      </c>
      <c r="H168" s="492">
        <v>167953</v>
      </c>
      <c r="I168" s="492">
        <v>178170</v>
      </c>
      <c r="J168" s="492">
        <v>191047</v>
      </c>
      <c r="K168" s="492">
        <v>197275</v>
      </c>
    </row>
    <row r="169" spans="1:11" x14ac:dyDescent="0.45">
      <c r="A169" s="492" t="s">
        <v>769</v>
      </c>
      <c r="B169" s="492" t="s">
        <v>559</v>
      </c>
      <c r="C169" s="492" t="s">
        <v>464</v>
      </c>
      <c r="D169" s="492" t="s">
        <v>760</v>
      </c>
      <c r="E169" s="492">
        <v>32</v>
      </c>
      <c r="F169" s="492">
        <v>35786</v>
      </c>
      <c r="G169" s="492">
        <v>39432</v>
      </c>
      <c r="H169" s="492">
        <v>45864</v>
      </c>
      <c r="I169" s="492">
        <v>51838</v>
      </c>
      <c r="J169" s="492">
        <v>59534</v>
      </c>
      <c r="K169" s="492">
        <v>61795</v>
      </c>
    </row>
    <row r="170" spans="1:11" x14ac:dyDescent="0.45">
      <c r="A170" s="492" t="s">
        <v>769</v>
      </c>
      <c r="B170" s="492" t="s">
        <v>568</v>
      </c>
      <c r="C170" s="492" t="s">
        <v>464</v>
      </c>
      <c r="D170" s="492" t="s">
        <v>760</v>
      </c>
      <c r="E170" s="492">
        <v>32</v>
      </c>
      <c r="F170" s="492">
        <v>143357</v>
      </c>
      <c r="G170" s="492">
        <v>150091</v>
      </c>
      <c r="H170" s="492">
        <v>161957</v>
      </c>
      <c r="I170" s="492">
        <v>173127</v>
      </c>
      <c r="J170" s="492">
        <v>185529</v>
      </c>
      <c r="K170" s="492">
        <v>192723</v>
      </c>
    </row>
    <row r="171" spans="1:11" x14ac:dyDescent="0.45">
      <c r="A171" s="492" t="s">
        <v>769</v>
      </c>
      <c r="B171" s="492" t="s">
        <v>561</v>
      </c>
      <c r="C171" s="492" t="s">
        <v>464</v>
      </c>
      <c r="D171" s="492" t="s">
        <v>760</v>
      </c>
      <c r="E171" s="492">
        <v>32</v>
      </c>
      <c r="F171" s="492">
        <v>38619</v>
      </c>
      <c r="G171" s="492">
        <v>41668</v>
      </c>
      <c r="H171" s="492">
        <v>47343</v>
      </c>
      <c r="I171" s="492">
        <v>54111</v>
      </c>
      <c r="J171" s="492">
        <v>55727</v>
      </c>
      <c r="K171" s="492">
        <v>72112</v>
      </c>
    </row>
    <row r="172" spans="1:11" x14ac:dyDescent="0.45">
      <c r="A172" s="492" t="s">
        <v>769</v>
      </c>
      <c r="B172" s="492" t="s">
        <v>558</v>
      </c>
      <c r="C172" s="492" t="s">
        <v>348</v>
      </c>
      <c r="D172" s="492" t="s">
        <v>761</v>
      </c>
      <c r="E172" s="492">
        <v>33</v>
      </c>
      <c r="F172" s="492">
        <v>78457</v>
      </c>
      <c r="G172" s="492">
        <v>84719</v>
      </c>
      <c r="H172" s="492">
        <v>96349</v>
      </c>
      <c r="I172" s="492">
        <v>100696</v>
      </c>
      <c r="J172" s="492">
        <v>109376</v>
      </c>
      <c r="K172" s="492">
        <v>113244</v>
      </c>
    </row>
    <row r="173" spans="1:11" x14ac:dyDescent="0.45">
      <c r="A173" s="492" t="s">
        <v>769</v>
      </c>
      <c r="B173" s="492" t="s">
        <v>559</v>
      </c>
      <c r="C173" s="492" t="s">
        <v>348</v>
      </c>
      <c r="D173" s="492" t="s">
        <v>761</v>
      </c>
      <c r="E173" s="492">
        <v>33</v>
      </c>
      <c r="F173" s="492">
        <v>27524</v>
      </c>
      <c r="G173" s="492">
        <v>29347</v>
      </c>
      <c r="H173" s="492">
        <v>34445</v>
      </c>
      <c r="I173" s="492">
        <v>38961</v>
      </c>
      <c r="J173" s="492">
        <v>44578</v>
      </c>
      <c r="K173" s="492">
        <v>44831</v>
      </c>
    </row>
    <row r="174" spans="1:11" x14ac:dyDescent="0.45">
      <c r="A174" s="492" t="s">
        <v>769</v>
      </c>
      <c r="B174" s="492" t="s">
        <v>568</v>
      </c>
      <c r="C174" s="492" t="s">
        <v>348</v>
      </c>
      <c r="D174" s="492" t="s">
        <v>761</v>
      </c>
      <c r="E174" s="492">
        <v>33</v>
      </c>
      <c r="F174" s="492">
        <v>54694</v>
      </c>
      <c r="G174" s="492">
        <v>58700</v>
      </c>
      <c r="H174" s="492">
        <v>67447</v>
      </c>
      <c r="I174" s="492">
        <v>74456</v>
      </c>
      <c r="J174" s="492">
        <v>84054</v>
      </c>
      <c r="K174" s="492">
        <v>88298</v>
      </c>
    </row>
    <row r="175" spans="1:11" x14ac:dyDescent="0.45">
      <c r="A175" s="492" t="s">
        <v>769</v>
      </c>
      <c r="B175" s="492" t="s">
        <v>561</v>
      </c>
      <c r="C175" s="492" t="s">
        <v>348</v>
      </c>
      <c r="D175" s="492" t="s">
        <v>761</v>
      </c>
      <c r="E175" s="492">
        <v>33</v>
      </c>
      <c r="F175" s="492">
        <v>12352</v>
      </c>
      <c r="G175" s="492">
        <v>16717</v>
      </c>
      <c r="H175" s="492">
        <v>26570</v>
      </c>
      <c r="I175" s="492">
        <v>30985</v>
      </c>
      <c r="J175" s="492">
        <v>34247</v>
      </c>
      <c r="K175" s="492">
        <v>35243</v>
      </c>
    </row>
    <row r="176" spans="1:11" x14ac:dyDescent="0.45">
      <c r="A176" s="492" t="s">
        <v>769</v>
      </c>
      <c r="B176" s="492" t="s">
        <v>558</v>
      </c>
      <c r="C176" s="492" t="s">
        <v>349</v>
      </c>
      <c r="D176" s="492" t="s">
        <v>762</v>
      </c>
      <c r="E176" s="492">
        <v>34</v>
      </c>
      <c r="F176" s="492">
        <v>96869</v>
      </c>
      <c r="G176" s="492">
        <v>93442</v>
      </c>
      <c r="H176" s="492">
        <v>105626</v>
      </c>
      <c r="I176" s="492">
        <v>108597</v>
      </c>
      <c r="J176" s="492">
        <v>112738</v>
      </c>
      <c r="K176" s="492">
        <v>109259</v>
      </c>
    </row>
    <row r="177" spans="1:11" x14ac:dyDescent="0.45">
      <c r="A177" s="492" t="s">
        <v>769</v>
      </c>
      <c r="B177" s="492" t="s">
        <v>559</v>
      </c>
      <c r="C177" s="492" t="s">
        <v>349</v>
      </c>
      <c r="D177" s="492" t="s">
        <v>762</v>
      </c>
      <c r="E177" s="492">
        <v>34</v>
      </c>
      <c r="F177" s="492">
        <v>31217</v>
      </c>
      <c r="G177" s="492">
        <v>32438</v>
      </c>
      <c r="H177" s="492">
        <v>37548</v>
      </c>
      <c r="I177" s="492">
        <v>36453</v>
      </c>
      <c r="J177" s="492">
        <v>39594</v>
      </c>
      <c r="K177" s="492">
        <v>40329</v>
      </c>
    </row>
    <row r="178" spans="1:11" x14ac:dyDescent="0.45">
      <c r="A178" s="492" t="s">
        <v>769</v>
      </c>
      <c r="B178" s="492" t="s">
        <v>568</v>
      </c>
      <c r="C178" s="492" t="s">
        <v>349</v>
      </c>
      <c r="D178" s="492" t="s">
        <v>762</v>
      </c>
      <c r="E178" s="492">
        <v>34</v>
      </c>
      <c r="F178" s="492">
        <v>109520</v>
      </c>
      <c r="G178" s="492">
        <v>117463</v>
      </c>
      <c r="H178" s="492">
        <v>93792</v>
      </c>
      <c r="I178" s="492">
        <v>106827</v>
      </c>
      <c r="J178" s="492">
        <v>119956</v>
      </c>
      <c r="K178" s="492">
        <v>127394</v>
      </c>
    </row>
    <row r="179" spans="1:11" x14ac:dyDescent="0.45">
      <c r="A179" s="492" t="s">
        <v>769</v>
      </c>
      <c r="B179" s="492" t="s">
        <v>561</v>
      </c>
      <c r="C179" s="492" t="s">
        <v>349</v>
      </c>
      <c r="D179" s="492" t="s">
        <v>762</v>
      </c>
      <c r="E179" s="492">
        <v>34</v>
      </c>
      <c r="F179" s="492">
        <v>12864</v>
      </c>
      <c r="G179" s="492">
        <v>17376</v>
      </c>
      <c r="H179" s="492">
        <v>21607</v>
      </c>
      <c r="I179" s="492">
        <v>28702</v>
      </c>
      <c r="J179" s="492">
        <v>29921</v>
      </c>
      <c r="K179" s="492">
        <v>14180</v>
      </c>
    </row>
    <row r="180" spans="1:11" x14ac:dyDescent="0.45">
      <c r="A180" s="492" t="s">
        <v>769</v>
      </c>
      <c r="B180" s="492" t="s">
        <v>558</v>
      </c>
      <c r="C180" s="492" t="s">
        <v>350</v>
      </c>
      <c r="D180" s="492" t="s">
        <v>763</v>
      </c>
      <c r="E180" s="492">
        <v>35</v>
      </c>
      <c r="F180" s="492">
        <v>77065</v>
      </c>
      <c r="G180" s="492">
        <v>84039</v>
      </c>
      <c r="H180" s="492">
        <v>95581</v>
      </c>
      <c r="I180" s="492">
        <v>100015</v>
      </c>
      <c r="J180" s="492">
        <v>109067</v>
      </c>
      <c r="K180" s="492">
        <v>113640</v>
      </c>
    </row>
    <row r="181" spans="1:11" x14ac:dyDescent="0.45">
      <c r="A181" s="492" t="s">
        <v>769</v>
      </c>
      <c r="B181" s="492" t="s">
        <v>559</v>
      </c>
      <c r="C181" s="492" t="s">
        <v>350</v>
      </c>
      <c r="D181" s="492" t="s">
        <v>763</v>
      </c>
      <c r="E181" s="492">
        <v>35</v>
      </c>
      <c r="F181" s="492">
        <v>27204</v>
      </c>
      <c r="G181" s="492">
        <v>29054</v>
      </c>
      <c r="H181" s="492">
        <v>34073</v>
      </c>
      <c r="I181" s="492">
        <v>39356</v>
      </c>
      <c r="J181" s="492">
        <v>45504</v>
      </c>
      <c r="K181" s="492">
        <v>45643</v>
      </c>
    </row>
    <row r="182" spans="1:11" x14ac:dyDescent="0.45">
      <c r="A182" s="492" t="s">
        <v>769</v>
      </c>
      <c r="B182" s="492" t="s">
        <v>568</v>
      </c>
      <c r="C182" s="492" t="s">
        <v>350</v>
      </c>
      <c r="D182" s="492" t="s">
        <v>763</v>
      </c>
      <c r="E182" s="492">
        <v>35</v>
      </c>
      <c r="F182" s="492">
        <v>53168</v>
      </c>
      <c r="G182" s="492">
        <v>57250</v>
      </c>
      <c r="H182" s="492">
        <v>66936</v>
      </c>
      <c r="I182" s="492">
        <v>71018</v>
      </c>
      <c r="J182" s="492">
        <v>79946</v>
      </c>
      <c r="K182" s="492">
        <v>83809</v>
      </c>
    </row>
    <row r="183" spans="1:11" x14ac:dyDescent="0.45">
      <c r="A183" s="492" t="s">
        <v>769</v>
      </c>
      <c r="B183" s="492" t="s">
        <v>561</v>
      </c>
      <c r="C183" s="492" t="s">
        <v>350</v>
      </c>
      <c r="D183" s="492" t="s">
        <v>763</v>
      </c>
      <c r="E183" s="492">
        <v>35</v>
      </c>
      <c r="F183" s="492">
        <v>12309</v>
      </c>
      <c r="G183" s="492">
        <v>16655</v>
      </c>
      <c r="H183" s="492">
        <v>27033</v>
      </c>
      <c r="I183" s="492">
        <v>31181</v>
      </c>
      <c r="J183" s="492">
        <v>34664</v>
      </c>
      <c r="K183" s="492">
        <v>40335</v>
      </c>
    </row>
    <row r="184" spans="1:11" x14ac:dyDescent="0.45">
      <c r="A184" s="492" t="s">
        <v>769</v>
      </c>
      <c r="B184" s="492" t="s">
        <v>558</v>
      </c>
      <c r="C184" s="492" t="s">
        <v>351</v>
      </c>
      <c r="D184" s="492" t="s">
        <v>764</v>
      </c>
      <c r="E184" s="492">
        <v>36</v>
      </c>
      <c r="F184" s="492">
        <v>159762</v>
      </c>
      <c r="G184" s="492">
        <v>165882</v>
      </c>
      <c r="H184" s="492">
        <v>181265</v>
      </c>
      <c r="I184" s="492">
        <v>191349</v>
      </c>
      <c r="J184" s="492">
        <v>204403</v>
      </c>
      <c r="K184" s="492">
        <v>205834</v>
      </c>
    </row>
    <row r="185" spans="1:11" x14ac:dyDescent="0.45">
      <c r="A185" s="492" t="s">
        <v>769</v>
      </c>
      <c r="B185" s="492" t="s">
        <v>559</v>
      </c>
      <c r="C185" s="492" t="s">
        <v>351</v>
      </c>
      <c r="D185" s="492" t="s">
        <v>764</v>
      </c>
      <c r="E185" s="492">
        <v>36</v>
      </c>
      <c r="F185" s="492">
        <v>45212</v>
      </c>
      <c r="G185" s="492">
        <v>47932</v>
      </c>
      <c r="H185" s="492">
        <v>53929</v>
      </c>
      <c r="I185" s="492">
        <v>61610</v>
      </c>
      <c r="J185" s="492">
        <v>67537</v>
      </c>
      <c r="K185" s="492">
        <v>65843</v>
      </c>
    </row>
    <row r="186" spans="1:11" x14ac:dyDescent="0.45">
      <c r="A186" s="492" t="s">
        <v>769</v>
      </c>
      <c r="B186" s="492" t="s">
        <v>568</v>
      </c>
      <c r="C186" s="492" t="s">
        <v>351</v>
      </c>
      <c r="D186" s="492" t="s">
        <v>764</v>
      </c>
      <c r="E186" s="492">
        <v>36</v>
      </c>
      <c r="F186" s="492">
        <v>153912</v>
      </c>
      <c r="G186" s="492">
        <v>161559</v>
      </c>
      <c r="H186" s="492">
        <v>169386</v>
      </c>
      <c r="I186" s="492">
        <v>176956</v>
      </c>
      <c r="J186" s="492">
        <v>187126</v>
      </c>
      <c r="K186" s="492">
        <v>192058</v>
      </c>
    </row>
    <row r="187" spans="1:11" x14ac:dyDescent="0.45">
      <c r="A187" s="492" t="s">
        <v>769</v>
      </c>
      <c r="B187" s="492" t="s">
        <v>561</v>
      </c>
      <c r="C187" s="492" t="s">
        <v>351</v>
      </c>
      <c r="D187" s="492" t="s">
        <v>764</v>
      </c>
      <c r="E187" s="492">
        <v>36</v>
      </c>
      <c r="F187" s="492">
        <v>67219</v>
      </c>
      <c r="G187" s="492">
        <v>72845</v>
      </c>
      <c r="H187" s="492">
        <v>79199</v>
      </c>
      <c r="I187" s="492">
        <v>83500</v>
      </c>
      <c r="J187" s="492">
        <v>79995</v>
      </c>
      <c r="K187" s="492">
        <v>85611</v>
      </c>
    </row>
    <row r="188" spans="1:11" x14ac:dyDescent="0.45">
      <c r="A188" s="492" t="s">
        <v>769</v>
      </c>
      <c r="B188" s="492" t="s">
        <v>558</v>
      </c>
      <c r="C188" s="492" t="s">
        <v>352</v>
      </c>
      <c r="D188" s="492" t="s">
        <v>765</v>
      </c>
      <c r="E188" s="492">
        <v>37</v>
      </c>
      <c r="F188" s="492">
        <v>82185</v>
      </c>
      <c r="G188" s="492">
        <v>88916</v>
      </c>
      <c r="H188" s="492">
        <v>102642</v>
      </c>
      <c r="I188" s="492">
        <v>102296</v>
      </c>
      <c r="J188" s="492">
        <v>118139</v>
      </c>
      <c r="K188" s="492">
        <v>139880</v>
      </c>
    </row>
    <row r="189" spans="1:11" x14ac:dyDescent="0.45">
      <c r="A189" s="492" t="s">
        <v>769</v>
      </c>
      <c r="B189" s="492" t="s">
        <v>559</v>
      </c>
      <c r="C189" s="492" t="s">
        <v>352</v>
      </c>
      <c r="D189" s="492" t="s">
        <v>765</v>
      </c>
      <c r="E189" s="492">
        <v>37</v>
      </c>
      <c r="F189" s="492">
        <v>13851</v>
      </c>
      <c r="G189" s="492">
        <v>16486</v>
      </c>
      <c r="H189" s="492">
        <v>20251</v>
      </c>
      <c r="I189" s="492">
        <v>20753</v>
      </c>
      <c r="J189" s="492">
        <v>27087</v>
      </c>
      <c r="K189" s="492">
        <v>35242</v>
      </c>
    </row>
    <row r="190" spans="1:11" x14ac:dyDescent="0.45">
      <c r="A190" s="492" t="s">
        <v>769</v>
      </c>
      <c r="B190" s="492" t="s">
        <v>568</v>
      </c>
      <c r="C190" s="492" t="s">
        <v>352</v>
      </c>
      <c r="D190" s="492" t="s">
        <v>765</v>
      </c>
      <c r="E190" s="492">
        <v>37</v>
      </c>
      <c r="F190" s="492">
        <v>37708</v>
      </c>
      <c r="G190" s="492">
        <v>42205</v>
      </c>
      <c r="H190" s="492">
        <v>133524</v>
      </c>
      <c r="I190" s="492">
        <v>160643</v>
      </c>
      <c r="J190" s="492">
        <v>182094</v>
      </c>
      <c r="K190" s="492">
        <v>202959</v>
      </c>
    </row>
    <row r="191" spans="1:11" x14ac:dyDescent="0.45">
      <c r="A191" s="492" t="s">
        <v>769</v>
      </c>
      <c r="B191" s="492" t="s">
        <v>561</v>
      </c>
      <c r="C191" s="492" t="s">
        <v>352</v>
      </c>
      <c r="D191" s="492" t="s">
        <v>765</v>
      </c>
      <c r="E191" s="492">
        <v>37</v>
      </c>
      <c r="F191" s="492">
        <v>8784</v>
      </c>
      <c r="G191" s="492">
        <v>9874</v>
      </c>
      <c r="H191" s="492">
        <v>12055</v>
      </c>
      <c r="I191" s="492">
        <v>14304</v>
      </c>
      <c r="J191" s="492">
        <v>17808</v>
      </c>
      <c r="K191" s="492">
        <v>27489</v>
      </c>
    </row>
    <row r="192" spans="1:11" x14ac:dyDescent="0.45">
      <c r="A192" s="492" t="s">
        <v>769</v>
      </c>
      <c r="B192" s="492" t="s">
        <v>558</v>
      </c>
      <c r="C192" s="492" t="s">
        <v>353</v>
      </c>
      <c r="D192" s="492" t="s">
        <v>766</v>
      </c>
      <c r="E192" s="492">
        <v>38</v>
      </c>
      <c r="F192" s="492">
        <v>30396</v>
      </c>
      <c r="G192" s="492">
        <v>46305</v>
      </c>
      <c r="H192" s="492">
        <v>52893</v>
      </c>
      <c r="I192" s="492">
        <v>49995</v>
      </c>
      <c r="J192" s="492">
        <v>61334</v>
      </c>
      <c r="K192" s="492">
        <v>62851</v>
      </c>
    </row>
    <row r="193" spans="1:11" x14ac:dyDescent="0.45">
      <c r="A193" s="492" t="s">
        <v>769</v>
      </c>
      <c r="B193" s="492" t="s">
        <v>559</v>
      </c>
      <c r="C193" s="492" t="s">
        <v>353</v>
      </c>
      <c r="D193" s="492" t="s">
        <v>766</v>
      </c>
      <c r="E193" s="492">
        <v>38</v>
      </c>
      <c r="F193" s="492">
        <v>10695</v>
      </c>
      <c r="G193" s="492">
        <v>13546</v>
      </c>
      <c r="H193" s="492">
        <v>21178</v>
      </c>
      <c r="I193" s="492">
        <v>21466</v>
      </c>
      <c r="J193" s="492">
        <v>20687</v>
      </c>
      <c r="K193" s="492">
        <v>17957</v>
      </c>
    </row>
    <row r="194" spans="1:11" x14ac:dyDescent="0.45">
      <c r="A194" s="492" t="s">
        <v>769</v>
      </c>
      <c r="B194" s="492" t="s">
        <v>568</v>
      </c>
      <c r="C194" s="492" t="s">
        <v>353</v>
      </c>
      <c r="D194" s="492" t="s">
        <v>766</v>
      </c>
      <c r="E194" s="492">
        <v>38</v>
      </c>
      <c r="F194" s="492">
        <v>21408</v>
      </c>
      <c r="G194" s="492">
        <v>20443</v>
      </c>
      <c r="H194" s="492">
        <v>51761</v>
      </c>
      <c r="I194" s="492">
        <v>68046</v>
      </c>
      <c r="J194" s="492">
        <v>76169</v>
      </c>
      <c r="K194" s="492">
        <v>101168</v>
      </c>
    </row>
    <row r="195" spans="1:11" x14ac:dyDescent="0.45">
      <c r="A195" s="492" t="s">
        <v>769</v>
      </c>
      <c r="B195" s="492" t="s">
        <v>561</v>
      </c>
      <c r="C195" s="492" t="s">
        <v>353</v>
      </c>
      <c r="D195" s="492" t="s">
        <v>766</v>
      </c>
      <c r="E195" s="492">
        <v>38</v>
      </c>
      <c r="F195" s="492">
        <v>11072</v>
      </c>
      <c r="G195" s="492">
        <v>18983</v>
      </c>
      <c r="H195" s="492">
        <v>18635</v>
      </c>
      <c r="I195" s="492">
        <v>21603</v>
      </c>
      <c r="J195" s="492">
        <v>25383</v>
      </c>
      <c r="K195" s="492">
        <v>26945</v>
      </c>
    </row>
    <row r="196" spans="1:11" x14ac:dyDescent="0.45">
      <c r="A196" s="492" t="s">
        <v>769</v>
      </c>
      <c r="B196" s="492" t="s">
        <v>558</v>
      </c>
      <c r="C196" s="492" t="s">
        <v>465</v>
      </c>
      <c r="D196" s="492" t="s">
        <v>760</v>
      </c>
      <c r="E196" s="492">
        <v>39</v>
      </c>
      <c r="F196" s="492">
        <v>146468</v>
      </c>
      <c r="G196" s="492">
        <v>152415</v>
      </c>
      <c r="H196" s="492">
        <v>167953</v>
      </c>
      <c r="I196" s="492">
        <v>178170</v>
      </c>
      <c r="J196" s="492">
        <v>191047</v>
      </c>
      <c r="K196" s="492">
        <v>197275</v>
      </c>
    </row>
    <row r="197" spans="1:11" x14ac:dyDescent="0.45">
      <c r="A197" s="492" t="s">
        <v>769</v>
      </c>
      <c r="B197" s="492" t="s">
        <v>559</v>
      </c>
      <c r="C197" s="492" t="s">
        <v>465</v>
      </c>
      <c r="D197" s="492" t="s">
        <v>760</v>
      </c>
      <c r="E197" s="492">
        <v>39</v>
      </c>
      <c r="F197" s="492">
        <v>35786</v>
      </c>
      <c r="G197" s="492">
        <v>39432</v>
      </c>
      <c r="H197" s="492">
        <v>45864</v>
      </c>
      <c r="I197" s="492">
        <v>51838</v>
      </c>
      <c r="J197" s="492">
        <v>59534</v>
      </c>
      <c r="K197" s="492">
        <v>61795</v>
      </c>
    </row>
    <row r="198" spans="1:11" x14ac:dyDescent="0.45">
      <c r="A198" s="492" t="s">
        <v>769</v>
      </c>
      <c r="B198" s="492" t="s">
        <v>568</v>
      </c>
      <c r="C198" s="492" t="s">
        <v>465</v>
      </c>
      <c r="D198" s="492" t="s">
        <v>760</v>
      </c>
      <c r="E198" s="492">
        <v>39</v>
      </c>
      <c r="F198" s="492">
        <v>143357</v>
      </c>
      <c r="G198" s="492">
        <v>150091</v>
      </c>
      <c r="H198" s="492">
        <v>161957</v>
      </c>
      <c r="I198" s="492">
        <v>173127</v>
      </c>
      <c r="J198" s="492">
        <v>185529</v>
      </c>
      <c r="K198" s="492">
        <v>192723</v>
      </c>
    </row>
    <row r="199" spans="1:11" x14ac:dyDescent="0.45">
      <c r="A199" s="492" t="s">
        <v>769</v>
      </c>
      <c r="B199" s="492" t="s">
        <v>561</v>
      </c>
      <c r="C199" s="492" t="s">
        <v>465</v>
      </c>
      <c r="D199" s="492" t="s">
        <v>760</v>
      </c>
      <c r="E199" s="492">
        <v>39</v>
      </c>
      <c r="F199" s="492">
        <v>38619</v>
      </c>
      <c r="G199" s="492">
        <v>41668</v>
      </c>
      <c r="H199" s="492">
        <v>47343</v>
      </c>
      <c r="I199" s="492">
        <v>54111</v>
      </c>
      <c r="J199" s="492">
        <v>55727</v>
      </c>
      <c r="K199" s="492">
        <v>72112</v>
      </c>
    </row>
    <row r="200" spans="1:11" x14ac:dyDescent="0.45">
      <c r="A200" s="492" t="s">
        <v>769</v>
      </c>
      <c r="B200" s="492" t="s">
        <v>558</v>
      </c>
      <c r="C200" s="492" t="s">
        <v>354</v>
      </c>
      <c r="D200" s="492" t="s">
        <v>767</v>
      </c>
      <c r="E200" s="492">
        <v>40</v>
      </c>
      <c r="F200" s="492">
        <v>147070</v>
      </c>
      <c r="G200" s="492">
        <v>152807</v>
      </c>
      <c r="H200" s="492">
        <v>168315</v>
      </c>
      <c r="I200" s="492">
        <v>178716</v>
      </c>
      <c r="J200" s="492">
        <v>191422</v>
      </c>
      <c r="K200" s="492">
        <v>197610</v>
      </c>
    </row>
    <row r="201" spans="1:11" x14ac:dyDescent="0.45">
      <c r="A201" s="492" t="s">
        <v>769</v>
      </c>
      <c r="B201" s="492" t="s">
        <v>559</v>
      </c>
      <c r="C201" s="492" t="s">
        <v>354</v>
      </c>
      <c r="D201" s="492" t="s">
        <v>767</v>
      </c>
      <c r="E201" s="492">
        <v>40</v>
      </c>
      <c r="F201" s="492">
        <v>36571</v>
      </c>
      <c r="G201" s="492">
        <v>39684</v>
      </c>
      <c r="H201" s="492">
        <v>45868</v>
      </c>
      <c r="I201" s="492">
        <v>51676</v>
      </c>
      <c r="J201" s="492">
        <v>59974</v>
      </c>
      <c r="K201" s="492">
        <v>62163</v>
      </c>
    </row>
    <row r="202" spans="1:11" x14ac:dyDescent="0.45">
      <c r="A202" s="492" t="s">
        <v>769</v>
      </c>
      <c r="B202" s="492" t="s">
        <v>568</v>
      </c>
      <c r="C202" s="492" t="s">
        <v>354</v>
      </c>
      <c r="D202" s="492" t="s">
        <v>767</v>
      </c>
      <c r="E202" s="492">
        <v>40</v>
      </c>
      <c r="F202" s="492">
        <v>146465</v>
      </c>
      <c r="G202" s="492">
        <v>152219</v>
      </c>
      <c r="H202" s="492">
        <v>163309</v>
      </c>
      <c r="I202" s="492">
        <v>174301</v>
      </c>
      <c r="J202" s="492">
        <v>186860</v>
      </c>
      <c r="K202" s="492">
        <v>194001</v>
      </c>
    </row>
    <row r="203" spans="1:11" x14ac:dyDescent="0.45">
      <c r="A203" s="492" t="s">
        <v>769</v>
      </c>
      <c r="B203" s="492" t="s">
        <v>561</v>
      </c>
      <c r="C203" s="492" t="s">
        <v>354</v>
      </c>
      <c r="D203" s="492" t="s">
        <v>767</v>
      </c>
      <c r="E203" s="492">
        <v>40</v>
      </c>
      <c r="F203" s="492">
        <v>43411</v>
      </c>
      <c r="G203" s="492">
        <v>46021</v>
      </c>
      <c r="H203" s="492">
        <v>50923</v>
      </c>
      <c r="I203" s="492">
        <v>56704</v>
      </c>
      <c r="J203" s="492">
        <v>58398</v>
      </c>
      <c r="K203" s="492">
        <v>74440</v>
      </c>
    </row>
    <row r="204" spans="1:11" x14ac:dyDescent="0.45">
      <c r="A204" s="492" t="s">
        <v>769</v>
      </c>
      <c r="B204" s="492" t="s">
        <v>558</v>
      </c>
      <c r="C204" s="492" t="s">
        <v>355</v>
      </c>
      <c r="D204" s="492" t="s">
        <v>768</v>
      </c>
      <c r="E204" s="492">
        <v>41</v>
      </c>
      <c r="F204" s="492">
        <v>59241</v>
      </c>
      <c r="G204" s="492">
        <v>95511</v>
      </c>
      <c r="H204" s="492">
        <v>100060</v>
      </c>
      <c r="I204" s="492">
        <v>82265</v>
      </c>
      <c r="J204" s="492">
        <v>87779</v>
      </c>
      <c r="K204" s="492">
        <v>95510</v>
      </c>
    </row>
    <row r="205" spans="1:11" x14ac:dyDescent="0.45">
      <c r="A205" s="492" t="s">
        <v>769</v>
      </c>
      <c r="B205" s="492" t="s">
        <v>559</v>
      </c>
      <c r="C205" s="492" t="s">
        <v>355</v>
      </c>
      <c r="D205" s="492" t="s">
        <v>768</v>
      </c>
      <c r="E205" s="492">
        <v>41</v>
      </c>
      <c r="F205" s="492">
        <v>15960</v>
      </c>
      <c r="G205" s="492">
        <v>29658</v>
      </c>
      <c r="H205" s="492">
        <v>45609</v>
      </c>
      <c r="I205" s="492">
        <v>63959</v>
      </c>
      <c r="J205" s="492">
        <v>22696</v>
      </c>
      <c r="K205" s="492">
        <v>25191</v>
      </c>
    </row>
    <row r="206" spans="1:11" x14ac:dyDescent="0.45">
      <c r="A206" s="492" t="s">
        <v>769</v>
      </c>
      <c r="B206" s="492" t="s">
        <v>568</v>
      </c>
      <c r="C206" s="492" t="s">
        <v>355</v>
      </c>
      <c r="D206" s="492" t="s">
        <v>768</v>
      </c>
      <c r="E206" s="492">
        <v>41</v>
      </c>
      <c r="F206" s="492">
        <v>46766</v>
      </c>
      <c r="G206" s="492">
        <v>52739</v>
      </c>
      <c r="H206" s="492">
        <v>66776</v>
      </c>
      <c r="I206" s="492">
        <v>79607</v>
      </c>
      <c r="J206" s="492">
        <v>66297</v>
      </c>
      <c r="K206" s="492">
        <v>71703</v>
      </c>
    </row>
    <row r="207" spans="1:11" x14ac:dyDescent="0.45">
      <c r="A207" s="492" t="s">
        <v>769</v>
      </c>
      <c r="B207" s="492" t="s">
        <v>561</v>
      </c>
      <c r="C207" s="492" t="s">
        <v>355</v>
      </c>
      <c r="D207" s="492" t="s">
        <v>768</v>
      </c>
      <c r="E207" s="492">
        <v>41</v>
      </c>
      <c r="F207" s="492">
        <v>2550</v>
      </c>
      <c r="G207" s="492">
        <v>2665</v>
      </c>
      <c r="H207" s="492">
        <v>3249</v>
      </c>
      <c r="I207" s="492">
        <v>5822</v>
      </c>
      <c r="J207" s="492">
        <v>4086</v>
      </c>
      <c r="K207" s="492">
        <v>7704</v>
      </c>
    </row>
    <row r="208" spans="1:11" x14ac:dyDescent="0.45">
      <c r="A208" s="492" t="s">
        <v>769</v>
      </c>
      <c r="B208" s="492" t="s">
        <v>558</v>
      </c>
      <c r="C208" s="492" t="s">
        <v>466</v>
      </c>
      <c r="D208" s="492" t="s">
        <v>760</v>
      </c>
      <c r="E208" s="492">
        <v>42</v>
      </c>
      <c r="F208" s="492">
        <v>146468</v>
      </c>
      <c r="G208" s="492">
        <v>152415</v>
      </c>
      <c r="H208" s="492">
        <v>167953</v>
      </c>
      <c r="I208" s="492">
        <v>178170</v>
      </c>
      <c r="J208" s="492">
        <v>191047</v>
      </c>
      <c r="K208" s="492">
        <v>197275</v>
      </c>
    </row>
    <row r="209" spans="1:11" x14ac:dyDescent="0.45">
      <c r="A209" s="492" t="s">
        <v>769</v>
      </c>
      <c r="B209" s="492" t="s">
        <v>559</v>
      </c>
      <c r="C209" s="492" t="s">
        <v>466</v>
      </c>
      <c r="D209" s="492" t="s">
        <v>760</v>
      </c>
      <c r="E209" s="492">
        <v>42</v>
      </c>
      <c r="F209" s="492">
        <v>35786</v>
      </c>
      <c r="G209" s="492">
        <v>39432</v>
      </c>
      <c r="H209" s="492">
        <v>45864</v>
      </c>
      <c r="I209" s="492">
        <v>51838</v>
      </c>
      <c r="J209" s="492">
        <v>59534</v>
      </c>
      <c r="K209" s="492">
        <v>61795</v>
      </c>
    </row>
    <row r="210" spans="1:11" x14ac:dyDescent="0.45">
      <c r="A210" s="492" t="s">
        <v>769</v>
      </c>
      <c r="B210" s="492" t="s">
        <v>568</v>
      </c>
      <c r="C210" s="492" t="s">
        <v>466</v>
      </c>
      <c r="D210" s="492" t="s">
        <v>760</v>
      </c>
      <c r="E210" s="492">
        <v>42</v>
      </c>
      <c r="F210" s="492">
        <v>143357</v>
      </c>
      <c r="G210" s="492">
        <v>150091</v>
      </c>
      <c r="H210" s="492">
        <v>161957</v>
      </c>
      <c r="I210" s="492">
        <v>173127</v>
      </c>
      <c r="J210" s="492">
        <v>185529</v>
      </c>
      <c r="K210" s="492">
        <v>192723</v>
      </c>
    </row>
    <row r="211" spans="1:11" x14ac:dyDescent="0.45">
      <c r="A211" s="492" t="s">
        <v>769</v>
      </c>
      <c r="B211" s="492" t="s">
        <v>561</v>
      </c>
      <c r="C211" s="492" t="s">
        <v>466</v>
      </c>
      <c r="D211" s="492" t="s">
        <v>760</v>
      </c>
      <c r="E211" s="492">
        <v>42</v>
      </c>
      <c r="F211" s="492">
        <v>38619</v>
      </c>
      <c r="G211" s="492">
        <v>41668</v>
      </c>
      <c r="H211" s="492">
        <v>47343</v>
      </c>
      <c r="I211" s="492">
        <v>54111</v>
      </c>
      <c r="J211" s="492">
        <v>55727</v>
      </c>
      <c r="K211" s="492">
        <v>72112</v>
      </c>
    </row>
  </sheetData>
  <pageMargins left="0.75" right="0.75" top="1" bottom="1" header="0.5" footer="0.5"/>
  <pageSetup paperSize="9" orientation="portrait" horizontalDpi="1200" verticalDpi="1200" r:id="rId1"/>
  <headerFooter alignWithMargins="0">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fitToPage="1"/>
  </sheetPr>
  <dimension ref="A1:O160"/>
  <sheetViews>
    <sheetView showGridLines="0" zoomScaleNormal="100" zoomScaleSheetLayoutView="85" workbookViewId="0">
      <selection sqref="A1:J1"/>
    </sheetView>
  </sheetViews>
  <sheetFormatPr defaultColWidth="18.73046875" defaultRowHeight="12.95" customHeight="1" x14ac:dyDescent="0.35"/>
  <cols>
    <col min="1" max="1" width="28.265625" style="4" customWidth="1"/>
    <col min="2" max="2" width="18.59765625" style="4" customWidth="1"/>
    <col min="3" max="3" width="21.59765625" style="4" hidden="1" customWidth="1"/>
    <col min="4" max="4" width="18.265625" style="4" hidden="1" customWidth="1"/>
    <col min="5" max="10" width="15.73046875" style="4" customWidth="1"/>
    <col min="11" max="16384" width="18.73046875" style="4"/>
  </cols>
  <sheetData>
    <row r="1" spans="1:15" ht="20.85" customHeight="1" x14ac:dyDescent="0.35">
      <c r="A1" s="590" t="s">
        <v>266</v>
      </c>
      <c r="B1" s="590"/>
      <c r="C1" s="590"/>
      <c r="D1" s="590"/>
      <c r="E1" s="590"/>
      <c r="F1" s="590"/>
      <c r="G1" s="590"/>
      <c r="H1" s="590"/>
      <c r="I1" s="590"/>
      <c r="J1" s="590"/>
    </row>
    <row r="2" spans="1:15" customFormat="1" ht="16.5" customHeight="1" x14ac:dyDescent="0.45">
      <c r="A2" s="412"/>
    </row>
    <row r="3" spans="1:15" customFormat="1" ht="16.5" customHeight="1" x14ac:dyDescent="0.45">
      <c r="A3" s="412"/>
      <c r="E3" s="606" t="s">
        <v>470</v>
      </c>
      <c r="F3" s="607"/>
      <c r="G3" s="608"/>
    </row>
    <row r="4" spans="1:15" s="172" customFormat="1" ht="16.5" customHeight="1" x14ac:dyDescent="0.45">
      <c r="A4" s="412"/>
      <c r="B4"/>
      <c r="C4"/>
      <c r="D4"/>
      <c r="E4" s="602" t="s">
        <v>48</v>
      </c>
      <c r="F4" s="603"/>
      <c r="G4" s="604"/>
      <c r="H4"/>
      <c r="I4"/>
      <c r="J4" s="29"/>
    </row>
    <row r="5" spans="1:15" customFormat="1" ht="19.5" customHeight="1" x14ac:dyDescent="0.45">
      <c r="A5" s="412"/>
    </row>
    <row r="6" spans="1:15" s="48" customFormat="1" ht="30.75" customHeight="1" x14ac:dyDescent="0.45">
      <c r="A6" s="314"/>
      <c r="B6" s="314"/>
      <c r="C6" s="272"/>
      <c r="D6" s="272" t="str">
        <f>E4</f>
        <v>Entities with more than four members</v>
      </c>
      <c r="E6" s="316">
        <v>42156</v>
      </c>
      <c r="F6" s="316" t="s">
        <v>1</v>
      </c>
      <c r="G6" s="316" t="s">
        <v>2</v>
      </c>
      <c r="H6" s="316" t="s">
        <v>3</v>
      </c>
      <c r="I6" s="316" t="s">
        <v>4</v>
      </c>
      <c r="J6" s="316" t="s">
        <v>308</v>
      </c>
    </row>
    <row r="7" spans="1:15" s="144" customFormat="1" ht="19.5" customHeight="1" x14ac:dyDescent="0.35">
      <c r="A7" s="213"/>
      <c r="B7" s="213"/>
      <c r="C7" s="213"/>
      <c r="D7" s="211"/>
      <c r="E7" s="315"/>
      <c r="F7" s="315"/>
      <c r="G7" s="315"/>
      <c r="H7" s="315"/>
      <c r="I7" s="315"/>
      <c r="J7" s="315"/>
    </row>
    <row r="8" spans="1:15" s="144" customFormat="1" ht="18" customHeight="1" x14ac:dyDescent="0.35">
      <c r="A8" s="213"/>
      <c r="B8" s="213"/>
      <c r="C8" s="213"/>
      <c r="D8" s="211" t="s">
        <v>387</v>
      </c>
      <c r="E8" s="617" t="s">
        <v>542</v>
      </c>
      <c r="F8" s="617"/>
      <c r="G8" s="617"/>
      <c r="H8" s="617"/>
      <c r="I8" s="617"/>
      <c r="J8" s="617"/>
    </row>
    <row r="9" spans="1:15" ht="30" customHeight="1" x14ac:dyDescent="0.45">
      <c r="A9" s="450" t="s">
        <v>544</v>
      </c>
      <c r="B9" s="451" t="s">
        <v>261</v>
      </c>
      <c r="C9" s="448"/>
      <c r="D9" s="448"/>
      <c r="E9" s="227"/>
      <c r="F9" s="449"/>
      <c r="G9" s="227"/>
      <c r="H9" s="227"/>
      <c r="I9" s="227"/>
      <c r="J9" s="227"/>
    </row>
    <row r="10" spans="1:15" ht="16.5" customHeight="1" x14ac:dyDescent="0.45">
      <c r="A10" s="452" t="s">
        <v>145</v>
      </c>
      <c r="B10" s="12" t="s">
        <v>187</v>
      </c>
      <c r="C10" s="229" t="s">
        <v>386</v>
      </c>
      <c r="D10" s="229" t="s">
        <v>187</v>
      </c>
      <c r="E10" s="186">
        <f>SUMIFS(Table_RSE7C_Data!H:H,Table_RSE7C_Data!B:B,'Table 7c'!$D$6,Table_RSE7C_Data!C:C,'Table 7c'!C10,Table_RSE7C_Data!D:D,'Table 7c'!D10,Table_RSE7C_Data!E:E,'Table 7c'!$D$8)</f>
        <v>1438</v>
      </c>
      <c r="F10" s="186">
        <f>SUMIFS(Table_RSE7C_Data!I:I,Table_RSE7C_Data!B:B,'Table 7c'!$D$6,Table_RSE7C_Data!C:C,'Table 7c'!C10,Table_RSE7C_Data!D:D,'Table 7c'!D10,Table_RSE7C_Data!E:E,'Table 7c'!$D$8)</f>
        <v>1376</v>
      </c>
      <c r="G10" s="186">
        <f>SUMIFS(Table_RSE7C_Data!J:J,Table_RSE7C_Data!B:B,'Table 7c'!$D$6,Table_RSE7C_Data!C:C,'Table 7c'!C10,Table_RSE7C_Data!D:D,'Table 7c'!D10,Table_RSE7C_Data!E:E,'Table 7c'!$D$8)</f>
        <v>1368</v>
      </c>
      <c r="H10" s="186">
        <f>SUMIFS(Table_RSE7C_Data!K:K,Table_RSE7C_Data!B:B,'Table 7c'!$D$6,Table_RSE7C_Data!C:C,'Table 7c'!C10,Table_RSE7C_Data!D:D,'Table 7c'!D10,Table_RSE7C_Data!E:E,'Table 7c'!$D$8)</f>
        <v>1367</v>
      </c>
      <c r="I10" s="186">
        <f>SUMIFS(Table_RSE7C_Data!L:L,Table_RSE7C_Data!B:B,'Table 7c'!$D$6,Table_RSE7C_Data!C:C,'Table 7c'!C10,Table_RSE7C_Data!D:D,'Table 7c'!D10,Table_RSE7C_Data!E:E,'Table 7c'!$D$8)</f>
        <v>1367</v>
      </c>
      <c r="J10" s="186">
        <f>SUMIFS(Table_RSE7C_Data!M:M,Table_RSE7C_Data!B:B,'Table 7c'!$D$6,Table_RSE7C_Data!C:C,'Table 7c'!C10,Table_RSE7C_Data!D:D,'Table 7c'!D10,Table_RSE7C_Data!E:E,'Table 7c'!$D$8)</f>
        <v>1285</v>
      </c>
      <c r="K10" s="221"/>
      <c r="L10" s="221"/>
      <c r="M10" s="221"/>
    </row>
    <row r="11" spans="1:15" ht="16.5" customHeight="1" x14ac:dyDescent="0.45">
      <c r="A11" s="452" t="s">
        <v>145</v>
      </c>
      <c r="B11" s="12" t="s">
        <v>188</v>
      </c>
      <c r="C11" s="229" t="s">
        <v>386</v>
      </c>
      <c r="D11" s="229" t="s">
        <v>188</v>
      </c>
      <c r="E11" s="310">
        <f>SUMIFS(Table_RSE7C_Data!H:H,Table_RSE7C_Data!B:B,'Table 7c'!$D$6,Table_RSE7C_Data!C:C,'Table 7c'!C11,Table_RSE7C_Data!D:D,'Table 7c'!D11,Table_RSE7C_Data!E:E,'Table 7c'!$D$8)</f>
        <v>1561</v>
      </c>
      <c r="F11" s="310">
        <f>SUMIFS(Table_RSE7C_Data!I:I,Table_RSE7C_Data!B:B,'Table 7c'!$D$6,Table_RSE7C_Data!C:C,'Table 7c'!C11,Table_RSE7C_Data!D:D,'Table 7c'!D11,Table_RSE7C_Data!E:E,'Table 7c'!$D$8)</f>
        <v>1514</v>
      </c>
      <c r="G11" s="310">
        <f>SUMIFS(Table_RSE7C_Data!J:J,Table_RSE7C_Data!B:B,'Table 7c'!$D$6,Table_RSE7C_Data!C:C,'Table 7c'!C11,Table_RSE7C_Data!D:D,'Table 7c'!D11,Table_RSE7C_Data!E:E,'Table 7c'!$D$8)</f>
        <v>1507</v>
      </c>
      <c r="H11" s="310">
        <f>SUMIFS(Table_RSE7C_Data!K:K,Table_RSE7C_Data!B:B,'Table 7c'!$D$6,Table_RSE7C_Data!C:C,'Table 7c'!C11,Table_RSE7C_Data!D:D,'Table 7c'!D11,Table_RSE7C_Data!E:E,'Table 7c'!$D$8)</f>
        <v>1522</v>
      </c>
      <c r="I11" s="310">
        <f>SUMIFS(Table_RSE7C_Data!L:L,Table_RSE7C_Data!B:B,'Table 7c'!$D$6,Table_RSE7C_Data!C:C,'Table 7c'!C11,Table_RSE7C_Data!D:D,'Table 7c'!D11,Table_RSE7C_Data!E:E,'Table 7c'!$D$8)</f>
        <v>1520</v>
      </c>
      <c r="J11" s="310">
        <f>SUMIFS(Table_RSE7C_Data!M:M,Table_RSE7C_Data!B:B,'Table 7c'!$D$6,Table_RSE7C_Data!C:C,'Table 7c'!C11,Table_RSE7C_Data!D:D,'Table 7c'!D11,Table_RSE7C_Data!E:E,'Table 7c'!$D$8)</f>
        <v>1411</v>
      </c>
      <c r="K11" s="221"/>
      <c r="L11" s="221"/>
      <c r="M11" s="221"/>
    </row>
    <row r="12" spans="1:15" ht="16.5" customHeight="1" x14ac:dyDescent="0.45">
      <c r="A12" s="452" t="s">
        <v>145</v>
      </c>
      <c r="B12" s="12" t="s">
        <v>87</v>
      </c>
      <c r="C12" s="229" t="s">
        <v>386</v>
      </c>
      <c r="D12" s="229" t="s">
        <v>388</v>
      </c>
      <c r="E12" s="310">
        <f>SUMIFS(Table_RSE7C_Data!H:H,Table_RSE7C_Data!B:B,'Table 7c'!$D$6,Table_RSE7C_Data!C:C,'Table 7c'!C12,Table_RSE7C_Data!D:D,'Table 7c'!D12,Table_RSE7C_Data!E:E,'Table 7c'!$D$8)</f>
        <v>108</v>
      </c>
      <c r="F12" s="310">
        <f>SUMIFS(Table_RSE7C_Data!I:I,Table_RSE7C_Data!B:B,'Table 7c'!$D$6,Table_RSE7C_Data!C:C,'Table 7c'!C12,Table_RSE7C_Data!D:D,'Table 7c'!D12,Table_RSE7C_Data!E:E,'Table 7c'!$D$8)</f>
        <v>36</v>
      </c>
      <c r="G12" s="310">
        <f>SUMIFS(Table_RSE7C_Data!J:J,Table_RSE7C_Data!B:B,'Table 7c'!$D$6,Table_RSE7C_Data!C:C,'Table 7c'!C12,Table_RSE7C_Data!D:D,'Table 7c'!D12,Table_RSE7C_Data!E:E,'Table 7c'!$D$8)</f>
        <v>20</v>
      </c>
      <c r="H12" s="310">
        <f>SUMIFS(Table_RSE7C_Data!K:K,Table_RSE7C_Data!B:B,'Table 7c'!$D$6,Table_RSE7C_Data!C:C,'Table 7c'!C12,Table_RSE7C_Data!D:D,'Table 7c'!D12,Table_RSE7C_Data!E:E,'Table 7c'!$D$8)</f>
        <v>11</v>
      </c>
      <c r="I12" s="310">
        <f>SUMIFS(Table_RSE7C_Data!L:L,Table_RSE7C_Data!B:B,'Table 7c'!$D$6,Table_RSE7C_Data!C:C,'Table 7c'!C12,Table_RSE7C_Data!D:D,'Table 7c'!D12,Table_RSE7C_Data!E:E,'Table 7c'!$D$8)</f>
        <v>8</v>
      </c>
      <c r="J12" s="310">
        <f>SUMIFS(Table_RSE7C_Data!M:M,Table_RSE7C_Data!B:B,'Table 7c'!$D$6,Table_RSE7C_Data!C:C,'Table 7c'!C12,Table_RSE7C_Data!D:D,'Table 7c'!D12,Table_RSE7C_Data!E:E,'Table 7c'!$D$8)</f>
        <v>10</v>
      </c>
      <c r="K12" s="221"/>
      <c r="L12" s="221"/>
      <c r="M12" s="221"/>
    </row>
    <row r="13" spans="1:15" s="525" customFormat="1" ht="16.5" customHeight="1" x14ac:dyDescent="0.45">
      <c r="A13" s="453" t="s">
        <v>145</v>
      </c>
      <c r="B13" s="446" t="s">
        <v>26</v>
      </c>
      <c r="C13" s="445" t="s">
        <v>386</v>
      </c>
      <c r="D13" s="445" t="s">
        <v>290</v>
      </c>
      <c r="E13" s="336">
        <f>SUMIFS(Table_RSE7C_Data!H:H,Table_RSE7C_Data!B:B,'Table 7c'!$D$6,Table_RSE7C_Data!C:C,'Table 7c'!C13,Table_RSE7C_Data!D:D,'Table 7c'!D13,Table_RSE7C_Data!E:E,'Table 7c'!$D$8)</f>
        <v>3107</v>
      </c>
      <c r="F13" s="336">
        <f>SUMIFS(Table_RSE7C_Data!I:I,Table_RSE7C_Data!B:B,'Table 7c'!$D$6,Table_RSE7C_Data!C:C,'Table 7c'!C13,Table_RSE7C_Data!D:D,'Table 7c'!D13,Table_RSE7C_Data!E:E,'Table 7c'!$D$8)</f>
        <v>2927</v>
      </c>
      <c r="G13" s="336">
        <f>SUMIFS(Table_RSE7C_Data!J:J,Table_RSE7C_Data!B:B,'Table 7c'!$D$6,Table_RSE7C_Data!C:C,'Table 7c'!C13,Table_RSE7C_Data!D:D,'Table 7c'!D13,Table_RSE7C_Data!E:E,'Table 7c'!$D$8)</f>
        <v>2895</v>
      </c>
      <c r="H13" s="336">
        <f>SUMIFS(Table_RSE7C_Data!K:K,Table_RSE7C_Data!B:B,'Table 7c'!$D$6,Table_RSE7C_Data!C:C,'Table 7c'!C13,Table_RSE7C_Data!D:D,'Table 7c'!D13,Table_RSE7C_Data!E:E,'Table 7c'!$D$8)</f>
        <v>2899</v>
      </c>
      <c r="I13" s="336">
        <f>SUMIFS(Table_RSE7C_Data!L:L,Table_RSE7C_Data!B:B,'Table 7c'!$D$6,Table_RSE7C_Data!C:C,'Table 7c'!C13,Table_RSE7C_Data!D:D,'Table 7c'!D13,Table_RSE7C_Data!E:E,'Table 7c'!$D$8)</f>
        <v>2894</v>
      </c>
      <c r="J13" s="336">
        <f>SUMIFS(Table_RSE7C_Data!M:M,Table_RSE7C_Data!B:B,'Table 7c'!$D$6,Table_RSE7C_Data!C:C,'Table 7c'!C13,Table_RSE7C_Data!D:D,'Table 7c'!D13,Table_RSE7C_Data!E:E,'Table 7c'!$D$8)</f>
        <v>2706</v>
      </c>
      <c r="K13" s="526"/>
      <c r="L13" s="526"/>
      <c r="M13" s="526"/>
    </row>
    <row r="14" spans="1:15" ht="16.5" customHeight="1" x14ac:dyDescent="0.45">
      <c r="A14" s="452" t="s">
        <v>146</v>
      </c>
      <c r="B14" s="12" t="s">
        <v>187</v>
      </c>
      <c r="C14" s="229" t="s">
        <v>389</v>
      </c>
      <c r="D14" s="229" t="s">
        <v>187</v>
      </c>
      <c r="E14" s="310">
        <f>SUMIFS(Table_RSE7C_Data!H:H,Table_RSE7C_Data!B:B,'Table 7c'!$D$6,Table_RSE7C_Data!C:C,'Table 7c'!C14,Table_RSE7C_Data!D:D,'Table 7c'!D14,Table_RSE7C_Data!E:E,'Table 7c'!$D$8)</f>
        <v>3224</v>
      </c>
      <c r="F14" s="310">
        <f>SUMIFS(Table_RSE7C_Data!I:I,Table_RSE7C_Data!B:B,'Table 7c'!$D$6,Table_RSE7C_Data!C:C,'Table 7c'!C14,Table_RSE7C_Data!D:D,'Table 7c'!D14,Table_RSE7C_Data!E:E,'Table 7c'!$D$8)</f>
        <v>3065</v>
      </c>
      <c r="G14" s="310">
        <f>SUMIFS(Table_RSE7C_Data!J:J,Table_RSE7C_Data!B:B,'Table 7c'!$D$6,Table_RSE7C_Data!C:C,'Table 7c'!C14,Table_RSE7C_Data!D:D,'Table 7c'!D14,Table_RSE7C_Data!E:E,'Table 7c'!$D$8)</f>
        <v>2941</v>
      </c>
      <c r="H14" s="310">
        <f>SUMIFS(Table_RSE7C_Data!K:K,Table_RSE7C_Data!B:B,'Table 7c'!$D$6,Table_RSE7C_Data!C:C,'Table 7c'!C14,Table_RSE7C_Data!D:D,'Table 7c'!D14,Table_RSE7C_Data!E:E,'Table 7c'!$D$8)</f>
        <v>2787</v>
      </c>
      <c r="I14" s="310">
        <f>SUMIFS(Table_RSE7C_Data!L:L,Table_RSE7C_Data!B:B,'Table 7c'!$D$6,Table_RSE7C_Data!C:C,'Table 7c'!C14,Table_RSE7C_Data!D:D,'Table 7c'!D14,Table_RSE7C_Data!E:E,'Table 7c'!$D$8)</f>
        <v>2723</v>
      </c>
      <c r="J14" s="310">
        <f>SUMIFS(Table_RSE7C_Data!M:M,Table_RSE7C_Data!B:B,'Table 7c'!$D$6,Table_RSE7C_Data!C:C,'Table 7c'!C14,Table_RSE7C_Data!D:D,'Table 7c'!D14,Table_RSE7C_Data!E:E,'Table 7c'!$D$8)</f>
        <v>2412</v>
      </c>
      <c r="K14" s="221"/>
      <c r="L14" s="221"/>
      <c r="M14" s="221"/>
    </row>
    <row r="15" spans="1:15" ht="16.5" customHeight="1" x14ac:dyDescent="0.45">
      <c r="A15" s="452" t="s">
        <v>146</v>
      </c>
      <c r="B15" s="12" t="s">
        <v>188</v>
      </c>
      <c r="C15" s="229" t="s">
        <v>389</v>
      </c>
      <c r="D15" s="229" t="s">
        <v>188</v>
      </c>
      <c r="E15" s="310">
        <f>SUMIFS(Table_RSE7C_Data!H:H,Table_RSE7C_Data!B:B,'Table 7c'!$D$6,Table_RSE7C_Data!C:C,'Table 7c'!C15,Table_RSE7C_Data!D:D,'Table 7c'!D15,Table_RSE7C_Data!E:E,'Table 7c'!$D$8)</f>
        <v>3804</v>
      </c>
      <c r="F15" s="310">
        <f>SUMIFS(Table_RSE7C_Data!I:I,Table_RSE7C_Data!B:B,'Table 7c'!$D$6,Table_RSE7C_Data!C:C,'Table 7c'!C15,Table_RSE7C_Data!D:D,'Table 7c'!D15,Table_RSE7C_Data!E:E,'Table 7c'!$D$8)</f>
        <v>3587</v>
      </c>
      <c r="G15" s="310">
        <f>SUMIFS(Table_RSE7C_Data!J:J,Table_RSE7C_Data!B:B,'Table 7c'!$D$6,Table_RSE7C_Data!C:C,'Table 7c'!C15,Table_RSE7C_Data!D:D,'Table 7c'!D15,Table_RSE7C_Data!E:E,'Table 7c'!$D$8)</f>
        <v>3414</v>
      </c>
      <c r="H15" s="310">
        <f>SUMIFS(Table_RSE7C_Data!K:K,Table_RSE7C_Data!B:B,'Table 7c'!$D$6,Table_RSE7C_Data!C:C,'Table 7c'!C15,Table_RSE7C_Data!D:D,'Table 7c'!D15,Table_RSE7C_Data!E:E,'Table 7c'!$D$8)</f>
        <v>3219</v>
      </c>
      <c r="I15" s="310">
        <f>SUMIFS(Table_RSE7C_Data!L:L,Table_RSE7C_Data!B:B,'Table 7c'!$D$6,Table_RSE7C_Data!C:C,'Table 7c'!C15,Table_RSE7C_Data!D:D,'Table 7c'!D15,Table_RSE7C_Data!E:E,'Table 7c'!$D$8)</f>
        <v>3152</v>
      </c>
      <c r="J15" s="310">
        <f>SUMIFS(Table_RSE7C_Data!M:M,Table_RSE7C_Data!B:B,'Table 7c'!$D$6,Table_RSE7C_Data!C:C,'Table 7c'!C15,Table_RSE7C_Data!D:D,'Table 7c'!D15,Table_RSE7C_Data!E:E,'Table 7c'!$D$8)</f>
        <v>2737</v>
      </c>
      <c r="K15" s="221"/>
      <c r="L15" s="221"/>
      <c r="M15" s="221"/>
      <c r="O15" s="173"/>
    </row>
    <row r="16" spans="1:15" ht="16.5" customHeight="1" x14ac:dyDescent="0.45">
      <c r="A16" s="452" t="s">
        <v>146</v>
      </c>
      <c r="B16" s="12" t="s">
        <v>87</v>
      </c>
      <c r="C16" s="229" t="s">
        <v>389</v>
      </c>
      <c r="D16" s="229" t="s">
        <v>388</v>
      </c>
      <c r="E16" s="310">
        <f>SUMIFS(Table_RSE7C_Data!H:H,Table_RSE7C_Data!B:B,'Table 7c'!$D$6,Table_RSE7C_Data!C:C,'Table 7c'!C16,Table_RSE7C_Data!D:D,'Table 7c'!D16,Table_RSE7C_Data!E:E,'Table 7c'!$D$8)</f>
        <v>139</v>
      </c>
      <c r="F16" s="310">
        <f>SUMIFS(Table_RSE7C_Data!I:I,Table_RSE7C_Data!B:B,'Table 7c'!$D$6,Table_RSE7C_Data!C:C,'Table 7c'!C16,Table_RSE7C_Data!D:D,'Table 7c'!D16,Table_RSE7C_Data!E:E,'Table 7c'!$D$8)</f>
        <v>53</v>
      </c>
      <c r="G16" s="310">
        <f>SUMIFS(Table_RSE7C_Data!J:J,Table_RSE7C_Data!B:B,'Table 7c'!$D$6,Table_RSE7C_Data!C:C,'Table 7c'!C16,Table_RSE7C_Data!D:D,'Table 7c'!D16,Table_RSE7C_Data!E:E,'Table 7c'!$D$8)</f>
        <v>36</v>
      </c>
      <c r="H16" s="310">
        <f>SUMIFS(Table_RSE7C_Data!K:K,Table_RSE7C_Data!B:B,'Table 7c'!$D$6,Table_RSE7C_Data!C:C,'Table 7c'!C16,Table_RSE7C_Data!D:D,'Table 7c'!D16,Table_RSE7C_Data!E:E,'Table 7c'!$D$8)</f>
        <v>21</v>
      </c>
      <c r="I16" s="310">
        <f>SUMIFS(Table_RSE7C_Data!L:L,Table_RSE7C_Data!B:B,'Table 7c'!$D$6,Table_RSE7C_Data!C:C,'Table 7c'!C16,Table_RSE7C_Data!D:D,'Table 7c'!D16,Table_RSE7C_Data!E:E,'Table 7c'!$D$8)</f>
        <v>16</v>
      </c>
      <c r="J16" s="310">
        <f>SUMIFS(Table_RSE7C_Data!M:M,Table_RSE7C_Data!B:B,'Table 7c'!$D$6,Table_RSE7C_Data!C:C,'Table 7c'!C16,Table_RSE7C_Data!D:D,'Table 7c'!D16,Table_RSE7C_Data!E:E,'Table 7c'!$D$8)</f>
        <v>19</v>
      </c>
      <c r="O16" s="188"/>
    </row>
    <row r="17" spans="1:15" s="525" customFormat="1" ht="16.5" customHeight="1" x14ac:dyDescent="0.45">
      <c r="A17" s="453" t="s">
        <v>146</v>
      </c>
      <c r="B17" s="446" t="s">
        <v>26</v>
      </c>
      <c r="C17" s="445" t="s">
        <v>389</v>
      </c>
      <c r="D17" s="445" t="s">
        <v>290</v>
      </c>
      <c r="E17" s="336">
        <f>SUMIFS(Table_RSE7C_Data!H:H,Table_RSE7C_Data!B:B,'Table 7c'!$D$6,Table_RSE7C_Data!C:C,'Table 7c'!C17,Table_RSE7C_Data!D:D,'Table 7c'!D17,Table_RSE7C_Data!E:E,'Table 7c'!$D$8)</f>
        <v>7167</v>
      </c>
      <c r="F17" s="336">
        <f>SUMIFS(Table_RSE7C_Data!I:I,Table_RSE7C_Data!B:B,'Table 7c'!$D$6,Table_RSE7C_Data!C:C,'Table 7c'!C17,Table_RSE7C_Data!D:D,'Table 7c'!D17,Table_RSE7C_Data!E:E,'Table 7c'!$D$8)</f>
        <v>6705</v>
      </c>
      <c r="G17" s="336">
        <f>SUMIFS(Table_RSE7C_Data!J:J,Table_RSE7C_Data!B:B,'Table 7c'!$D$6,Table_RSE7C_Data!C:C,'Table 7c'!C17,Table_RSE7C_Data!D:D,'Table 7c'!D17,Table_RSE7C_Data!E:E,'Table 7c'!$D$8)</f>
        <v>6392</v>
      </c>
      <c r="H17" s="336">
        <f>SUMIFS(Table_RSE7C_Data!K:K,Table_RSE7C_Data!B:B,'Table 7c'!$D$6,Table_RSE7C_Data!C:C,'Table 7c'!C17,Table_RSE7C_Data!D:D,'Table 7c'!D17,Table_RSE7C_Data!E:E,'Table 7c'!$D$8)</f>
        <v>6026</v>
      </c>
      <c r="I17" s="336">
        <f>SUMIFS(Table_RSE7C_Data!L:L,Table_RSE7C_Data!B:B,'Table 7c'!$D$6,Table_RSE7C_Data!C:C,'Table 7c'!C17,Table_RSE7C_Data!D:D,'Table 7c'!D17,Table_RSE7C_Data!E:E,'Table 7c'!$D$8)</f>
        <v>5891</v>
      </c>
      <c r="J17" s="336">
        <f>SUMIFS(Table_RSE7C_Data!M:M,Table_RSE7C_Data!B:B,'Table 7c'!$D$6,Table_RSE7C_Data!C:C,'Table 7c'!C17,Table_RSE7C_Data!D:D,'Table 7c'!D17,Table_RSE7C_Data!E:E,'Table 7c'!$D$8)</f>
        <v>5168</v>
      </c>
      <c r="O17" s="527"/>
    </row>
    <row r="18" spans="1:15" ht="16.5" customHeight="1" x14ac:dyDescent="0.45">
      <c r="A18" s="452" t="s">
        <v>147</v>
      </c>
      <c r="B18" s="12" t="s">
        <v>187</v>
      </c>
      <c r="C18" s="229" t="s">
        <v>390</v>
      </c>
      <c r="D18" s="229" t="s">
        <v>187</v>
      </c>
      <c r="E18" s="310">
        <f>SUMIFS(Table_RSE7C_Data!H:H,Table_RSE7C_Data!B:B,'Table 7c'!$D$6,Table_RSE7C_Data!C:C,'Table 7c'!C18,Table_RSE7C_Data!D:D,'Table 7c'!D18,Table_RSE7C_Data!E:E,'Table 7c'!$D$8)</f>
        <v>3135</v>
      </c>
      <c r="F18" s="310">
        <f>SUMIFS(Table_RSE7C_Data!I:I,Table_RSE7C_Data!B:B,'Table 7c'!$D$6,Table_RSE7C_Data!C:C,'Table 7c'!C18,Table_RSE7C_Data!D:D,'Table 7c'!D18,Table_RSE7C_Data!E:E,'Table 7c'!$D$8)</f>
        <v>2994</v>
      </c>
      <c r="G18" s="310">
        <f>SUMIFS(Table_RSE7C_Data!J:J,Table_RSE7C_Data!B:B,'Table 7c'!$D$6,Table_RSE7C_Data!C:C,'Table 7c'!C18,Table_RSE7C_Data!D:D,'Table 7c'!D18,Table_RSE7C_Data!E:E,'Table 7c'!$D$8)</f>
        <v>2887</v>
      </c>
      <c r="H18" s="310">
        <f>SUMIFS(Table_RSE7C_Data!K:K,Table_RSE7C_Data!B:B,'Table 7c'!$D$6,Table_RSE7C_Data!C:C,'Table 7c'!C18,Table_RSE7C_Data!D:D,'Table 7c'!D18,Table_RSE7C_Data!E:E,'Table 7c'!$D$8)</f>
        <v>2757</v>
      </c>
      <c r="I18" s="310">
        <f>SUMIFS(Table_RSE7C_Data!L:L,Table_RSE7C_Data!B:B,'Table 7c'!$D$6,Table_RSE7C_Data!C:C,'Table 7c'!C18,Table_RSE7C_Data!D:D,'Table 7c'!D18,Table_RSE7C_Data!E:E,'Table 7c'!$D$8)</f>
        <v>2689</v>
      </c>
      <c r="J18" s="310">
        <f>SUMIFS(Table_RSE7C_Data!M:M,Table_RSE7C_Data!B:B,'Table 7c'!$D$6,Table_RSE7C_Data!C:C,'Table 7c'!C18,Table_RSE7C_Data!D:D,'Table 7c'!D18,Table_RSE7C_Data!E:E,'Table 7c'!$D$8)</f>
        <v>2242</v>
      </c>
      <c r="O18" s="193"/>
    </row>
    <row r="19" spans="1:15" ht="16.5" customHeight="1" x14ac:dyDescent="0.45">
      <c r="A19" s="452" t="s">
        <v>147</v>
      </c>
      <c r="B19" s="12" t="s">
        <v>188</v>
      </c>
      <c r="C19" s="229" t="s">
        <v>390</v>
      </c>
      <c r="D19" s="229" t="s">
        <v>188</v>
      </c>
      <c r="E19" s="310">
        <f>SUMIFS(Table_RSE7C_Data!H:H,Table_RSE7C_Data!B:B,'Table 7c'!$D$6,Table_RSE7C_Data!C:C,'Table 7c'!C19,Table_RSE7C_Data!D:D,'Table 7c'!D19,Table_RSE7C_Data!E:E,'Table 7c'!$D$8)</f>
        <v>3766</v>
      </c>
      <c r="F19" s="310">
        <f>SUMIFS(Table_RSE7C_Data!I:I,Table_RSE7C_Data!B:B,'Table 7c'!$D$6,Table_RSE7C_Data!C:C,'Table 7c'!C19,Table_RSE7C_Data!D:D,'Table 7c'!D19,Table_RSE7C_Data!E:E,'Table 7c'!$D$8)</f>
        <v>3552</v>
      </c>
      <c r="G19" s="310">
        <f>SUMIFS(Table_RSE7C_Data!J:J,Table_RSE7C_Data!B:B,'Table 7c'!$D$6,Table_RSE7C_Data!C:C,'Table 7c'!C19,Table_RSE7C_Data!D:D,'Table 7c'!D19,Table_RSE7C_Data!E:E,'Table 7c'!$D$8)</f>
        <v>3382</v>
      </c>
      <c r="H19" s="310">
        <f>SUMIFS(Table_RSE7C_Data!K:K,Table_RSE7C_Data!B:B,'Table 7c'!$D$6,Table_RSE7C_Data!C:C,'Table 7c'!C19,Table_RSE7C_Data!D:D,'Table 7c'!D19,Table_RSE7C_Data!E:E,'Table 7c'!$D$8)</f>
        <v>3192</v>
      </c>
      <c r="I19" s="310">
        <f>SUMIFS(Table_RSE7C_Data!L:L,Table_RSE7C_Data!B:B,'Table 7c'!$D$6,Table_RSE7C_Data!C:C,'Table 7c'!C19,Table_RSE7C_Data!D:D,'Table 7c'!D19,Table_RSE7C_Data!E:E,'Table 7c'!$D$8)</f>
        <v>3073</v>
      </c>
      <c r="J19" s="310">
        <f>SUMIFS(Table_RSE7C_Data!M:M,Table_RSE7C_Data!B:B,'Table 7c'!$D$6,Table_RSE7C_Data!C:C,'Table 7c'!C19,Table_RSE7C_Data!D:D,'Table 7c'!D19,Table_RSE7C_Data!E:E,'Table 7c'!$D$8)</f>
        <v>2518</v>
      </c>
      <c r="O19" s="193"/>
    </row>
    <row r="20" spans="1:15" ht="16.5" customHeight="1" x14ac:dyDescent="0.45">
      <c r="A20" s="452" t="s">
        <v>147</v>
      </c>
      <c r="B20" s="12" t="s">
        <v>87</v>
      </c>
      <c r="C20" s="229" t="s">
        <v>390</v>
      </c>
      <c r="D20" s="229" t="s">
        <v>388</v>
      </c>
      <c r="E20" s="310">
        <f>SUMIFS(Table_RSE7C_Data!H:H,Table_RSE7C_Data!B:B,'Table 7c'!$D$6,Table_RSE7C_Data!C:C,'Table 7c'!C20,Table_RSE7C_Data!D:D,'Table 7c'!D20,Table_RSE7C_Data!E:E,'Table 7c'!$D$8)</f>
        <v>66</v>
      </c>
      <c r="F20" s="310">
        <f>SUMIFS(Table_RSE7C_Data!I:I,Table_RSE7C_Data!B:B,'Table 7c'!$D$6,Table_RSE7C_Data!C:C,'Table 7c'!C20,Table_RSE7C_Data!D:D,'Table 7c'!D20,Table_RSE7C_Data!E:E,'Table 7c'!$D$8)</f>
        <v>22</v>
      </c>
      <c r="G20" s="310">
        <f>SUMIFS(Table_RSE7C_Data!J:J,Table_RSE7C_Data!B:B,'Table 7c'!$D$6,Table_RSE7C_Data!C:C,'Table 7c'!C20,Table_RSE7C_Data!D:D,'Table 7c'!D20,Table_RSE7C_Data!E:E,'Table 7c'!$D$8)</f>
        <v>17</v>
      </c>
      <c r="H20" s="310">
        <f>SUMIFS(Table_RSE7C_Data!K:K,Table_RSE7C_Data!B:B,'Table 7c'!$D$6,Table_RSE7C_Data!C:C,'Table 7c'!C20,Table_RSE7C_Data!D:D,'Table 7c'!D20,Table_RSE7C_Data!E:E,'Table 7c'!$D$8)</f>
        <v>10</v>
      </c>
      <c r="I20" s="310">
        <f>SUMIFS(Table_RSE7C_Data!L:L,Table_RSE7C_Data!B:B,'Table 7c'!$D$6,Table_RSE7C_Data!C:C,'Table 7c'!C20,Table_RSE7C_Data!D:D,'Table 7c'!D20,Table_RSE7C_Data!E:E,'Table 7c'!$D$8)</f>
        <v>9</v>
      </c>
      <c r="J20" s="310">
        <f>SUMIFS(Table_RSE7C_Data!M:M,Table_RSE7C_Data!B:B,'Table 7c'!$D$6,Table_RSE7C_Data!C:C,'Table 7c'!C20,Table_RSE7C_Data!D:D,'Table 7c'!D20,Table_RSE7C_Data!E:E,'Table 7c'!$D$8)</f>
        <v>10</v>
      </c>
      <c r="O20" s="193"/>
    </row>
    <row r="21" spans="1:15" s="525" customFormat="1" ht="16.5" customHeight="1" x14ac:dyDescent="0.45">
      <c r="A21" s="453" t="s">
        <v>147</v>
      </c>
      <c r="B21" s="446" t="s">
        <v>26</v>
      </c>
      <c r="C21" s="445" t="s">
        <v>390</v>
      </c>
      <c r="D21" s="445" t="s">
        <v>290</v>
      </c>
      <c r="E21" s="336">
        <f>SUMIFS(Table_RSE7C_Data!H:H,Table_RSE7C_Data!B:B,'Table 7c'!$D$6,Table_RSE7C_Data!C:C,'Table 7c'!C21,Table_RSE7C_Data!D:D,'Table 7c'!D21,Table_RSE7C_Data!E:E,'Table 7c'!$D$8)</f>
        <v>6966</v>
      </c>
      <c r="F21" s="336">
        <f>SUMIFS(Table_RSE7C_Data!I:I,Table_RSE7C_Data!B:B,'Table 7c'!$D$6,Table_RSE7C_Data!C:C,'Table 7c'!C21,Table_RSE7C_Data!D:D,'Table 7c'!D21,Table_RSE7C_Data!E:E,'Table 7c'!$D$8)</f>
        <v>6569</v>
      </c>
      <c r="G21" s="336">
        <f>SUMIFS(Table_RSE7C_Data!J:J,Table_RSE7C_Data!B:B,'Table 7c'!$D$6,Table_RSE7C_Data!C:C,'Table 7c'!C21,Table_RSE7C_Data!D:D,'Table 7c'!D21,Table_RSE7C_Data!E:E,'Table 7c'!$D$8)</f>
        <v>6286</v>
      </c>
      <c r="H21" s="336">
        <f>SUMIFS(Table_RSE7C_Data!K:K,Table_RSE7C_Data!B:B,'Table 7c'!$D$6,Table_RSE7C_Data!C:C,'Table 7c'!C21,Table_RSE7C_Data!D:D,'Table 7c'!D21,Table_RSE7C_Data!E:E,'Table 7c'!$D$8)</f>
        <v>5960</v>
      </c>
      <c r="I21" s="336">
        <f>SUMIFS(Table_RSE7C_Data!L:L,Table_RSE7C_Data!B:B,'Table 7c'!$D$6,Table_RSE7C_Data!C:C,'Table 7c'!C21,Table_RSE7C_Data!D:D,'Table 7c'!D21,Table_RSE7C_Data!E:E,'Table 7c'!$D$8)</f>
        <v>5771</v>
      </c>
      <c r="J21" s="336">
        <f>SUMIFS(Table_RSE7C_Data!M:M,Table_RSE7C_Data!B:B,'Table 7c'!$D$6,Table_RSE7C_Data!C:C,'Table 7c'!C21,Table_RSE7C_Data!D:D,'Table 7c'!D21,Table_RSE7C_Data!E:E,'Table 7c'!$D$8)</f>
        <v>4770</v>
      </c>
      <c r="O21" s="528"/>
    </row>
    <row r="22" spans="1:15" ht="16.5" customHeight="1" x14ac:dyDescent="0.45">
      <c r="A22" s="452" t="s">
        <v>148</v>
      </c>
      <c r="B22" s="12" t="s">
        <v>187</v>
      </c>
      <c r="C22" s="229" t="s">
        <v>391</v>
      </c>
      <c r="D22" s="229" t="s">
        <v>187</v>
      </c>
      <c r="E22" s="310">
        <f>SUMIFS(Table_RSE7C_Data!H:H,Table_RSE7C_Data!B:B,'Table 7c'!$D$6,Table_RSE7C_Data!C:C,'Table 7c'!C22,Table_RSE7C_Data!D:D,'Table 7c'!D22,Table_RSE7C_Data!E:E,'Table 7c'!$D$8)</f>
        <v>1369</v>
      </c>
      <c r="F22" s="310">
        <f>SUMIFS(Table_RSE7C_Data!I:I,Table_RSE7C_Data!B:B,'Table 7c'!$D$6,Table_RSE7C_Data!C:C,'Table 7c'!C22,Table_RSE7C_Data!D:D,'Table 7c'!D22,Table_RSE7C_Data!E:E,'Table 7c'!$D$8)</f>
        <v>1386</v>
      </c>
      <c r="G22" s="310">
        <f>SUMIFS(Table_RSE7C_Data!J:J,Table_RSE7C_Data!B:B,'Table 7c'!$D$6,Table_RSE7C_Data!C:C,'Table 7c'!C22,Table_RSE7C_Data!D:D,'Table 7c'!D22,Table_RSE7C_Data!E:E,'Table 7c'!$D$8)</f>
        <v>1396</v>
      </c>
      <c r="H22" s="310">
        <f>SUMIFS(Table_RSE7C_Data!K:K,Table_RSE7C_Data!B:B,'Table 7c'!$D$6,Table_RSE7C_Data!C:C,'Table 7c'!C22,Table_RSE7C_Data!D:D,'Table 7c'!D22,Table_RSE7C_Data!E:E,'Table 7c'!$D$8)</f>
        <v>1372</v>
      </c>
      <c r="I22" s="310">
        <f>SUMIFS(Table_RSE7C_Data!L:L,Table_RSE7C_Data!B:B,'Table 7c'!$D$6,Table_RSE7C_Data!C:C,'Table 7c'!C22,Table_RSE7C_Data!D:D,'Table 7c'!D22,Table_RSE7C_Data!E:E,'Table 7c'!$D$8)</f>
        <v>1340</v>
      </c>
      <c r="J22" s="310">
        <f>SUMIFS(Table_RSE7C_Data!M:M,Table_RSE7C_Data!B:B,'Table 7c'!$D$6,Table_RSE7C_Data!C:C,'Table 7c'!C22,Table_RSE7C_Data!D:D,'Table 7c'!D22,Table_RSE7C_Data!E:E,'Table 7c'!$D$8)</f>
        <v>1109</v>
      </c>
      <c r="O22" s="193"/>
    </row>
    <row r="23" spans="1:15" ht="16.5" customHeight="1" x14ac:dyDescent="0.45">
      <c r="A23" s="452" t="s">
        <v>148</v>
      </c>
      <c r="B23" s="12" t="s">
        <v>188</v>
      </c>
      <c r="C23" s="229" t="s">
        <v>391</v>
      </c>
      <c r="D23" s="229" t="s">
        <v>188</v>
      </c>
      <c r="E23" s="310">
        <f>SUMIFS(Table_RSE7C_Data!H:H,Table_RSE7C_Data!B:B,'Table 7c'!$D$6,Table_RSE7C_Data!C:C,'Table 7c'!C23,Table_RSE7C_Data!D:D,'Table 7c'!D23,Table_RSE7C_Data!E:E,'Table 7c'!$D$8)</f>
        <v>1640</v>
      </c>
      <c r="F23" s="310">
        <f>SUMIFS(Table_RSE7C_Data!I:I,Table_RSE7C_Data!B:B,'Table 7c'!$D$6,Table_RSE7C_Data!C:C,'Table 7c'!C23,Table_RSE7C_Data!D:D,'Table 7c'!D23,Table_RSE7C_Data!E:E,'Table 7c'!$D$8)</f>
        <v>1628</v>
      </c>
      <c r="G23" s="310">
        <f>SUMIFS(Table_RSE7C_Data!J:J,Table_RSE7C_Data!B:B,'Table 7c'!$D$6,Table_RSE7C_Data!C:C,'Table 7c'!C23,Table_RSE7C_Data!D:D,'Table 7c'!D23,Table_RSE7C_Data!E:E,'Table 7c'!$D$8)</f>
        <v>1618</v>
      </c>
      <c r="H23" s="310">
        <f>SUMIFS(Table_RSE7C_Data!K:K,Table_RSE7C_Data!B:B,'Table 7c'!$D$6,Table_RSE7C_Data!C:C,'Table 7c'!C23,Table_RSE7C_Data!D:D,'Table 7c'!D23,Table_RSE7C_Data!E:E,'Table 7c'!$D$8)</f>
        <v>1571</v>
      </c>
      <c r="I23" s="310">
        <f>SUMIFS(Table_RSE7C_Data!L:L,Table_RSE7C_Data!B:B,'Table 7c'!$D$6,Table_RSE7C_Data!C:C,'Table 7c'!C23,Table_RSE7C_Data!D:D,'Table 7c'!D23,Table_RSE7C_Data!E:E,'Table 7c'!$D$8)</f>
        <v>1524</v>
      </c>
      <c r="J23" s="310">
        <f>SUMIFS(Table_RSE7C_Data!M:M,Table_RSE7C_Data!B:B,'Table 7c'!$D$6,Table_RSE7C_Data!C:C,'Table 7c'!C23,Table_RSE7C_Data!D:D,'Table 7c'!D23,Table_RSE7C_Data!E:E,'Table 7c'!$D$8)</f>
        <v>1223</v>
      </c>
      <c r="O23" s="193"/>
    </row>
    <row r="24" spans="1:15" ht="16.5" customHeight="1" x14ac:dyDescent="0.45">
      <c r="A24" s="452" t="s">
        <v>148</v>
      </c>
      <c r="B24" s="12" t="s">
        <v>87</v>
      </c>
      <c r="C24" s="229" t="s">
        <v>391</v>
      </c>
      <c r="D24" s="229" t="s">
        <v>388</v>
      </c>
      <c r="E24" s="310">
        <f>SUMIFS(Table_RSE7C_Data!H:H,Table_RSE7C_Data!B:B,'Table 7c'!$D$6,Table_RSE7C_Data!C:C,'Table 7c'!C24,Table_RSE7C_Data!D:D,'Table 7c'!D24,Table_RSE7C_Data!E:E,'Table 7c'!$D$8)</f>
        <v>22</v>
      </c>
      <c r="F24" s="310">
        <f>SUMIFS(Table_RSE7C_Data!I:I,Table_RSE7C_Data!B:B,'Table 7c'!$D$6,Table_RSE7C_Data!C:C,'Table 7c'!C24,Table_RSE7C_Data!D:D,'Table 7c'!D24,Table_RSE7C_Data!E:E,'Table 7c'!$D$8)</f>
        <v>7</v>
      </c>
      <c r="G24" s="310">
        <f>SUMIFS(Table_RSE7C_Data!J:J,Table_RSE7C_Data!B:B,'Table 7c'!$D$6,Table_RSE7C_Data!C:C,'Table 7c'!C24,Table_RSE7C_Data!D:D,'Table 7c'!D24,Table_RSE7C_Data!E:E,'Table 7c'!$D$8)</f>
        <v>5</v>
      </c>
      <c r="H24" s="310">
        <f>SUMIFS(Table_RSE7C_Data!K:K,Table_RSE7C_Data!B:B,'Table 7c'!$D$6,Table_RSE7C_Data!C:C,'Table 7c'!C24,Table_RSE7C_Data!D:D,'Table 7c'!D24,Table_RSE7C_Data!E:E,'Table 7c'!$D$8)</f>
        <v>3</v>
      </c>
      <c r="I24" s="310">
        <f>SUMIFS(Table_RSE7C_Data!L:L,Table_RSE7C_Data!B:B,'Table 7c'!$D$6,Table_RSE7C_Data!C:C,'Table 7c'!C24,Table_RSE7C_Data!D:D,'Table 7c'!D24,Table_RSE7C_Data!E:E,'Table 7c'!$D$8)</f>
        <v>3</v>
      </c>
      <c r="J24" s="310">
        <f>SUMIFS(Table_RSE7C_Data!M:M,Table_RSE7C_Data!B:B,'Table 7c'!$D$6,Table_RSE7C_Data!C:C,'Table 7c'!C24,Table_RSE7C_Data!D:D,'Table 7c'!D24,Table_RSE7C_Data!E:E,'Table 7c'!$D$8)</f>
        <v>3</v>
      </c>
    </row>
    <row r="25" spans="1:15" s="525" customFormat="1" ht="16.5" customHeight="1" x14ac:dyDescent="0.45">
      <c r="A25" s="453" t="s">
        <v>148</v>
      </c>
      <c r="B25" s="446" t="s">
        <v>26</v>
      </c>
      <c r="C25" s="445" t="s">
        <v>391</v>
      </c>
      <c r="D25" s="445" t="s">
        <v>290</v>
      </c>
      <c r="E25" s="336">
        <f>SUMIFS(Table_RSE7C_Data!H:H,Table_RSE7C_Data!B:B,'Table 7c'!$D$6,Table_RSE7C_Data!C:C,'Table 7c'!C25,Table_RSE7C_Data!D:D,'Table 7c'!D25,Table_RSE7C_Data!E:E,'Table 7c'!$D$8)</f>
        <v>3031</v>
      </c>
      <c r="F25" s="336">
        <f>SUMIFS(Table_RSE7C_Data!I:I,Table_RSE7C_Data!B:B,'Table 7c'!$D$6,Table_RSE7C_Data!C:C,'Table 7c'!C25,Table_RSE7C_Data!D:D,'Table 7c'!D25,Table_RSE7C_Data!E:E,'Table 7c'!$D$8)</f>
        <v>3021</v>
      </c>
      <c r="G25" s="336">
        <f>SUMIFS(Table_RSE7C_Data!J:J,Table_RSE7C_Data!B:B,'Table 7c'!$D$6,Table_RSE7C_Data!C:C,'Table 7c'!C25,Table_RSE7C_Data!D:D,'Table 7c'!D25,Table_RSE7C_Data!E:E,'Table 7c'!$D$8)</f>
        <v>3019</v>
      </c>
      <c r="H25" s="336">
        <f>SUMIFS(Table_RSE7C_Data!K:K,Table_RSE7C_Data!B:B,'Table 7c'!$D$6,Table_RSE7C_Data!C:C,'Table 7c'!C25,Table_RSE7C_Data!D:D,'Table 7c'!D25,Table_RSE7C_Data!E:E,'Table 7c'!$D$8)</f>
        <v>2945</v>
      </c>
      <c r="I25" s="336">
        <f>SUMIFS(Table_RSE7C_Data!L:L,Table_RSE7C_Data!B:B,'Table 7c'!$D$6,Table_RSE7C_Data!C:C,'Table 7c'!C25,Table_RSE7C_Data!D:D,'Table 7c'!D25,Table_RSE7C_Data!E:E,'Table 7c'!$D$8)</f>
        <v>2867</v>
      </c>
      <c r="J25" s="336">
        <f>SUMIFS(Table_RSE7C_Data!M:M,Table_RSE7C_Data!B:B,'Table 7c'!$D$6,Table_RSE7C_Data!C:C,'Table 7c'!C25,Table_RSE7C_Data!D:D,'Table 7c'!D25,Table_RSE7C_Data!E:E,'Table 7c'!$D$8)</f>
        <v>2334</v>
      </c>
    </row>
    <row r="26" spans="1:15" ht="16.5" customHeight="1" x14ac:dyDescent="0.45">
      <c r="A26" s="452" t="s">
        <v>149</v>
      </c>
      <c r="B26" s="12" t="s">
        <v>187</v>
      </c>
      <c r="C26" s="229" t="s">
        <v>392</v>
      </c>
      <c r="D26" s="229" t="s">
        <v>187</v>
      </c>
      <c r="E26" s="310">
        <f>SUMIFS(Table_RSE7C_Data!H:H,Table_RSE7C_Data!B:B,'Table 7c'!$D$6,Table_RSE7C_Data!C:C,'Table 7c'!C26,Table_RSE7C_Data!D:D,'Table 7c'!D26,Table_RSE7C_Data!E:E,'Table 7c'!$D$8)</f>
        <v>1232</v>
      </c>
      <c r="F26" s="310">
        <f>SUMIFS(Table_RSE7C_Data!I:I,Table_RSE7C_Data!B:B,'Table 7c'!$D$6,Table_RSE7C_Data!C:C,'Table 7c'!C26,Table_RSE7C_Data!D:D,'Table 7c'!D26,Table_RSE7C_Data!E:E,'Table 7c'!$D$8)</f>
        <v>1206</v>
      </c>
      <c r="G26" s="310">
        <f>SUMIFS(Table_RSE7C_Data!J:J,Table_RSE7C_Data!B:B,'Table 7c'!$D$6,Table_RSE7C_Data!C:C,'Table 7c'!C26,Table_RSE7C_Data!D:D,'Table 7c'!D26,Table_RSE7C_Data!E:E,'Table 7c'!$D$8)</f>
        <v>1181</v>
      </c>
      <c r="H26" s="310">
        <f>SUMIFS(Table_RSE7C_Data!K:K,Table_RSE7C_Data!B:B,'Table 7c'!$D$6,Table_RSE7C_Data!C:C,'Table 7c'!C26,Table_RSE7C_Data!D:D,'Table 7c'!D26,Table_RSE7C_Data!E:E,'Table 7c'!$D$8)</f>
        <v>1148</v>
      </c>
      <c r="I26" s="310">
        <f>SUMIFS(Table_RSE7C_Data!L:L,Table_RSE7C_Data!B:B,'Table 7c'!$D$6,Table_RSE7C_Data!C:C,'Table 7c'!C26,Table_RSE7C_Data!D:D,'Table 7c'!D26,Table_RSE7C_Data!E:E,'Table 7c'!$D$8)</f>
        <v>1137</v>
      </c>
      <c r="J26" s="310">
        <f>SUMIFS(Table_RSE7C_Data!M:M,Table_RSE7C_Data!B:B,'Table 7c'!$D$6,Table_RSE7C_Data!C:C,'Table 7c'!C26,Table_RSE7C_Data!D:D,'Table 7c'!D26,Table_RSE7C_Data!E:E,'Table 7c'!$D$8)</f>
        <v>998</v>
      </c>
    </row>
    <row r="27" spans="1:15" ht="16.5" customHeight="1" x14ac:dyDescent="0.45">
      <c r="A27" s="452" t="s">
        <v>149</v>
      </c>
      <c r="B27" s="12" t="s">
        <v>188</v>
      </c>
      <c r="C27" s="229" t="s">
        <v>392</v>
      </c>
      <c r="D27" s="229" t="s">
        <v>188</v>
      </c>
      <c r="E27" s="310">
        <f>SUMIFS(Table_RSE7C_Data!H:H,Table_RSE7C_Data!B:B,'Table 7c'!$D$6,Table_RSE7C_Data!C:C,'Table 7c'!C27,Table_RSE7C_Data!D:D,'Table 7c'!D27,Table_RSE7C_Data!E:E,'Table 7c'!$D$8)</f>
        <v>1479</v>
      </c>
      <c r="F27" s="310">
        <f>SUMIFS(Table_RSE7C_Data!I:I,Table_RSE7C_Data!B:B,'Table 7c'!$D$6,Table_RSE7C_Data!C:C,'Table 7c'!C27,Table_RSE7C_Data!D:D,'Table 7c'!D27,Table_RSE7C_Data!E:E,'Table 7c'!$D$8)</f>
        <v>1432</v>
      </c>
      <c r="G27" s="310">
        <f>SUMIFS(Table_RSE7C_Data!J:J,Table_RSE7C_Data!B:B,'Table 7c'!$D$6,Table_RSE7C_Data!C:C,'Table 7c'!C27,Table_RSE7C_Data!D:D,'Table 7c'!D27,Table_RSE7C_Data!E:E,'Table 7c'!$D$8)</f>
        <v>1385</v>
      </c>
      <c r="H27" s="310">
        <f>SUMIFS(Table_RSE7C_Data!K:K,Table_RSE7C_Data!B:B,'Table 7c'!$D$6,Table_RSE7C_Data!C:C,'Table 7c'!C27,Table_RSE7C_Data!D:D,'Table 7c'!D27,Table_RSE7C_Data!E:E,'Table 7c'!$D$8)</f>
        <v>1329</v>
      </c>
      <c r="I27" s="310">
        <f>SUMIFS(Table_RSE7C_Data!L:L,Table_RSE7C_Data!B:B,'Table 7c'!$D$6,Table_RSE7C_Data!C:C,'Table 7c'!C27,Table_RSE7C_Data!D:D,'Table 7c'!D27,Table_RSE7C_Data!E:E,'Table 7c'!$D$8)</f>
        <v>1304</v>
      </c>
      <c r="J27" s="310">
        <f>SUMIFS(Table_RSE7C_Data!M:M,Table_RSE7C_Data!B:B,'Table 7c'!$D$6,Table_RSE7C_Data!C:C,'Table 7c'!C27,Table_RSE7C_Data!D:D,'Table 7c'!D27,Table_RSE7C_Data!E:E,'Table 7c'!$D$8)</f>
        <v>1102</v>
      </c>
    </row>
    <row r="28" spans="1:15" ht="16.5" customHeight="1" x14ac:dyDescent="0.45">
      <c r="A28" s="452" t="s">
        <v>149</v>
      </c>
      <c r="B28" s="12" t="s">
        <v>87</v>
      </c>
      <c r="C28" s="229" t="s">
        <v>392</v>
      </c>
      <c r="D28" s="229" t="s">
        <v>388</v>
      </c>
      <c r="E28" s="310">
        <f>SUMIFS(Table_RSE7C_Data!H:H,Table_RSE7C_Data!B:B,'Table 7c'!$D$6,Table_RSE7C_Data!C:C,'Table 7c'!C28,Table_RSE7C_Data!D:D,'Table 7c'!D28,Table_RSE7C_Data!E:E,'Table 7c'!$D$8)</f>
        <v>17</v>
      </c>
      <c r="F28" s="310">
        <f>SUMIFS(Table_RSE7C_Data!I:I,Table_RSE7C_Data!B:B,'Table 7c'!$D$6,Table_RSE7C_Data!C:C,'Table 7c'!C28,Table_RSE7C_Data!D:D,'Table 7c'!D28,Table_RSE7C_Data!E:E,'Table 7c'!$D$8)</f>
        <v>5</v>
      </c>
      <c r="G28" s="310">
        <f>SUMIFS(Table_RSE7C_Data!J:J,Table_RSE7C_Data!B:B,'Table 7c'!$D$6,Table_RSE7C_Data!C:C,'Table 7c'!C28,Table_RSE7C_Data!D:D,'Table 7c'!D28,Table_RSE7C_Data!E:E,'Table 7c'!$D$8)</f>
        <v>3</v>
      </c>
      <c r="H28" s="310">
        <f>SUMIFS(Table_RSE7C_Data!K:K,Table_RSE7C_Data!B:B,'Table 7c'!$D$6,Table_RSE7C_Data!C:C,'Table 7c'!C28,Table_RSE7C_Data!D:D,'Table 7c'!D28,Table_RSE7C_Data!E:E,'Table 7c'!$D$8)</f>
        <v>2</v>
      </c>
      <c r="I28" s="310">
        <f>SUMIFS(Table_RSE7C_Data!L:L,Table_RSE7C_Data!B:B,'Table 7c'!$D$6,Table_RSE7C_Data!C:C,'Table 7c'!C28,Table_RSE7C_Data!D:D,'Table 7c'!D28,Table_RSE7C_Data!E:E,'Table 7c'!$D$8)</f>
        <v>2</v>
      </c>
      <c r="J28" s="310">
        <f>SUMIFS(Table_RSE7C_Data!M:M,Table_RSE7C_Data!B:B,'Table 7c'!$D$6,Table_RSE7C_Data!C:C,'Table 7c'!C28,Table_RSE7C_Data!D:D,'Table 7c'!D28,Table_RSE7C_Data!E:E,'Table 7c'!$D$8)</f>
        <v>2</v>
      </c>
    </row>
    <row r="29" spans="1:15" s="525" customFormat="1" ht="16.5" customHeight="1" x14ac:dyDescent="0.45">
      <c r="A29" s="453" t="s">
        <v>149</v>
      </c>
      <c r="B29" s="446" t="s">
        <v>26</v>
      </c>
      <c r="C29" s="445" t="s">
        <v>392</v>
      </c>
      <c r="D29" s="445" t="s">
        <v>290</v>
      </c>
      <c r="E29" s="336">
        <f>SUMIFS(Table_RSE7C_Data!H:H,Table_RSE7C_Data!B:B,'Table 7c'!$D$6,Table_RSE7C_Data!C:C,'Table 7c'!C29,Table_RSE7C_Data!D:D,'Table 7c'!D29,Table_RSE7C_Data!E:E,'Table 7c'!$D$8)</f>
        <v>2728</v>
      </c>
      <c r="F29" s="336">
        <f>SUMIFS(Table_RSE7C_Data!I:I,Table_RSE7C_Data!B:B,'Table 7c'!$D$6,Table_RSE7C_Data!C:C,'Table 7c'!C29,Table_RSE7C_Data!D:D,'Table 7c'!D29,Table_RSE7C_Data!E:E,'Table 7c'!$D$8)</f>
        <v>2643</v>
      </c>
      <c r="G29" s="336">
        <f>SUMIFS(Table_RSE7C_Data!J:J,Table_RSE7C_Data!B:B,'Table 7c'!$D$6,Table_RSE7C_Data!C:C,'Table 7c'!C29,Table_RSE7C_Data!D:D,'Table 7c'!D29,Table_RSE7C_Data!E:E,'Table 7c'!$D$8)</f>
        <v>2569</v>
      </c>
      <c r="H29" s="336">
        <f>SUMIFS(Table_RSE7C_Data!K:K,Table_RSE7C_Data!B:B,'Table 7c'!$D$6,Table_RSE7C_Data!C:C,'Table 7c'!C29,Table_RSE7C_Data!D:D,'Table 7c'!D29,Table_RSE7C_Data!E:E,'Table 7c'!$D$8)</f>
        <v>2479</v>
      </c>
      <c r="I29" s="336">
        <f>SUMIFS(Table_RSE7C_Data!L:L,Table_RSE7C_Data!B:B,'Table 7c'!$D$6,Table_RSE7C_Data!C:C,'Table 7c'!C29,Table_RSE7C_Data!D:D,'Table 7c'!D29,Table_RSE7C_Data!E:E,'Table 7c'!$D$8)</f>
        <v>2443</v>
      </c>
      <c r="J29" s="336">
        <f>SUMIFS(Table_RSE7C_Data!M:M,Table_RSE7C_Data!B:B,'Table 7c'!$D$6,Table_RSE7C_Data!C:C,'Table 7c'!C29,Table_RSE7C_Data!D:D,'Table 7c'!D29,Table_RSE7C_Data!E:E,'Table 7c'!$D$8)</f>
        <v>2103</v>
      </c>
    </row>
    <row r="30" spans="1:15" ht="16.5" customHeight="1" x14ac:dyDescent="0.45">
      <c r="A30" s="452" t="s">
        <v>150</v>
      </c>
      <c r="B30" s="12" t="s">
        <v>187</v>
      </c>
      <c r="C30" s="229" t="s">
        <v>393</v>
      </c>
      <c r="D30" s="229" t="s">
        <v>187</v>
      </c>
      <c r="E30" s="310">
        <f>SUMIFS(Table_RSE7C_Data!H:H,Table_RSE7C_Data!B:B,'Table 7c'!$D$6,Table_RSE7C_Data!C:C,'Table 7c'!C30,Table_RSE7C_Data!D:D,'Table 7c'!D30,Table_RSE7C_Data!E:E,'Table 7c'!$D$8)</f>
        <v>999</v>
      </c>
      <c r="F30" s="310">
        <f>SUMIFS(Table_RSE7C_Data!I:I,Table_RSE7C_Data!B:B,'Table 7c'!$D$6,Table_RSE7C_Data!C:C,'Table 7c'!C30,Table_RSE7C_Data!D:D,'Table 7c'!D30,Table_RSE7C_Data!E:E,'Table 7c'!$D$8)</f>
        <v>1019</v>
      </c>
      <c r="G30" s="310">
        <f>SUMIFS(Table_RSE7C_Data!J:J,Table_RSE7C_Data!B:B,'Table 7c'!$D$6,Table_RSE7C_Data!C:C,'Table 7c'!C30,Table_RSE7C_Data!D:D,'Table 7c'!D30,Table_RSE7C_Data!E:E,'Table 7c'!$D$8)</f>
        <v>1030</v>
      </c>
      <c r="H30" s="310">
        <f>SUMIFS(Table_RSE7C_Data!K:K,Table_RSE7C_Data!B:B,'Table 7c'!$D$6,Table_RSE7C_Data!C:C,'Table 7c'!C30,Table_RSE7C_Data!D:D,'Table 7c'!D30,Table_RSE7C_Data!E:E,'Table 7c'!$D$8)</f>
        <v>1029</v>
      </c>
      <c r="I30" s="310">
        <f>SUMIFS(Table_RSE7C_Data!L:L,Table_RSE7C_Data!B:B,'Table 7c'!$D$6,Table_RSE7C_Data!C:C,'Table 7c'!C30,Table_RSE7C_Data!D:D,'Table 7c'!D30,Table_RSE7C_Data!E:E,'Table 7c'!$D$8)</f>
        <v>1023</v>
      </c>
      <c r="J30" s="310">
        <f>SUMIFS(Table_RSE7C_Data!M:M,Table_RSE7C_Data!B:B,'Table 7c'!$D$6,Table_RSE7C_Data!C:C,'Table 7c'!C30,Table_RSE7C_Data!D:D,'Table 7c'!D30,Table_RSE7C_Data!E:E,'Table 7c'!$D$8)</f>
        <v>915</v>
      </c>
    </row>
    <row r="31" spans="1:15" ht="16.5" customHeight="1" x14ac:dyDescent="0.45">
      <c r="A31" s="452" t="s">
        <v>150</v>
      </c>
      <c r="B31" s="12" t="s">
        <v>188</v>
      </c>
      <c r="C31" s="229" t="s">
        <v>393</v>
      </c>
      <c r="D31" s="229" t="s">
        <v>188</v>
      </c>
      <c r="E31" s="310">
        <f>SUMIFS(Table_RSE7C_Data!H:H,Table_RSE7C_Data!B:B,'Table 7c'!$D$6,Table_RSE7C_Data!C:C,'Table 7c'!C31,Table_RSE7C_Data!D:D,'Table 7c'!D31,Table_RSE7C_Data!E:E,'Table 7c'!$D$8)</f>
        <v>1218</v>
      </c>
      <c r="F31" s="310">
        <f>SUMIFS(Table_RSE7C_Data!I:I,Table_RSE7C_Data!B:B,'Table 7c'!$D$6,Table_RSE7C_Data!C:C,'Table 7c'!C31,Table_RSE7C_Data!D:D,'Table 7c'!D31,Table_RSE7C_Data!E:E,'Table 7c'!$D$8)</f>
        <v>1228</v>
      </c>
      <c r="G31" s="310">
        <f>SUMIFS(Table_RSE7C_Data!J:J,Table_RSE7C_Data!B:B,'Table 7c'!$D$6,Table_RSE7C_Data!C:C,'Table 7c'!C31,Table_RSE7C_Data!D:D,'Table 7c'!D31,Table_RSE7C_Data!E:E,'Table 7c'!$D$8)</f>
        <v>1225</v>
      </c>
      <c r="H31" s="310">
        <f>SUMIFS(Table_RSE7C_Data!K:K,Table_RSE7C_Data!B:B,'Table 7c'!$D$6,Table_RSE7C_Data!C:C,'Table 7c'!C31,Table_RSE7C_Data!D:D,'Table 7c'!D31,Table_RSE7C_Data!E:E,'Table 7c'!$D$8)</f>
        <v>1217</v>
      </c>
      <c r="I31" s="310">
        <f>SUMIFS(Table_RSE7C_Data!L:L,Table_RSE7C_Data!B:B,'Table 7c'!$D$6,Table_RSE7C_Data!C:C,'Table 7c'!C31,Table_RSE7C_Data!D:D,'Table 7c'!D31,Table_RSE7C_Data!E:E,'Table 7c'!$D$8)</f>
        <v>1201</v>
      </c>
      <c r="J31" s="310">
        <f>SUMIFS(Table_RSE7C_Data!M:M,Table_RSE7C_Data!B:B,'Table 7c'!$D$6,Table_RSE7C_Data!C:C,'Table 7c'!C31,Table_RSE7C_Data!D:D,'Table 7c'!D31,Table_RSE7C_Data!E:E,'Table 7c'!$D$8)</f>
        <v>1038</v>
      </c>
    </row>
    <row r="32" spans="1:15" ht="16.5" customHeight="1" x14ac:dyDescent="0.45">
      <c r="A32" s="452" t="s">
        <v>150</v>
      </c>
      <c r="B32" s="12" t="s">
        <v>87</v>
      </c>
      <c r="C32" s="229" t="s">
        <v>393</v>
      </c>
      <c r="D32" s="229" t="s">
        <v>388</v>
      </c>
      <c r="E32" s="310">
        <f>SUMIFS(Table_RSE7C_Data!H:H,Table_RSE7C_Data!B:B,'Table 7c'!$D$6,Table_RSE7C_Data!C:C,'Table 7c'!C32,Table_RSE7C_Data!D:D,'Table 7c'!D32,Table_RSE7C_Data!E:E,'Table 7c'!$D$8)</f>
        <v>13</v>
      </c>
      <c r="F32" s="310">
        <f>SUMIFS(Table_RSE7C_Data!I:I,Table_RSE7C_Data!B:B,'Table 7c'!$D$6,Table_RSE7C_Data!C:C,'Table 7c'!C32,Table_RSE7C_Data!D:D,'Table 7c'!D32,Table_RSE7C_Data!E:E,'Table 7c'!$D$8)</f>
        <v>3</v>
      </c>
      <c r="G32" s="310">
        <f>SUMIFS(Table_RSE7C_Data!J:J,Table_RSE7C_Data!B:B,'Table 7c'!$D$6,Table_RSE7C_Data!C:C,'Table 7c'!C32,Table_RSE7C_Data!D:D,'Table 7c'!D32,Table_RSE7C_Data!E:E,'Table 7c'!$D$8)</f>
        <v>2</v>
      </c>
      <c r="H32" s="310">
        <f>SUMIFS(Table_RSE7C_Data!K:K,Table_RSE7C_Data!B:B,'Table 7c'!$D$6,Table_RSE7C_Data!C:C,'Table 7c'!C32,Table_RSE7C_Data!D:D,'Table 7c'!D32,Table_RSE7C_Data!E:E,'Table 7c'!$D$8)</f>
        <v>1</v>
      </c>
      <c r="I32" s="310">
        <f>SUMIFS(Table_RSE7C_Data!L:L,Table_RSE7C_Data!B:B,'Table 7c'!$D$6,Table_RSE7C_Data!C:C,'Table 7c'!C32,Table_RSE7C_Data!D:D,'Table 7c'!D32,Table_RSE7C_Data!E:E,'Table 7c'!$D$8)</f>
        <v>1</v>
      </c>
      <c r="J32" s="310">
        <f>SUMIFS(Table_RSE7C_Data!M:M,Table_RSE7C_Data!B:B,'Table 7c'!$D$6,Table_RSE7C_Data!C:C,'Table 7c'!C32,Table_RSE7C_Data!D:D,'Table 7c'!D32,Table_RSE7C_Data!E:E,'Table 7c'!$D$8)</f>
        <v>2</v>
      </c>
    </row>
    <row r="33" spans="1:12" s="525" customFormat="1" ht="16.5" customHeight="1" x14ac:dyDescent="0.45">
      <c r="A33" s="453" t="s">
        <v>150</v>
      </c>
      <c r="B33" s="446" t="s">
        <v>26</v>
      </c>
      <c r="C33" s="445" t="s">
        <v>393</v>
      </c>
      <c r="D33" s="445" t="s">
        <v>290</v>
      </c>
      <c r="E33" s="336">
        <f>SUMIFS(Table_RSE7C_Data!H:H,Table_RSE7C_Data!B:B,'Table 7c'!$D$6,Table_RSE7C_Data!C:C,'Table 7c'!C33,Table_RSE7C_Data!D:D,'Table 7c'!D33,Table_RSE7C_Data!E:E,'Table 7c'!$D$8)</f>
        <v>2230</v>
      </c>
      <c r="F33" s="336">
        <f>SUMIFS(Table_RSE7C_Data!I:I,Table_RSE7C_Data!B:B,'Table 7c'!$D$6,Table_RSE7C_Data!C:C,'Table 7c'!C33,Table_RSE7C_Data!D:D,'Table 7c'!D33,Table_RSE7C_Data!E:E,'Table 7c'!$D$8)</f>
        <v>2251</v>
      </c>
      <c r="G33" s="336">
        <f>SUMIFS(Table_RSE7C_Data!J:J,Table_RSE7C_Data!B:B,'Table 7c'!$D$6,Table_RSE7C_Data!C:C,'Table 7c'!C33,Table_RSE7C_Data!D:D,'Table 7c'!D33,Table_RSE7C_Data!E:E,'Table 7c'!$D$8)</f>
        <v>2257</v>
      </c>
      <c r="H33" s="336">
        <f>SUMIFS(Table_RSE7C_Data!K:K,Table_RSE7C_Data!B:B,'Table 7c'!$D$6,Table_RSE7C_Data!C:C,'Table 7c'!C33,Table_RSE7C_Data!D:D,'Table 7c'!D33,Table_RSE7C_Data!E:E,'Table 7c'!$D$8)</f>
        <v>2247</v>
      </c>
      <c r="I33" s="336">
        <f>SUMIFS(Table_RSE7C_Data!L:L,Table_RSE7C_Data!B:B,'Table 7c'!$D$6,Table_RSE7C_Data!C:C,'Table 7c'!C33,Table_RSE7C_Data!D:D,'Table 7c'!D33,Table_RSE7C_Data!E:E,'Table 7c'!$D$8)</f>
        <v>2225</v>
      </c>
      <c r="J33" s="336">
        <f>SUMIFS(Table_RSE7C_Data!M:M,Table_RSE7C_Data!B:B,'Table 7c'!$D$6,Table_RSE7C_Data!C:C,'Table 7c'!C33,Table_RSE7C_Data!D:D,'Table 7c'!D33,Table_RSE7C_Data!E:E,'Table 7c'!$D$8)</f>
        <v>1954</v>
      </c>
      <c r="L33" s="529"/>
    </row>
    <row r="34" spans="1:12" ht="16.5" customHeight="1" x14ac:dyDescent="0.45">
      <c r="A34" s="452" t="s">
        <v>151</v>
      </c>
      <c r="B34" s="12" t="s">
        <v>187</v>
      </c>
      <c r="C34" s="229" t="s">
        <v>394</v>
      </c>
      <c r="D34" s="229" t="s">
        <v>187</v>
      </c>
      <c r="E34" s="310">
        <f>SUMIFS(Table_RSE7C_Data!H:H,Table_RSE7C_Data!B:B,'Table 7c'!$D$6,Table_RSE7C_Data!C:C,'Table 7c'!C34,Table_RSE7C_Data!D:D,'Table 7c'!D34,Table_RSE7C_Data!E:E,'Table 7c'!$D$8)</f>
        <v>745</v>
      </c>
      <c r="F34" s="310">
        <f>SUMIFS(Table_RSE7C_Data!I:I,Table_RSE7C_Data!B:B,'Table 7c'!$D$6,Table_RSE7C_Data!C:C,'Table 7c'!C34,Table_RSE7C_Data!D:D,'Table 7c'!D34,Table_RSE7C_Data!E:E,'Table 7c'!$D$8)</f>
        <v>768</v>
      </c>
      <c r="G34" s="310">
        <f>SUMIFS(Table_RSE7C_Data!J:J,Table_RSE7C_Data!B:B,'Table 7c'!$D$6,Table_RSE7C_Data!C:C,'Table 7c'!C34,Table_RSE7C_Data!D:D,'Table 7c'!D34,Table_RSE7C_Data!E:E,'Table 7c'!$D$8)</f>
        <v>785</v>
      </c>
      <c r="H34" s="310">
        <f>SUMIFS(Table_RSE7C_Data!K:K,Table_RSE7C_Data!B:B,'Table 7c'!$D$6,Table_RSE7C_Data!C:C,'Table 7c'!C34,Table_RSE7C_Data!D:D,'Table 7c'!D34,Table_RSE7C_Data!E:E,'Table 7c'!$D$8)</f>
        <v>799</v>
      </c>
      <c r="I34" s="310">
        <f>SUMIFS(Table_RSE7C_Data!L:L,Table_RSE7C_Data!B:B,'Table 7c'!$D$6,Table_RSE7C_Data!C:C,'Table 7c'!C34,Table_RSE7C_Data!D:D,'Table 7c'!D34,Table_RSE7C_Data!E:E,'Table 7c'!$D$8)</f>
        <v>815</v>
      </c>
      <c r="J34" s="310">
        <f>SUMIFS(Table_RSE7C_Data!M:M,Table_RSE7C_Data!B:B,'Table 7c'!$D$6,Table_RSE7C_Data!C:C,'Table 7c'!C34,Table_RSE7C_Data!D:D,'Table 7c'!D34,Table_RSE7C_Data!E:E,'Table 7c'!$D$8)</f>
        <v>773</v>
      </c>
      <c r="L34" s="44"/>
    </row>
    <row r="35" spans="1:12" ht="16.5" customHeight="1" x14ac:dyDescent="0.45">
      <c r="A35" s="452" t="s">
        <v>151</v>
      </c>
      <c r="B35" s="12" t="s">
        <v>188</v>
      </c>
      <c r="C35" s="229" t="s">
        <v>394</v>
      </c>
      <c r="D35" s="229" t="s">
        <v>188</v>
      </c>
      <c r="E35" s="310">
        <f>SUMIFS(Table_RSE7C_Data!H:H,Table_RSE7C_Data!B:B,'Table 7c'!$D$6,Table_RSE7C_Data!C:C,'Table 7c'!C35,Table_RSE7C_Data!D:D,'Table 7c'!D35,Table_RSE7C_Data!E:E,'Table 7c'!$D$8)</f>
        <v>937</v>
      </c>
      <c r="F35" s="310">
        <f>SUMIFS(Table_RSE7C_Data!I:I,Table_RSE7C_Data!B:B,'Table 7c'!$D$6,Table_RSE7C_Data!C:C,'Table 7c'!C35,Table_RSE7C_Data!D:D,'Table 7c'!D35,Table_RSE7C_Data!E:E,'Table 7c'!$D$8)</f>
        <v>952</v>
      </c>
      <c r="G35" s="310">
        <f>SUMIFS(Table_RSE7C_Data!J:J,Table_RSE7C_Data!B:B,'Table 7c'!$D$6,Table_RSE7C_Data!C:C,'Table 7c'!C35,Table_RSE7C_Data!D:D,'Table 7c'!D35,Table_RSE7C_Data!E:E,'Table 7c'!$D$8)</f>
        <v>954</v>
      </c>
      <c r="H35" s="310">
        <f>SUMIFS(Table_RSE7C_Data!K:K,Table_RSE7C_Data!B:B,'Table 7c'!$D$6,Table_RSE7C_Data!C:C,'Table 7c'!C35,Table_RSE7C_Data!D:D,'Table 7c'!D35,Table_RSE7C_Data!E:E,'Table 7c'!$D$8)</f>
        <v>957</v>
      </c>
      <c r="I35" s="310">
        <f>SUMIFS(Table_RSE7C_Data!L:L,Table_RSE7C_Data!B:B,'Table 7c'!$D$6,Table_RSE7C_Data!C:C,'Table 7c'!C35,Table_RSE7C_Data!D:D,'Table 7c'!D35,Table_RSE7C_Data!E:E,'Table 7c'!$D$8)</f>
        <v>969</v>
      </c>
      <c r="J35" s="310">
        <f>SUMIFS(Table_RSE7C_Data!M:M,Table_RSE7C_Data!B:B,'Table 7c'!$D$6,Table_RSE7C_Data!C:C,'Table 7c'!C35,Table_RSE7C_Data!D:D,'Table 7c'!D35,Table_RSE7C_Data!E:E,'Table 7c'!$D$8)</f>
        <v>893</v>
      </c>
    </row>
    <row r="36" spans="1:12" ht="16.5" customHeight="1" x14ac:dyDescent="0.45">
      <c r="A36" s="452" t="s">
        <v>151</v>
      </c>
      <c r="B36" s="12" t="s">
        <v>87</v>
      </c>
      <c r="C36" s="229" t="s">
        <v>394</v>
      </c>
      <c r="D36" s="229" t="s">
        <v>388</v>
      </c>
      <c r="E36" s="310">
        <f>SUMIFS(Table_RSE7C_Data!H:H,Table_RSE7C_Data!B:B,'Table 7c'!$D$6,Table_RSE7C_Data!C:C,'Table 7c'!C36,Table_RSE7C_Data!D:D,'Table 7c'!D36,Table_RSE7C_Data!E:E,'Table 7c'!$D$8)</f>
        <v>8</v>
      </c>
      <c r="F36" s="310">
        <f>SUMIFS(Table_RSE7C_Data!I:I,Table_RSE7C_Data!B:B,'Table 7c'!$D$6,Table_RSE7C_Data!C:C,'Table 7c'!C36,Table_RSE7C_Data!D:D,'Table 7c'!D36,Table_RSE7C_Data!E:E,'Table 7c'!$D$8)</f>
        <v>2</v>
      </c>
      <c r="G36" s="310">
        <f>SUMIFS(Table_RSE7C_Data!J:J,Table_RSE7C_Data!B:B,'Table 7c'!$D$6,Table_RSE7C_Data!C:C,'Table 7c'!C36,Table_RSE7C_Data!D:D,'Table 7c'!D36,Table_RSE7C_Data!E:E,'Table 7c'!$D$8)</f>
        <v>2</v>
      </c>
      <c r="H36" s="310">
        <f>SUMIFS(Table_RSE7C_Data!K:K,Table_RSE7C_Data!B:B,'Table 7c'!$D$6,Table_RSE7C_Data!C:C,'Table 7c'!C36,Table_RSE7C_Data!D:D,'Table 7c'!D36,Table_RSE7C_Data!E:E,'Table 7c'!$D$8)</f>
        <v>1</v>
      </c>
      <c r="I36" s="310">
        <f>SUMIFS(Table_RSE7C_Data!L:L,Table_RSE7C_Data!B:B,'Table 7c'!$D$6,Table_RSE7C_Data!C:C,'Table 7c'!C36,Table_RSE7C_Data!D:D,'Table 7c'!D36,Table_RSE7C_Data!E:E,'Table 7c'!$D$8)</f>
        <v>1</v>
      </c>
      <c r="J36" s="310">
        <f>SUMIFS(Table_RSE7C_Data!M:M,Table_RSE7C_Data!B:B,'Table 7c'!$D$6,Table_RSE7C_Data!C:C,'Table 7c'!C36,Table_RSE7C_Data!D:D,'Table 7c'!D36,Table_RSE7C_Data!E:E,'Table 7c'!$D$8)</f>
        <v>1</v>
      </c>
    </row>
    <row r="37" spans="1:12" s="525" customFormat="1" ht="16.5" customHeight="1" x14ac:dyDescent="0.45">
      <c r="A37" s="453" t="s">
        <v>151</v>
      </c>
      <c r="B37" s="446" t="s">
        <v>26</v>
      </c>
      <c r="C37" s="445" t="s">
        <v>394</v>
      </c>
      <c r="D37" s="445" t="s">
        <v>290</v>
      </c>
      <c r="E37" s="336">
        <f>SUMIFS(Table_RSE7C_Data!H:H,Table_RSE7C_Data!B:B,'Table 7c'!$D$6,Table_RSE7C_Data!C:C,'Table 7c'!C37,Table_RSE7C_Data!D:D,'Table 7c'!D37,Table_RSE7C_Data!E:E,'Table 7c'!$D$8)</f>
        <v>1690</v>
      </c>
      <c r="F37" s="336">
        <f>SUMIFS(Table_RSE7C_Data!I:I,Table_RSE7C_Data!B:B,'Table 7c'!$D$6,Table_RSE7C_Data!C:C,'Table 7c'!C37,Table_RSE7C_Data!D:D,'Table 7c'!D37,Table_RSE7C_Data!E:E,'Table 7c'!$D$8)</f>
        <v>1722</v>
      </c>
      <c r="G37" s="336">
        <f>SUMIFS(Table_RSE7C_Data!J:J,Table_RSE7C_Data!B:B,'Table 7c'!$D$6,Table_RSE7C_Data!C:C,'Table 7c'!C37,Table_RSE7C_Data!D:D,'Table 7c'!D37,Table_RSE7C_Data!E:E,'Table 7c'!$D$8)</f>
        <v>1741</v>
      </c>
      <c r="H37" s="336">
        <f>SUMIFS(Table_RSE7C_Data!K:K,Table_RSE7C_Data!B:B,'Table 7c'!$D$6,Table_RSE7C_Data!C:C,'Table 7c'!C37,Table_RSE7C_Data!D:D,'Table 7c'!D37,Table_RSE7C_Data!E:E,'Table 7c'!$D$8)</f>
        <v>1756</v>
      </c>
      <c r="I37" s="336">
        <f>SUMIFS(Table_RSE7C_Data!L:L,Table_RSE7C_Data!B:B,'Table 7c'!$D$6,Table_RSE7C_Data!C:C,'Table 7c'!C37,Table_RSE7C_Data!D:D,'Table 7c'!D37,Table_RSE7C_Data!E:E,'Table 7c'!$D$8)</f>
        <v>1784</v>
      </c>
      <c r="J37" s="336">
        <f>SUMIFS(Table_RSE7C_Data!M:M,Table_RSE7C_Data!B:B,'Table 7c'!$D$6,Table_RSE7C_Data!C:C,'Table 7c'!C37,Table_RSE7C_Data!D:D,'Table 7c'!D37,Table_RSE7C_Data!E:E,'Table 7c'!$D$8)</f>
        <v>1668</v>
      </c>
    </row>
    <row r="38" spans="1:12" ht="16.5" customHeight="1" x14ac:dyDescent="0.45">
      <c r="A38" s="452" t="s">
        <v>152</v>
      </c>
      <c r="B38" s="12" t="s">
        <v>187</v>
      </c>
      <c r="C38" s="229" t="s">
        <v>395</v>
      </c>
      <c r="D38" s="229" t="s">
        <v>187</v>
      </c>
      <c r="E38" s="310">
        <f>SUMIFS(Table_RSE7C_Data!H:H,Table_RSE7C_Data!B:B,'Table 7c'!$D$6,Table_RSE7C_Data!C:C,'Table 7c'!C38,Table_RSE7C_Data!D:D,'Table 7c'!D38,Table_RSE7C_Data!E:E,'Table 7c'!$D$8)</f>
        <v>441</v>
      </c>
      <c r="F38" s="310">
        <f>SUMIFS(Table_RSE7C_Data!I:I,Table_RSE7C_Data!B:B,'Table 7c'!$D$6,Table_RSE7C_Data!C:C,'Table 7c'!C38,Table_RSE7C_Data!D:D,'Table 7c'!D38,Table_RSE7C_Data!E:E,'Table 7c'!$D$8)</f>
        <v>461</v>
      </c>
      <c r="G38" s="310">
        <f>SUMIFS(Table_RSE7C_Data!J:J,Table_RSE7C_Data!B:B,'Table 7c'!$D$6,Table_RSE7C_Data!C:C,'Table 7c'!C38,Table_RSE7C_Data!D:D,'Table 7c'!D38,Table_RSE7C_Data!E:E,'Table 7c'!$D$8)</f>
        <v>470</v>
      </c>
      <c r="H38" s="310">
        <f>SUMIFS(Table_RSE7C_Data!K:K,Table_RSE7C_Data!B:B,'Table 7c'!$D$6,Table_RSE7C_Data!C:C,'Table 7c'!C38,Table_RSE7C_Data!D:D,'Table 7c'!D38,Table_RSE7C_Data!E:E,'Table 7c'!$D$8)</f>
        <v>497</v>
      </c>
      <c r="I38" s="310">
        <f>SUMIFS(Table_RSE7C_Data!L:L,Table_RSE7C_Data!B:B,'Table 7c'!$D$6,Table_RSE7C_Data!C:C,'Table 7c'!C38,Table_RSE7C_Data!D:D,'Table 7c'!D38,Table_RSE7C_Data!E:E,'Table 7c'!$D$8)</f>
        <v>520</v>
      </c>
      <c r="J38" s="310">
        <f>SUMIFS(Table_RSE7C_Data!M:M,Table_RSE7C_Data!B:B,'Table 7c'!$D$6,Table_RSE7C_Data!C:C,'Table 7c'!C38,Table_RSE7C_Data!D:D,'Table 7c'!D38,Table_RSE7C_Data!E:E,'Table 7c'!$D$8)</f>
        <v>533</v>
      </c>
    </row>
    <row r="39" spans="1:12" ht="16.5" customHeight="1" x14ac:dyDescent="0.45">
      <c r="A39" s="452" t="s">
        <v>152</v>
      </c>
      <c r="B39" s="12" t="s">
        <v>188</v>
      </c>
      <c r="C39" s="229" t="s">
        <v>395</v>
      </c>
      <c r="D39" s="229" t="s">
        <v>188</v>
      </c>
      <c r="E39" s="310">
        <f>SUMIFS(Table_RSE7C_Data!H:H,Table_RSE7C_Data!B:B,'Table 7c'!$D$6,Table_RSE7C_Data!C:C,'Table 7c'!C39,Table_RSE7C_Data!D:D,'Table 7c'!D39,Table_RSE7C_Data!E:E,'Table 7c'!$D$8)</f>
        <v>556</v>
      </c>
      <c r="F39" s="310">
        <f>SUMIFS(Table_RSE7C_Data!I:I,Table_RSE7C_Data!B:B,'Table 7c'!$D$6,Table_RSE7C_Data!C:C,'Table 7c'!C39,Table_RSE7C_Data!D:D,'Table 7c'!D39,Table_RSE7C_Data!E:E,'Table 7c'!$D$8)</f>
        <v>575</v>
      </c>
      <c r="G39" s="310">
        <f>SUMIFS(Table_RSE7C_Data!J:J,Table_RSE7C_Data!B:B,'Table 7c'!$D$6,Table_RSE7C_Data!C:C,'Table 7c'!C39,Table_RSE7C_Data!D:D,'Table 7c'!D39,Table_RSE7C_Data!E:E,'Table 7c'!$D$8)</f>
        <v>578</v>
      </c>
      <c r="H39" s="310">
        <f>SUMIFS(Table_RSE7C_Data!K:K,Table_RSE7C_Data!B:B,'Table 7c'!$D$6,Table_RSE7C_Data!C:C,'Table 7c'!C39,Table_RSE7C_Data!D:D,'Table 7c'!D39,Table_RSE7C_Data!E:E,'Table 7c'!$D$8)</f>
        <v>597</v>
      </c>
      <c r="I39" s="310">
        <f>SUMIFS(Table_RSE7C_Data!L:L,Table_RSE7C_Data!B:B,'Table 7c'!$D$6,Table_RSE7C_Data!C:C,'Table 7c'!C39,Table_RSE7C_Data!D:D,'Table 7c'!D39,Table_RSE7C_Data!E:E,'Table 7c'!$D$8)</f>
        <v>613</v>
      </c>
      <c r="J39" s="310">
        <f>SUMIFS(Table_RSE7C_Data!M:M,Table_RSE7C_Data!B:B,'Table 7c'!$D$6,Table_RSE7C_Data!C:C,'Table 7c'!C39,Table_RSE7C_Data!D:D,'Table 7c'!D39,Table_RSE7C_Data!E:E,'Table 7c'!$D$8)</f>
        <v>616</v>
      </c>
    </row>
    <row r="40" spans="1:12" ht="16.5" customHeight="1" x14ac:dyDescent="0.45">
      <c r="A40" s="452" t="s">
        <v>152</v>
      </c>
      <c r="B40" s="12" t="s">
        <v>87</v>
      </c>
      <c r="C40" s="229" t="s">
        <v>395</v>
      </c>
      <c r="D40" s="229" t="s">
        <v>388</v>
      </c>
      <c r="E40" s="310">
        <f>SUMIFS(Table_RSE7C_Data!H:H,Table_RSE7C_Data!B:B,'Table 7c'!$D$6,Table_RSE7C_Data!C:C,'Table 7c'!C40,Table_RSE7C_Data!D:D,'Table 7c'!D40,Table_RSE7C_Data!E:E,'Table 7c'!$D$8)</f>
        <v>5</v>
      </c>
      <c r="F40" s="310">
        <f>SUMIFS(Table_RSE7C_Data!I:I,Table_RSE7C_Data!B:B,'Table 7c'!$D$6,Table_RSE7C_Data!C:C,'Table 7c'!C40,Table_RSE7C_Data!D:D,'Table 7c'!D40,Table_RSE7C_Data!E:E,'Table 7c'!$D$8)</f>
        <v>2</v>
      </c>
      <c r="G40" s="310">
        <f>SUMIFS(Table_RSE7C_Data!J:J,Table_RSE7C_Data!B:B,'Table 7c'!$D$6,Table_RSE7C_Data!C:C,'Table 7c'!C40,Table_RSE7C_Data!D:D,'Table 7c'!D40,Table_RSE7C_Data!E:E,'Table 7c'!$D$8)</f>
        <v>1</v>
      </c>
      <c r="H40" s="310">
        <f>SUMIFS(Table_RSE7C_Data!K:K,Table_RSE7C_Data!B:B,'Table 7c'!$D$6,Table_RSE7C_Data!C:C,'Table 7c'!C40,Table_RSE7C_Data!D:D,'Table 7c'!D40,Table_RSE7C_Data!E:E,'Table 7c'!$D$8)</f>
        <v>0</v>
      </c>
      <c r="I40" s="310">
        <f>SUMIFS(Table_RSE7C_Data!L:L,Table_RSE7C_Data!B:B,'Table 7c'!$D$6,Table_RSE7C_Data!C:C,'Table 7c'!C40,Table_RSE7C_Data!D:D,'Table 7c'!D40,Table_RSE7C_Data!E:E,'Table 7c'!$D$8)</f>
        <v>0</v>
      </c>
      <c r="J40" s="310">
        <f>SUMIFS(Table_RSE7C_Data!M:M,Table_RSE7C_Data!B:B,'Table 7c'!$D$6,Table_RSE7C_Data!C:C,'Table 7c'!C40,Table_RSE7C_Data!D:D,'Table 7c'!D40,Table_RSE7C_Data!E:E,'Table 7c'!$D$8)</f>
        <v>1</v>
      </c>
    </row>
    <row r="41" spans="1:12" s="525" customFormat="1" ht="16.5" customHeight="1" x14ac:dyDescent="0.45">
      <c r="A41" s="453" t="s">
        <v>152</v>
      </c>
      <c r="B41" s="446" t="s">
        <v>26</v>
      </c>
      <c r="C41" s="445" t="s">
        <v>395</v>
      </c>
      <c r="D41" s="445" t="s">
        <v>290</v>
      </c>
      <c r="E41" s="336">
        <f>SUMIFS(Table_RSE7C_Data!H:H,Table_RSE7C_Data!B:B,'Table 7c'!$D$6,Table_RSE7C_Data!C:C,'Table 7c'!C41,Table_RSE7C_Data!D:D,'Table 7c'!D41,Table_RSE7C_Data!E:E,'Table 7c'!$D$8)</f>
        <v>1002</v>
      </c>
      <c r="F41" s="336">
        <f>SUMIFS(Table_RSE7C_Data!I:I,Table_RSE7C_Data!B:B,'Table 7c'!$D$6,Table_RSE7C_Data!C:C,'Table 7c'!C41,Table_RSE7C_Data!D:D,'Table 7c'!D41,Table_RSE7C_Data!E:E,'Table 7c'!$D$8)</f>
        <v>1038</v>
      </c>
      <c r="G41" s="336">
        <f>SUMIFS(Table_RSE7C_Data!J:J,Table_RSE7C_Data!B:B,'Table 7c'!$D$6,Table_RSE7C_Data!C:C,'Table 7c'!C41,Table_RSE7C_Data!D:D,'Table 7c'!D41,Table_RSE7C_Data!E:E,'Table 7c'!$D$8)</f>
        <v>1048</v>
      </c>
      <c r="H41" s="336">
        <f>SUMIFS(Table_RSE7C_Data!K:K,Table_RSE7C_Data!B:B,'Table 7c'!$D$6,Table_RSE7C_Data!C:C,'Table 7c'!C41,Table_RSE7C_Data!D:D,'Table 7c'!D41,Table_RSE7C_Data!E:E,'Table 7c'!$D$8)</f>
        <v>1095</v>
      </c>
      <c r="I41" s="336">
        <f>SUMIFS(Table_RSE7C_Data!L:L,Table_RSE7C_Data!B:B,'Table 7c'!$D$6,Table_RSE7C_Data!C:C,'Table 7c'!C41,Table_RSE7C_Data!D:D,'Table 7c'!D41,Table_RSE7C_Data!E:E,'Table 7c'!$D$8)</f>
        <v>1133</v>
      </c>
      <c r="J41" s="336">
        <f>SUMIFS(Table_RSE7C_Data!M:M,Table_RSE7C_Data!B:B,'Table 7c'!$D$6,Table_RSE7C_Data!C:C,'Table 7c'!C41,Table_RSE7C_Data!D:D,'Table 7c'!D41,Table_RSE7C_Data!E:E,'Table 7c'!$D$8)</f>
        <v>1149</v>
      </c>
    </row>
    <row r="42" spans="1:12" ht="16.5" customHeight="1" x14ac:dyDescent="0.45">
      <c r="A42" s="452" t="s">
        <v>153</v>
      </c>
      <c r="B42" s="12" t="s">
        <v>187</v>
      </c>
      <c r="C42" s="229" t="s">
        <v>396</v>
      </c>
      <c r="D42" s="229" t="s">
        <v>187</v>
      </c>
      <c r="E42" s="310">
        <f>SUMIFS(Table_RSE7C_Data!H:H,Table_RSE7C_Data!B:B,'Table 7c'!$D$6,Table_RSE7C_Data!C:C,'Table 7c'!C42,Table_RSE7C_Data!D:D,'Table 7c'!D42,Table_RSE7C_Data!E:E,'Table 7c'!$D$8)</f>
        <v>210</v>
      </c>
      <c r="F42" s="310">
        <f>SUMIFS(Table_RSE7C_Data!I:I,Table_RSE7C_Data!B:B,'Table 7c'!$D$6,Table_RSE7C_Data!C:C,'Table 7c'!C42,Table_RSE7C_Data!D:D,'Table 7c'!D42,Table_RSE7C_Data!E:E,'Table 7c'!$D$8)</f>
        <v>228</v>
      </c>
      <c r="G42" s="310">
        <f>SUMIFS(Table_RSE7C_Data!J:J,Table_RSE7C_Data!B:B,'Table 7c'!$D$6,Table_RSE7C_Data!C:C,'Table 7c'!C42,Table_RSE7C_Data!D:D,'Table 7c'!D42,Table_RSE7C_Data!E:E,'Table 7c'!$D$8)</f>
        <v>257</v>
      </c>
      <c r="H42" s="310">
        <f>SUMIFS(Table_RSE7C_Data!K:K,Table_RSE7C_Data!B:B,'Table 7c'!$D$6,Table_RSE7C_Data!C:C,'Table 7c'!C42,Table_RSE7C_Data!D:D,'Table 7c'!D42,Table_RSE7C_Data!E:E,'Table 7c'!$D$8)</f>
        <v>283</v>
      </c>
      <c r="I42" s="310">
        <f>SUMIFS(Table_RSE7C_Data!L:L,Table_RSE7C_Data!B:B,'Table 7c'!$D$6,Table_RSE7C_Data!C:C,'Table 7c'!C42,Table_RSE7C_Data!D:D,'Table 7c'!D42,Table_RSE7C_Data!E:E,'Table 7c'!$D$8)</f>
        <v>305</v>
      </c>
      <c r="J42" s="310">
        <f>SUMIFS(Table_RSE7C_Data!M:M,Table_RSE7C_Data!B:B,'Table 7c'!$D$6,Table_RSE7C_Data!C:C,'Table 7c'!C42,Table_RSE7C_Data!D:D,'Table 7c'!D42,Table_RSE7C_Data!E:E,'Table 7c'!$D$8)</f>
        <v>328</v>
      </c>
    </row>
    <row r="43" spans="1:12" ht="16.5" customHeight="1" x14ac:dyDescent="0.45">
      <c r="A43" s="452" t="s">
        <v>153</v>
      </c>
      <c r="B43" s="12" t="s">
        <v>188</v>
      </c>
      <c r="C43" s="229" t="s">
        <v>396</v>
      </c>
      <c r="D43" s="229" t="s">
        <v>188</v>
      </c>
      <c r="E43" s="310">
        <f>SUMIFS(Table_RSE7C_Data!H:H,Table_RSE7C_Data!B:B,'Table 7c'!$D$6,Table_RSE7C_Data!C:C,'Table 7c'!C43,Table_RSE7C_Data!D:D,'Table 7c'!D43,Table_RSE7C_Data!E:E,'Table 7c'!$D$8)</f>
        <v>275</v>
      </c>
      <c r="F43" s="310">
        <f>SUMIFS(Table_RSE7C_Data!I:I,Table_RSE7C_Data!B:B,'Table 7c'!$D$6,Table_RSE7C_Data!C:C,'Table 7c'!C43,Table_RSE7C_Data!D:D,'Table 7c'!D43,Table_RSE7C_Data!E:E,'Table 7c'!$D$8)</f>
        <v>291</v>
      </c>
      <c r="G43" s="310">
        <f>SUMIFS(Table_RSE7C_Data!J:J,Table_RSE7C_Data!B:B,'Table 7c'!$D$6,Table_RSE7C_Data!C:C,'Table 7c'!C43,Table_RSE7C_Data!D:D,'Table 7c'!D43,Table_RSE7C_Data!E:E,'Table 7c'!$D$8)</f>
        <v>320</v>
      </c>
      <c r="H43" s="310">
        <f>SUMIFS(Table_RSE7C_Data!K:K,Table_RSE7C_Data!B:B,'Table 7c'!$D$6,Table_RSE7C_Data!C:C,'Table 7c'!C43,Table_RSE7C_Data!D:D,'Table 7c'!D43,Table_RSE7C_Data!E:E,'Table 7c'!$D$8)</f>
        <v>349</v>
      </c>
      <c r="I43" s="310">
        <f>SUMIFS(Table_RSE7C_Data!L:L,Table_RSE7C_Data!B:B,'Table 7c'!$D$6,Table_RSE7C_Data!C:C,'Table 7c'!C43,Table_RSE7C_Data!D:D,'Table 7c'!D43,Table_RSE7C_Data!E:E,'Table 7c'!$D$8)</f>
        <v>371</v>
      </c>
      <c r="J43" s="310">
        <f>SUMIFS(Table_RSE7C_Data!M:M,Table_RSE7C_Data!B:B,'Table 7c'!$D$6,Table_RSE7C_Data!C:C,'Table 7c'!C43,Table_RSE7C_Data!D:D,'Table 7c'!D43,Table_RSE7C_Data!E:E,'Table 7c'!$D$8)</f>
        <v>391</v>
      </c>
    </row>
    <row r="44" spans="1:12" ht="16.5" customHeight="1" x14ac:dyDescent="0.45">
      <c r="A44" s="452" t="s">
        <v>153</v>
      </c>
      <c r="B44" s="12" t="s">
        <v>87</v>
      </c>
      <c r="C44" s="229" t="s">
        <v>396</v>
      </c>
      <c r="D44" s="229" t="s">
        <v>388</v>
      </c>
      <c r="E44" s="310">
        <f>SUMIFS(Table_RSE7C_Data!H:H,Table_RSE7C_Data!B:B,'Table 7c'!$D$6,Table_RSE7C_Data!C:C,'Table 7c'!C44,Table_RSE7C_Data!D:D,'Table 7c'!D44,Table_RSE7C_Data!E:E,'Table 7c'!$D$8)</f>
        <v>2</v>
      </c>
      <c r="F44" s="310">
        <f>SUMIFS(Table_RSE7C_Data!I:I,Table_RSE7C_Data!B:B,'Table 7c'!$D$6,Table_RSE7C_Data!C:C,'Table 7c'!C44,Table_RSE7C_Data!D:D,'Table 7c'!D44,Table_RSE7C_Data!E:E,'Table 7c'!$D$8)</f>
        <v>0</v>
      </c>
      <c r="G44" s="310">
        <f>SUMIFS(Table_RSE7C_Data!J:J,Table_RSE7C_Data!B:B,'Table 7c'!$D$6,Table_RSE7C_Data!C:C,'Table 7c'!C44,Table_RSE7C_Data!D:D,'Table 7c'!D44,Table_RSE7C_Data!E:E,'Table 7c'!$D$8)</f>
        <v>0</v>
      </c>
      <c r="H44" s="310">
        <f>SUMIFS(Table_RSE7C_Data!K:K,Table_RSE7C_Data!B:B,'Table 7c'!$D$6,Table_RSE7C_Data!C:C,'Table 7c'!C44,Table_RSE7C_Data!D:D,'Table 7c'!D44,Table_RSE7C_Data!E:E,'Table 7c'!$D$8)</f>
        <v>0</v>
      </c>
      <c r="I44" s="310">
        <f>SUMIFS(Table_RSE7C_Data!L:L,Table_RSE7C_Data!B:B,'Table 7c'!$D$6,Table_RSE7C_Data!C:C,'Table 7c'!C44,Table_RSE7C_Data!D:D,'Table 7c'!D44,Table_RSE7C_Data!E:E,'Table 7c'!$D$8)</f>
        <v>0</v>
      </c>
      <c r="J44" s="310">
        <f>SUMIFS(Table_RSE7C_Data!M:M,Table_RSE7C_Data!B:B,'Table 7c'!$D$6,Table_RSE7C_Data!C:C,'Table 7c'!C44,Table_RSE7C_Data!D:D,'Table 7c'!D44,Table_RSE7C_Data!E:E,'Table 7c'!$D$8)</f>
        <v>0</v>
      </c>
    </row>
    <row r="45" spans="1:12" s="525" customFormat="1" ht="16.5" customHeight="1" x14ac:dyDescent="0.45">
      <c r="A45" s="453" t="s">
        <v>153</v>
      </c>
      <c r="B45" s="446" t="s">
        <v>26</v>
      </c>
      <c r="C45" s="445" t="s">
        <v>396</v>
      </c>
      <c r="D45" s="445" t="s">
        <v>290</v>
      </c>
      <c r="E45" s="336">
        <f>SUMIFS(Table_RSE7C_Data!H:H,Table_RSE7C_Data!B:B,'Table 7c'!$D$6,Table_RSE7C_Data!C:C,'Table 7c'!C45,Table_RSE7C_Data!D:D,'Table 7c'!D45,Table_RSE7C_Data!E:E,'Table 7c'!$D$8)</f>
        <v>486</v>
      </c>
      <c r="F45" s="336">
        <f>SUMIFS(Table_RSE7C_Data!I:I,Table_RSE7C_Data!B:B,'Table 7c'!$D$6,Table_RSE7C_Data!C:C,'Table 7c'!C45,Table_RSE7C_Data!D:D,'Table 7c'!D45,Table_RSE7C_Data!E:E,'Table 7c'!$D$8)</f>
        <v>520</v>
      </c>
      <c r="G45" s="336">
        <f>SUMIFS(Table_RSE7C_Data!J:J,Table_RSE7C_Data!B:B,'Table 7c'!$D$6,Table_RSE7C_Data!C:C,'Table 7c'!C45,Table_RSE7C_Data!D:D,'Table 7c'!D45,Table_RSE7C_Data!E:E,'Table 7c'!$D$8)</f>
        <v>577</v>
      </c>
      <c r="H45" s="336">
        <f>SUMIFS(Table_RSE7C_Data!K:K,Table_RSE7C_Data!B:B,'Table 7c'!$D$6,Table_RSE7C_Data!C:C,'Table 7c'!C45,Table_RSE7C_Data!D:D,'Table 7c'!D45,Table_RSE7C_Data!E:E,'Table 7c'!$D$8)</f>
        <v>633</v>
      </c>
      <c r="I45" s="336">
        <f>SUMIFS(Table_RSE7C_Data!L:L,Table_RSE7C_Data!B:B,'Table 7c'!$D$6,Table_RSE7C_Data!C:C,'Table 7c'!C45,Table_RSE7C_Data!D:D,'Table 7c'!D45,Table_RSE7C_Data!E:E,'Table 7c'!$D$8)</f>
        <v>676</v>
      </c>
      <c r="J45" s="336">
        <f>SUMIFS(Table_RSE7C_Data!M:M,Table_RSE7C_Data!B:B,'Table 7c'!$D$6,Table_RSE7C_Data!C:C,'Table 7c'!C45,Table_RSE7C_Data!D:D,'Table 7c'!D45,Table_RSE7C_Data!E:E,'Table 7c'!$D$8)</f>
        <v>720</v>
      </c>
    </row>
    <row r="46" spans="1:12" ht="16.5" customHeight="1" x14ac:dyDescent="0.45">
      <c r="A46" s="452" t="s">
        <v>154</v>
      </c>
      <c r="B46" s="12" t="s">
        <v>187</v>
      </c>
      <c r="C46" s="229" t="s">
        <v>397</v>
      </c>
      <c r="D46" s="229" t="s">
        <v>187</v>
      </c>
      <c r="E46" s="310">
        <f>SUMIFS(Table_RSE7C_Data!H:H,Table_RSE7C_Data!B:B,'Table 7c'!$D$6,Table_RSE7C_Data!C:C,'Table 7c'!C46,Table_RSE7C_Data!D:D,'Table 7c'!D46,Table_RSE7C_Data!E:E,'Table 7c'!$D$8)</f>
        <v>131</v>
      </c>
      <c r="F46" s="310">
        <f>SUMIFS(Table_RSE7C_Data!I:I,Table_RSE7C_Data!B:B,'Table 7c'!$D$6,Table_RSE7C_Data!C:C,'Table 7c'!C46,Table_RSE7C_Data!D:D,'Table 7c'!D46,Table_RSE7C_Data!E:E,'Table 7c'!$D$8)</f>
        <v>149</v>
      </c>
      <c r="G46" s="310">
        <f>SUMIFS(Table_RSE7C_Data!J:J,Table_RSE7C_Data!B:B,'Table 7c'!$D$6,Table_RSE7C_Data!C:C,'Table 7c'!C46,Table_RSE7C_Data!D:D,'Table 7c'!D46,Table_RSE7C_Data!E:E,'Table 7c'!$D$8)</f>
        <v>169</v>
      </c>
      <c r="H46" s="310">
        <f>SUMIFS(Table_RSE7C_Data!K:K,Table_RSE7C_Data!B:B,'Table 7c'!$D$6,Table_RSE7C_Data!C:C,'Table 7c'!C46,Table_RSE7C_Data!D:D,'Table 7c'!D46,Table_RSE7C_Data!E:E,'Table 7c'!$D$8)</f>
        <v>193</v>
      </c>
      <c r="I46" s="310">
        <f>SUMIFS(Table_RSE7C_Data!L:L,Table_RSE7C_Data!B:B,'Table 7c'!$D$6,Table_RSE7C_Data!C:C,'Table 7c'!C46,Table_RSE7C_Data!D:D,'Table 7c'!D46,Table_RSE7C_Data!E:E,'Table 7c'!$D$8)</f>
        <v>220</v>
      </c>
      <c r="J46" s="310">
        <f>SUMIFS(Table_RSE7C_Data!M:M,Table_RSE7C_Data!B:B,'Table 7c'!$D$6,Table_RSE7C_Data!C:C,'Table 7c'!C46,Table_RSE7C_Data!D:D,'Table 7c'!D46,Table_RSE7C_Data!E:E,'Table 7c'!$D$8)</f>
        <v>248</v>
      </c>
    </row>
    <row r="47" spans="1:12" ht="16.5" customHeight="1" x14ac:dyDescent="0.45">
      <c r="A47" s="452" t="s">
        <v>154</v>
      </c>
      <c r="B47" s="12" t="s">
        <v>188</v>
      </c>
      <c r="C47" s="229" t="s">
        <v>397</v>
      </c>
      <c r="D47" s="229" t="s">
        <v>188</v>
      </c>
      <c r="E47" s="310">
        <f>SUMIFS(Table_RSE7C_Data!H:H,Table_RSE7C_Data!B:B,'Table 7c'!$D$6,Table_RSE7C_Data!C:C,'Table 7c'!C47,Table_RSE7C_Data!D:D,'Table 7c'!D47,Table_RSE7C_Data!E:E,'Table 7c'!$D$8)</f>
        <v>191</v>
      </c>
      <c r="F47" s="310">
        <f>SUMIFS(Table_RSE7C_Data!I:I,Table_RSE7C_Data!B:B,'Table 7c'!$D$6,Table_RSE7C_Data!C:C,'Table 7c'!C47,Table_RSE7C_Data!D:D,'Table 7c'!D47,Table_RSE7C_Data!E:E,'Table 7c'!$D$8)</f>
        <v>209</v>
      </c>
      <c r="G47" s="310">
        <f>SUMIFS(Table_RSE7C_Data!J:J,Table_RSE7C_Data!B:B,'Table 7c'!$D$6,Table_RSE7C_Data!C:C,'Table 7c'!C47,Table_RSE7C_Data!D:D,'Table 7c'!D47,Table_RSE7C_Data!E:E,'Table 7c'!$D$8)</f>
        <v>229</v>
      </c>
      <c r="H47" s="310">
        <f>SUMIFS(Table_RSE7C_Data!K:K,Table_RSE7C_Data!B:B,'Table 7c'!$D$6,Table_RSE7C_Data!C:C,'Table 7c'!C47,Table_RSE7C_Data!D:D,'Table 7c'!D47,Table_RSE7C_Data!E:E,'Table 7c'!$D$8)</f>
        <v>250</v>
      </c>
      <c r="I47" s="310">
        <f>SUMIFS(Table_RSE7C_Data!L:L,Table_RSE7C_Data!B:B,'Table 7c'!$D$6,Table_RSE7C_Data!C:C,'Table 7c'!C47,Table_RSE7C_Data!D:D,'Table 7c'!D47,Table_RSE7C_Data!E:E,'Table 7c'!$D$8)</f>
        <v>276</v>
      </c>
      <c r="J47" s="310">
        <f>SUMIFS(Table_RSE7C_Data!M:M,Table_RSE7C_Data!B:B,'Table 7c'!$D$6,Table_RSE7C_Data!C:C,'Table 7c'!C47,Table_RSE7C_Data!D:D,'Table 7c'!D47,Table_RSE7C_Data!E:E,'Table 7c'!$D$8)</f>
        <v>300</v>
      </c>
    </row>
    <row r="48" spans="1:12" ht="16.5" customHeight="1" x14ac:dyDescent="0.45">
      <c r="A48" s="452" t="s">
        <v>154</v>
      </c>
      <c r="B48" s="12" t="s">
        <v>87</v>
      </c>
      <c r="C48" s="229" t="s">
        <v>397</v>
      </c>
      <c r="D48" s="229" t="s">
        <v>388</v>
      </c>
      <c r="E48" s="310">
        <f>SUMIFS(Table_RSE7C_Data!H:H,Table_RSE7C_Data!B:B,'Table 7c'!$D$6,Table_RSE7C_Data!C:C,'Table 7c'!C48,Table_RSE7C_Data!D:D,'Table 7c'!D48,Table_RSE7C_Data!E:E,'Table 7c'!$D$8)</f>
        <v>1</v>
      </c>
      <c r="F48" s="310">
        <f>SUMIFS(Table_RSE7C_Data!I:I,Table_RSE7C_Data!B:B,'Table 7c'!$D$6,Table_RSE7C_Data!C:C,'Table 7c'!C48,Table_RSE7C_Data!D:D,'Table 7c'!D48,Table_RSE7C_Data!E:E,'Table 7c'!$D$8)</f>
        <v>0</v>
      </c>
      <c r="G48" s="310">
        <f>SUMIFS(Table_RSE7C_Data!J:J,Table_RSE7C_Data!B:B,'Table 7c'!$D$6,Table_RSE7C_Data!C:C,'Table 7c'!C48,Table_RSE7C_Data!D:D,'Table 7c'!D48,Table_RSE7C_Data!E:E,'Table 7c'!$D$8)</f>
        <v>0</v>
      </c>
      <c r="H48" s="310">
        <f>SUMIFS(Table_RSE7C_Data!K:K,Table_RSE7C_Data!B:B,'Table 7c'!$D$6,Table_RSE7C_Data!C:C,'Table 7c'!C48,Table_RSE7C_Data!D:D,'Table 7c'!D48,Table_RSE7C_Data!E:E,'Table 7c'!$D$8)</f>
        <v>0</v>
      </c>
      <c r="I48" s="310">
        <f>SUMIFS(Table_RSE7C_Data!L:L,Table_RSE7C_Data!B:B,'Table 7c'!$D$6,Table_RSE7C_Data!C:C,'Table 7c'!C48,Table_RSE7C_Data!D:D,'Table 7c'!D48,Table_RSE7C_Data!E:E,'Table 7c'!$D$8)</f>
        <v>0</v>
      </c>
      <c r="J48" s="310">
        <f>SUMIFS(Table_RSE7C_Data!M:M,Table_RSE7C_Data!B:B,'Table 7c'!$D$6,Table_RSE7C_Data!C:C,'Table 7c'!C48,Table_RSE7C_Data!D:D,'Table 7c'!D48,Table_RSE7C_Data!E:E,'Table 7c'!$D$8)</f>
        <v>0</v>
      </c>
    </row>
    <row r="49" spans="1:11" s="525" customFormat="1" ht="16.5" customHeight="1" x14ac:dyDescent="0.45">
      <c r="A49" s="453" t="s">
        <v>154</v>
      </c>
      <c r="B49" s="446" t="s">
        <v>26</v>
      </c>
      <c r="C49" s="445" t="s">
        <v>397</v>
      </c>
      <c r="D49" s="445" t="s">
        <v>290</v>
      </c>
      <c r="E49" s="336">
        <f>SUMIFS(Table_RSE7C_Data!H:H,Table_RSE7C_Data!B:B,'Table 7c'!$D$6,Table_RSE7C_Data!C:C,'Table 7c'!C49,Table_RSE7C_Data!D:D,'Table 7c'!D49,Table_RSE7C_Data!E:E,'Table 7c'!$D$8)</f>
        <v>323</v>
      </c>
      <c r="F49" s="336">
        <f>SUMIFS(Table_RSE7C_Data!I:I,Table_RSE7C_Data!B:B,'Table 7c'!$D$6,Table_RSE7C_Data!C:C,'Table 7c'!C49,Table_RSE7C_Data!D:D,'Table 7c'!D49,Table_RSE7C_Data!E:E,'Table 7c'!$D$8)</f>
        <v>358</v>
      </c>
      <c r="G49" s="336">
        <f>SUMIFS(Table_RSE7C_Data!J:J,Table_RSE7C_Data!B:B,'Table 7c'!$D$6,Table_RSE7C_Data!C:C,'Table 7c'!C49,Table_RSE7C_Data!D:D,'Table 7c'!D49,Table_RSE7C_Data!E:E,'Table 7c'!$D$8)</f>
        <v>398</v>
      </c>
      <c r="H49" s="336">
        <f>SUMIFS(Table_RSE7C_Data!K:K,Table_RSE7C_Data!B:B,'Table 7c'!$D$6,Table_RSE7C_Data!C:C,'Table 7c'!C49,Table_RSE7C_Data!D:D,'Table 7c'!D49,Table_RSE7C_Data!E:E,'Table 7c'!$D$8)</f>
        <v>443</v>
      </c>
      <c r="I49" s="336">
        <f>SUMIFS(Table_RSE7C_Data!L:L,Table_RSE7C_Data!B:B,'Table 7c'!$D$6,Table_RSE7C_Data!C:C,'Table 7c'!C49,Table_RSE7C_Data!D:D,'Table 7c'!D49,Table_RSE7C_Data!E:E,'Table 7c'!$D$8)</f>
        <v>496</v>
      </c>
      <c r="J49" s="336">
        <f>SUMIFS(Table_RSE7C_Data!M:M,Table_RSE7C_Data!B:B,'Table 7c'!$D$6,Table_RSE7C_Data!C:C,'Table 7c'!C49,Table_RSE7C_Data!D:D,'Table 7c'!D49,Table_RSE7C_Data!E:E,'Table 7c'!$D$8)</f>
        <v>548</v>
      </c>
    </row>
    <row r="50" spans="1:11" ht="16.5" customHeight="1" x14ac:dyDescent="0.45">
      <c r="A50" s="452" t="s">
        <v>155</v>
      </c>
      <c r="B50" s="12" t="s">
        <v>187</v>
      </c>
      <c r="C50" s="229" t="s">
        <v>398</v>
      </c>
      <c r="D50" s="229" t="s">
        <v>187</v>
      </c>
      <c r="E50" s="310">
        <f>SUMIFS(Table_RSE7C_Data!H:H,Table_RSE7C_Data!B:B,'Table 7c'!$D$6,Table_RSE7C_Data!C:C,'Table 7c'!C50,Table_RSE7C_Data!D:D,'Table 7c'!D50,Table_RSE7C_Data!E:E,'Table 7c'!$D$8)</f>
        <v>40</v>
      </c>
      <c r="F50" s="310">
        <f>SUMIFS(Table_RSE7C_Data!I:I,Table_RSE7C_Data!B:B,'Table 7c'!$D$6,Table_RSE7C_Data!C:C,'Table 7c'!C50,Table_RSE7C_Data!D:D,'Table 7c'!D50,Table_RSE7C_Data!E:E,'Table 7c'!$D$8)</f>
        <v>43</v>
      </c>
      <c r="G50" s="310">
        <f>SUMIFS(Table_RSE7C_Data!J:J,Table_RSE7C_Data!B:B,'Table 7c'!$D$6,Table_RSE7C_Data!C:C,'Table 7c'!C50,Table_RSE7C_Data!D:D,'Table 7c'!D50,Table_RSE7C_Data!E:E,'Table 7c'!$D$8)</f>
        <v>45</v>
      </c>
      <c r="H50" s="310">
        <f>SUMIFS(Table_RSE7C_Data!K:K,Table_RSE7C_Data!B:B,'Table 7c'!$D$6,Table_RSE7C_Data!C:C,'Table 7c'!C50,Table_RSE7C_Data!D:D,'Table 7c'!D50,Table_RSE7C_Data!E:E,'Table 7c'!$D$8)</f>
        <v>47</v>
      </c>
      <c r="I50" s="310">
        <f>SUMIFS(Table_RSE7C_Data!L:L,Table_RSE7C_Data!B:B,'Table 7c'!$D$6,Table_RSE7C_Data!C:C,'Table 7c'!C50,Table_RSE7C_Data!D:D,'Table 7c'!D50,Table_RSE7C_Data!E:E,'Table 7c'!$D$8)</f>
        <v>51</v>
      </c>
      <c r="J50" s="310">
        <f>SUMIFS(Table_RSE7C_Data!M:M,Table_RSE7C_Data!B:B,'Table 7c'!$D$6,Table_RSE7C_Data!C:C,'Table 7c'!C50,Table_RSE7C_Data!D:D,'Table 7c'!D50,Table_RSE7C_Data!E:E,'Table 7c'!$D$8)</f>
        <v>55</v>
      </c>
    </row>
    <row r="51" spans="1:11" ht="16.5" customHeight="1" x14ac:dyDescent="0.45">
      <c r="A51" s="452" t="s">
        <v>155</v>
      </c>
      <c r="B51" s="12" t="s">
        <v>188</v>
      </c>
      <c r="C51" s="229" t="s">
        <v>398</v>
      </c>
      <c r="D51" s="229" t="s">
        <v>188</v>
      </c>
      <c r="E51" s="310">
        <f>SUMIFS(Table_RSE7C_Data!H:H,Table_RSE7C_Data!B:B,'Table 7c'!$D$6,Table_RSE7C_Data!C:C,'Table 7c'!C51,Table_RSE7C_Data!D:D,'Table 7c'!D51,Table_RSE7C_Data!E:E,'Table 7c'!$D$8)</f>
        <v>39</v>
      </c>
      <c r="F51" s="310">
        <f>SUMIFS(Table_RSE7C_Data!I:I,Table_RSE7C_Data!B:B,'Table 7c'!$D$6,Table_RSE7C_Data!C:C,'Table 7c'!C51,Table_RSE7C_Data!D:D,'Table 7c'!D51,Table_RSE7C_Data!E:E,'Table 7c'!$D$8)</f>
        <v>40</v>
      </c>
      <c r="G51" s="310">
        <f>SUMIFS(Table_RSE7C_Data!J:J,Table_RSE7C_Data!B:B,'Table 7c'!$D$6,Table_RSE7C_Data!C:C,'Table 7c'!C51,Table_RSE7C_Data!D:D,'Table 7c'!D51,Table_RSE7C_Data!E:E,'Table 7c'!$D$8)</f>
        <v>43</v>
      </c>
      <c r="H51" s="310">
        <f>SUMIFS(Table_RSE7C_Data!K:K,Table_RSE7C_Data!B:B,'Table 7c'!$D$6,Table_RSE7C_Data!C:C,'Table 7c'!C51,Table_RSE7C_Data!D:D,'Table 7c'!D51,Table_RSE7C_Data!E:E,'Table 7c'!$D$8)</f>
        <v>48</v>
      </c>
      <c r="I51" s="310">
        <f>SUMIFS(Table_RSE7C_Data!L:L,Table_RSE7C_Data!B:B,'Table 7c'!$D$6,Table_RSE7C_Data!C:C,'Table 7c'!C51,Table_RSE7C_Data!D:D,'Table 7c'!D51,Table_RSE7C_Data!E:E,'Table 7c'!$D$8)</f>
        <v>53</v>
      </c>
      <c r="J51" s="310">
        <f>SUMIFS(Table_RSE7C_Data!M:M,Table_RSE7C_Data!B:B,'Table 7c'!$D$6,Table_RSE7C_Data!C:C,'Table 7c'!C51,Table_RSE7C_Data!D:D,'Table 7c'!D51,Table_RSE7C_Data!E:E,'Table 7c'!$D$8)</f>
        <v>58</v>
      </c>
    </row>
    <row r="52" spans="1:11" ht="16.5" customHeight="1" x14ac:dyDescent="0.45">
      <c r="A52" s="452" t="s">
        <v>155</v>
      </c>
      <c r="B52" s="12" t="s">
        <v>87</v>
      </c>
      <c r="C52" s="229" t="s">
        <v>398</v>
      </c>
      <c r="D52" s="229" t="s">
        <v>388</v>
      </c>
      <c r="E52" s="310">
        <f>SUMIFS(Table_RSE7C_Data!H:H,Table_RSE7C_Data!B:B,'Table 7c'!$D$6,Table_RSE7C_Data!C:C,'Table 7c'!C52,Table_RSE7C_Data!D:D,'Table 7c'!D52,Table_RSE7C_Data!E:E,'Table 7c'!$D$8)</f>
        <v>0</v>
      </c>
      <c r="F52" s="310">
        <f>SUMIFS(Table_RSE7C_Data!I:I,Table_RSE7C_Data!B:B,'Table 7c'!$D$6,Table_RSE7C_Data!C:C,'Table 7c'!C52,Table_RSE7C_Data!D:D,'Table 7c'!D52,Table_RSE7C_Data!E:E,'Table 7c'!$D$8)</f>
        <v>0</v>
      </c>
      <c r="G52" s="310">
        <f>SUMIFS(Table_RSE7C_Data!J:J,Table_RSE7C_Data!B:B,'Table 7c'!$D$6,Table_RSE7C_Data!C:C,'Table 7c'!C52,Table_RSE7C_Data!D:D,'Table 7c'!D52,Table_RSE7C_Data!E:E,'Table 7c'!$D$8)</f>
        <v>0</v>
      </c>
      <c r="H52" s="310">
        <f>SUMIFS(Table_RSE7C_Data!K:K,Table_RSE7C_Data!B:B,'Table 7c'!$D$6,Table_RSE7C_Data!C:C,'Table 7c'!C52,Table_RSE7C_Data!D:D,'Table 7c'!D52,Table_RSE7C_Data!E:E,'Table 7c'!$D$8)</f>
        <v>0</v>
      </c>
      <c r="I52" s="310">
        <f>SUMIFS(Table_RSE7C_Data!L:L,Table_RSE7C_Data!B:B,'Table 7c'!$D$6,Table_RSE7C_Data!C:C,'Table 7c'!C52,Table_RSE7C_Data!D:D,'Table 7c'!D52,Table_RSE7C_Data!E:E,'Table 7c'!$D$8)</f>
        <v>0</v>
      </c>
      <c r="J52" s="310">
        <f>SUMIFS(Table_RSE7C_Data!M:M,Table_RSE7C_Data!B:B,'Table 7c'!$D$6,Table_RSE7C_Data!C:C,'Table 7c'!C52,Table_RSE7C_Data!D:D,'Table 7c'!D52,Table_RSE7C_Data!E:E,'Table 7c'!$D$8)</f>
        <v>0</v>
      </c>
      <c r="K52" s="44"/>
    </row>
    <row r="53" spans="1:11" s="525" customFormat="1" ht="16.5" customHeight="1" x14ac:dyDescent="0.45">
      <c r="A53" s="453" t="s">
        <v>155</v>
      </c>
      <c r="B53" s="446" t="s">
        <v>26</v>
      </c>
      <c r="C53" s="445" t="s">
        <v>398</v>
      </c>
      <c r="D53" s="445" t="s">
        <v>290</v>
      </c>
      <c r="E53" s="336">
        <f>SUMIFS(Table_RSE7C_Data!H:H,Table_RSE7C_Data!B:B,'Table 7c'!$D$6,Table_RSE7C_Data!C:C,'Table 7c'!C53,Table_RSE7C_Data!D:D,'Table 7c'!D53,Table_RSE7C_Data!E:E,'Table 7c'!$D$8)</f>
        <v>80</v>
      </c>
      <c r="F53" s="336">
        <f>SUMIFS(Table_RSE7C_Data!I:I,Table_RSE7C_Data!B:B,'Table 7c'!$D$6,Table_RSE7C_Data!C:C,'Table 7c'!C53,Table_RSE7C_Data!D:D,'Table 7c'!D53,Table_RSE7C_Data!E:E,'Table 7c'!$D$8)</f>
        <v>83</v>
      </c>
      <c r="G53" s="336">
        <f>SUMIFS(Table_RSE7C_Data!J:J,Table_RSE7C_Data!B:B,'Table 7c'!$D$6,Table_RSE7C_Data!C:C,'Table 7c'!C53,Table_RSE7C_Data!D:D,'Table 7c'!D53,Table_RSE7C_Data!E:E,'Table 7c'!$D$8)</f>
        <v>88</v>
      </c>
      <c r="H53" s="336">
        <f>SUMIFS(Table_RSE7C_Data!K:K,Table_RSE7C_Data!B:B,'Table 7c'!$D$6,Table_RSE7C_Data!C:C,'Table 7c'!C53,Table_RSE7C_Data!D:D,'Table 7c'!D53,Table_RSE7C_Data!E:E,'Table 7c'!$D$8)</f>
        <v>94</v>
      </c>
      <c r="I53" s="336">
        <f>SUMIFS(Table_RSE7C_Data!L:L,Table_RSE7C_Data!B:B,'Table 7c'!$D$6,Table_RSE7C_Data!C:C,'Table 7c'!C53,Table_RSE7C_Data!D:D,'Table 7c'!D53,Table_RSE7C_Data!E:E,'Table 7c'!$D$8)</f>
        <v>104</v>
      </c>
      <c r="J53" s="336">
        <f>SUMIFS(Table_RSE7C_Data!M:M,Table_RSE7C_Data!B:B,'Table 7c'!$D$6,Table_RSE7C_Data!C:C,'Table 7c'!C53,Table_RSE7C_Data!D:D,'Table 7c'!D53,Table_RSE7C_Data!E:E,'Table 7c'!$D$8)</f>
        <v>113</v>
      </c>
    </row>
    <row r="54" spans="1:11" ht="16.5" customHeight="1" x14ac:dyDescent="0.45">
      <c r="A54" s="452" t="s">
        <v>156</v>
      </c>
      <c r="B54" s="12" t="s">
        <v>187</v>
      </c>
      <c r="C54" s="229" t="s">
        <v>399</v>
      </c>
      <c r="D54" s="229" t="s">
        <v>187</v>
      </c>
      <c r="E54" s="310">
        <f>SUMIFS(Table_RSE7C_Data!H:H,Table_RSE7C_Data!B:B,'Table 7c'!$D$6,Table_RSE7C_Data!C:C,'Table 7c'!C54,Table_RSE7C_Data!D:D,'Table 7c'!D54,Table_RSE7C_Data!E:E,'Table 7c'!$D$8)</f>
        <v>14</v>
      </c>
      <c r="F54" s="310">
        <f>SUMIFS(Table_RSE7C_Data!I:I,Table_RSE7C_Data!B:B,'Table 7c'!$D$6,Table_RSE7C_Data!C:C,'Table 7c'!C54,Table_RSE7C_Data!D:D,'Table 7c'!D54,Table_RSE7C_Data!E:E,'Table 7c'!$D$8)</f>
        <v>8</v>
      </c>
      <c r="G54" s="310">
        <f>SUMIFS(Table_RSE7C_Data!J:J,Table_RSE7C_Data!B:B,'Table 7c'!$D$6,Table_RSE7C_Data!C:C,'Table 7c'!C54,Table_RSE7C_Data!D:D,'Table 7c'!D54,Table_RSE7C_Data!E:E,'Table 7c'!$D$8)</f>
        <v>6</v>
      </c>
      <c r="H54" s="310">
        <f>SUMIFS(Table_RSE7C_Data!K:K,Table_RSE7C_Data!B:B,'Table 7c'!$D$6,Table_RSE7C_Data!C:C,'Table 7c'!C54,Table_RSE7C_Data!D:D,'Table 7c'!D54,Table_RSE7C_Data!E:E,'Table 7c'!$D$8)</f>
        <v>5</v>
      </c>
      <c r="I54" s="310">
        <f>SUMIFS(Table_RSE7C_Data!L:L,Table_RSE7C_Data!B:B,'Table 7c'!$D$6,Table_RSE7C_Data!C:C,'Table 7c'!C54,Table_RSE7C_Data!D:D,'Table 7c'!D54,Table_RSE7C_Data!E:E,'Table 7c'!$D$8)</f>
        <v>4</v>
      </c>
      <c r="J54" s="310">
        <f>SUMIFS(Table_RSE7C_Data!M:M,Table_RSE7C_Data!B:B,'Table 7c'!$D$6,Table_RSE7C_Data!C:C,'Table 7c'!C54,Table_RSE7C_Data!D:D,'Table 7c'!D54,Table_RSE7C_Data!E:E,'Table 7c'!$D$8)</f>
        <v>1</v>
      </c>
    </row>
    <row r="55" spans="1:11" ht="16.5" customHeight="1" x14ac:dyDescent="0.45">
      <c r="A55" s="452" t="s">
        <v>156</v>
      </c>
      <c r="B55" s="12" t="s">
        <v>188</v>
      </c>
      <c r="C55" s="229" t="s">
        <v>399</v>
      </c>
      <c r="D55" s="229" t="s">
        <v>188</v>
      </c>
      <c r="E55" s="310">
        <f>SUMIFS(Table_RSE7C_Data!H:H,Table_RSE7C_Data!B:B,'Table 7c'!$D$6,Table_RSE7C_Data!C:C,'Table 7c'!C55,Table_RSE7C_Data!D:D,'Table 7c'!D55,Table_RSE7C_Data!E:E,'Table 7c'!$D$8)</f>
        <v>25</v>
      </c>
      <c r="F55" s="310">
        <f>SUMIFS(Table_RSE7C_Data!I:I,Table_RSE7C_Data!B:B,'Table 7c'!$D$6,Table_RSE7C_Data!C:C,'Table 7c'!C55,Table_RSE7C_Data!D:D,'Table 7c'!D55,Table_RSE7C_Data!E:E,'Table 7c'!$D$8)</f>
        <v>17</v>
      </c>
      <c r="G55" s="310">
        <f>SUMIFS(Table_RSE7C_Data!J:J,Table_RSE7C_Data!B:B,'Table 7c'!$D$6,Table_RSE7C_Data!C:C,'Table 7c'!C55,Table_RSE7C_Data!D:D,'Table 7c'!D55,Table_RSE7C_Data!E:E,'Table 7c'!$D$8)</f>
        <v>10</v>
      </c>
      <c r="H55" s="310">
        <f>SUMIFS(Table_RSE7C_Data!K:K,Table_RSE7C_Data!B:B,'Table 7c'!$D$6,Table_RSE7C_Data!C:C,'Table 7c'!C55,Table_RSE7C_Data!D:D,'Table 7c'!D55,Table_RSE7C_Data!E:E,'Table 7c'!$D$8)</f>
        <v>8</v>
      </c>
      <c r="I55" s="310">
        <f>SUMIFS(Table_RSE7C_Data!L:L,Table_RSE7C_Data!B:B,'Table 7c'!$D$6,Table_RSE7C_Data!C:C,'Table 7c'!C55,Table_RSE7C_Data!D:D,'Table 7c'!D55,Table_RSE7C_Data!E:E,'Table 7c'!$D$8)</f>
        <v>7</v>
      </c>
      <c r="J55" s="310">
        <f>SUMIFS(Table_RSE7C_Data!M:M,Table_RSE7C_Data!B:B,'Table 7c'!$D$6,Table_RSE7C_Data!C:C,'Table 7c'!C55,Table_RSE7C_Data!D:D,'Table 7c'!D55,Table_RSE7C_Data!E:E,'Table 7c'!$D$8)</f>
        <v>1</v>
      </c>
    </row>
    <row r="56" spans="1:11" ht="16.5" customHeight="1" x14ac:dyDescent="0.45">
      <c r="A56" s="452" t="s">
        <v>156</v>
      </c>
      <c r="B56" s="12" t="s">
        <v>87</v>
      </c>
      <c r="C56" s="229" t="s">
        <v>399</v>
      </c>
      <c r="D56" s="229" t="s">
        <v>388</v>
      </c>
      <c r="E56" s="310">
        <f>SUMIFS(Table_RSE7C_Data!H:H,Table_RSE7C_Data!B:B,'Table 7c'!$D$6,Table_RSE7C_Data!C:C,'Table 7c'!C56,Table_RSE7C_Data!D:D,'Table 7c'!D56,Table_RSE7C_Data!E:E,'Table 7c'!$D$8)</f>
        <v>76</v>
      </c>
      <c r="F56" s="310">
        <f>SUMIFS(Table_RSE7C_Data!I:I,Table_RSE7C_Data!B:B,'Table 7c'!$D$6,Table_RSE7C_Data!C:C,'Table 7c'!C56,Table_RSE7C_Data!D:D,'Table 7c'!D56,Table_RSE7C_Data!E:E,'Table 7c'!$D$8)</f>
        <v>70</v>
      </c>
      <c r="G56" s="310">
        <f>SUMIFS(Table_RSE7C_Data!J:J,Table_RSE7C_Data!B:B,'Table 7c'!$D$6,Table_RSE7C_Data!C:C,'Table 7c'!C56,Table_RSE7C_Data!D:D,'Table 7c'!D56,Table_RSE7C_Data!E:E,'Table 7c'!$D$8)</f>
        <v>71</v>
      </c>
      <c r="H56" s="310">
        <f>SUMIFS(Table_RSE7C_Data!K:K,Table_RSE7C_Data!B:B,'Table 7c'!$D$6,Table_RSE7C_Data!C:C,'Table 7c'!C56,Table_RSE7C_Data!D:D,'Table 7c'!D56,Table_RSE7C_Data!E:E,'Table 7c'!$D$8)</f>
        <v>69</v>
      </c>
      <c r="I56" s="310">
        <f>SUMIFS(Table_RSE7C_Data!L:L,Table_RSE7C_Data!B:B,'Table 7c'!$D$6,Table_RSE7C_Data!C:C,'Table 7c'!C56,Table_RSE7C_Data!D:D,'Table 7c'!D56,Table_RSE7C_Data!E:E,'Table 7c'!$D$8)</f>
        <v>66</v>
      </c>
      <c r="J56" s="310">
        <f>SUMIFS(Table_RSE7C_Data!M:M,Table_RSE7C_Data!B:B,'Table 7c'!$D$6,Table_RSE7C_Data!C:C,'Table 7c'!C56,Table_RSE7C_Data!D:D,'Table 7c'!D56,Table_RSE7C_Data!E:E,'Table 7c'!$D$8)</f>
        <v>54</v>
      </c>
    </row>
    <row r="57" spans="1:11" s="525" customFormat="1" ht="16.5" customHeight="1" x14ac:dyDescent="0.45">
      <c r="A57" s="453" t="s">
        <v>156</v>
      </c>
      <c r="B57" s="446" t="s">
        <v>26</v>
      </c>
      <c r="C57" s="445" t="s">
        <v>399</v>
      </c>
      <c r="D57" s="445" t="s">
        <v>290</v>
      </c>
      <c r="E57" s="336">
        <f>SUMIFS(Table_RSE7C_Data!H:H,Table_RSE7C_Data!B:B,'Table 7c'!$D$6,Table_RSE7C_Data!C:C,'Table 7c'!C57,Table_RSE7C_Data!D:D,'Table 7c'!D57,Table_RSE7C_Data!E:E,'Table 7c'!$D$8)</f>
        <v>115</v>
      </c>
      <c r="F57" s="336">
        <f>SUMIFS(Table_RSE7C_Data!I:I,Table_RSE7C_Data!B:B,'Table 7c'!$D$6,Table_RSE7C_Data!C:C,'Table 7c'!C57,Table_RSE7C_Data!D:D,'Table 7c'!D57,Table_RSE7C_Data!E:E,'Table 7c'!$D$8)</f>
        <v>96</v>
      </c>
      <c r="G57" s="336">
        <f>SUMIFS(Table_RSE7C_Data!J:J,Table_RSE7C_Data!B:B,'Table 7c'!$D$6,Table_RSE7C_Data!C:C,'Table 7c'!C57,Table_RSE7C_Data!D:D,'Table 7c'!D57,Table_RSE7C_Data!E:E,'Table 7c'!$D$8)</f>
        <v>87</v>
      </c>
      <c r="H57" s="336">
        <f>SUMIFS(Table_RSE7C_Data!K:K,Table_RSE7C_Data!B:B,'Table 7c'!$D$6,Table_RSE7C_Data!C:C,'Table 7c'!C57,Table_RSE7C_Data!D:D,'Table 7c'!D57,Table_RSE7C_Data!E:E,'Table 7c'!$D$8)</f>
        <v>82</v>
      </c>
      <c r="I57" s="336">
        <f>SUMIFS(Table_RSE7C_Data!L:L,Table_RSE7C_Data!B:B,'Table 7c'!$D$6,Table_RSE7C_Data!C:C,'Table 7c'!C57,Table_RSE7C_Data!D:D,'Table 7c'!D57,Table_RSE7C_Data!E:E,'Table 7c'!$D$8)</f>
        <v>76</v>
      </c>
      <c r="J57" s="336">
        <f>SUMIFS(Table_RSE7C_Data!M:M,Table_RSE7C_Data!B:B,'Table 7c'!$D$6,Table_RSE7C_Data!C:C,'Table 7c'!C57,Table_RSE7C_Data!D:D,'Table 7c'!D57,Table_RSE7C_Data!E:E,'Table 7c'!$D$8)</f>
        <v>57</v>
      </c>
    </row>
    <row r="58" spans="1:11" ht="16.5" customHeight="1" x14ac:dyDescent="0.45">
      <c r="A58" s="452" t="s">
        <v>26</v>
      </c>
      <c r="B58" s="12" t="s">
        <v>187</v>
      </c>
      <c r="C58" s="444" t="s">
        <v>290</v>
      </c>
      <c r="D58" s="444" t="s">
        <v>187</v>
      </c>
      <c r="E58" s="310">
        <f>SUMIFS(Table_RSE7C_Data!H:H,Table_RSE7C_Data!B:B,'Table 7c'!$D$6,Table_RSE7C_Data!C:C,'Table 7c'!C58,Table_RSE7C_Data!D:D,'Table 7c'!D58,Table_RSE7C_Data!E:E,'Table 7c'!$D$8)</f>
        <v>12977</v>
      </c>
      <c r="F58" s="310">
        <f>SUMIFS(Table_RSE7C_Data!I:I,Table_RSE7C_Data!B:B,'Table 7c'!$D$6,Table_RSE7C_Data!C:C,'Table 7c'!C58,Table_RSE7C_Data!D:D,'Table 7c'!D58,Table_RSE7C_Data!E:E,'Table 7c'!$D$8)</f>
        <v>12705</v>
      </c>
      <c r="G58" s="310">
        <f>SUMIFS(Table_RSE7C_Data!J:J,Table_RSE7C_Data!B:B,'Table 7c'!$D$6,Table_RSE7C_Data!C:C,'Table 7c'!C58,Table_RSE7C_Data!D:D,'Table 7c'!D58,Table_RSE7C_Data!E:E,'Table 7c'!$D$8)</f>
        <v>12535</v>
      </c>
      <c r="H58" s="310">
        <f>SUMIFS(Table_RSE7C_Data!K:K,Table_RSE7C_Data!B:B,'Table 7c'!$D$6,Table_RSE7C_Data!C:C,'Table 7c'!C58,Table_RSE7C_Data!D:D,'Table 7c'!D58,Table_RSE7C_Data!E:E,'Table 7c'!$D$8)</f>
        <v>12282</v>
      </c>
      <c r="I58" s="310">
        <f>SUMIFS(Table_RSE7C_Data!L:L,Table_RSE7C_Data!B:B,'Table 7c'!$D$6,Table_RSE7C_Data!C:C,'Table 7c'!C58,Table_RSE7C_Data!D:D,'Table 7c'!D58,Table_RSE7C_Data!E:E,'Table 7c'!$D$8)</f>
        <v>12193</v>
      </c>
      <c r="J58" s="310">
        <f>SUMIFS(Table_RSE7C_Data!M:M,Table_RSE7C_Data!B:B,'Table 7c'!$D$6,Table_RSE7C_Data!C:C,'Table 7c'!C58,Table_RSE7C_Data!D:D,'Table 7c'!D58,Table_RSE7C_Data!E:E,'Table 7c'!$D$8)</f>
        <v>10899</v>
      </c>
    </row>
    <row r="59" spans="1:11" ht="16.5" customHeight="1" x14ac:dyDescent="0.45">
      <c r="A59" s="452" t="s">
        <v>26</v>
      </c>
      <c r="B59" s="12" t="s">
        <v>188</v>
      </c>
      <c r="C59" s="444" t="s">
        <v>290</v>
      </c>
      <c r="D59" s="444" t="s">
        <v>188</v>
      </c>
      <c r="E59" s="310">
        <f>SUMIFS(Table_RSE7C_Data!H:H,Table_RSE7C_Data!B:B,'Table 7c'!$D$6,Table_RSE7C_Data!C:C,'Table 7c'!C59,Table_RSE7C_Data!D:D,'Table 7c'!D59,Table_RSE7C_Data!E:E,'Table 7c'!$D$8)</f>
        <v>15491</v>
      </c>
      <c r="F59" s="310">
        <f>SUMIFS(Table_RSE7C_Data!I:I,Table_RSE7C_Data!B:B,'Table 7c'!$D$6,Table_RSE7C_Data!C:C,'Table 7c'!C59,Table_RSE7C_Data!D:D,'Table 7c'!D59,Table_RSE7C_Data!E:E,'Table 7c'!$D$8)</f>
        <v>15025</v>
      </c>
      <c r="G59" s="310">
        <f>SUMIFS(Table_RSE7C_Data!J:J,Table_RSE7C_Data!B:B,'Table 7c'!$D$6,Table_RSE7C_Data!C:C,'Table 7c'!C59,Table_RSE7C_Data!D:D,'Table 7c'!D59,Table_RSE7C_Data!E:E,'Table 7c'!$D$8)</f>
        <v>14665</v>
      </c>
      <c r="H59" s="310">
        <f>SUMIFS(Table_RSE7C_Data!K:K,Table_RSE7C_Data!B:B,'Table 7c'!$D$6,Table_RSE7C_Data!C:C,'Table 7c'!C59,Table_RSE7C_Data!D:D,'Table 7c'!D59,Table_RSE7C_Data!E:E,'Table 7c'!$D$8)</f>
        <v>14258</v>
      </c>
      <c r="I59" s="310">
        <f>SUMIFS(Table_RSE7C_Data!L:L,Table_RSE7C_Data!B:B,'Table 7c'!$D$6,Table_RSE7C_Data!C:C,'Table 7c'!C59,Table_RSE7C_Data!D:D,'Table 7c'!D59,Table_RSE7C_Data!E:E,'Table 7c'!$D$8)</f>
        <v>14061</v>
      </c>
      <c r="J59" s="310">
        <f>SUMIFS(Table_RSE7C_Data!M:M,Table_RSE7C_Data!B:B,'Table 7c'!$D$6,Table_RSE7C_Data!C:C,'Table 7c'!C59,Table_RSE7C_Data!D:D,'Table 7c'!D59,Table_RSE7C_Data!E:E,'Table 7c'!$D$8)</f>
        <v>12289</v>
      </c>
    </row>
    <row r="60" spans="1:11" s="45" customFormat="1" ht="16.5" customHeight="1" x14ac:dyDescent="0.45">
      <c r="A60" s="452" t="s">
        <v>26</v>
      </c>
      <c r="B60" s="12" t="s">
        <v>87</v>
      </c>
      <c r="C60" s="444" t="s">
        <v>290</v>
      </c>
      <c r="D60" s="444" t="s">
        <v>388</v>
      </c>
      <c r="E60" s="310">
        <f>SUMIFS(Table_RSE7C_Data!H:H,Table_RSE7C_Data!B:B,'Table 7c'!$D$6,Table_RSE7C_Data!C:C,'Table 7c'!C60,Table_RSE7C_Data!D:D,'Table 7c'!D60,Table_RSE7C_Data!E:E,'Table 7c'!$D$8)</f>
        <v>456</v>
      </c>
      <c r="F60" s="310">
        <f>SUMIFS(Table_RSE7C_Data!I:I,Table_RSE7C_Data!B:B,'Table 7c'!$D$6,Table_RSE7C_Data!C:C,'Table 7c'!C60,Table_RSE7C_Data!D:D,'Table 7c'!D60,Table_RSE7C_Data!E:E,'Table 7c'!$D$8)</f>
        <v>202</v>
      </c>
      <c r="G60" s="310">
        <f>SUMIFS(Table_RSE7C_Data!J:J,Table_RSE7C_Data!B:B,'Table 7c'!$D$6,Table_RSE7C_Data!C:C,'Table 7c'!C60,Table_RSE7C_Data!D:D,'Table 7c'!D60,Table_RSE7C_Data!E:E,'Table 7c'!$D$8)</f>
        <v>158</v>
      </c>
      <c r="H60" s="310">
        <f>SUMIFS(Table_RSE7C_Data!K:K,Table_RSE7C_Data!B:B,'Table 7c'!$D$6,Table_RSE7C_Data!C:C,'Table 7c'!C60,Table_RSE7C_Data!D:D,'Table 7c'!D60,Table_RSE7C_Data!E:E,'Table 7c'!$D$8)</f>
        <v>119</v>
      </c>
      <c r="I60" s="310">
        <f>SUMIFS(Table_RSE7C_Data!L:L,Table_RSE7C_Data!B:B,'Table 7c'!$D$6,Table_RSE7C_Data!C:C,'Table 7c'!C60,Table_RSE7C_Data!D:D,'Table 7c'!D60,Table_RSE7C_Data!E:E,'Table 7c'!$D$8)</f>
        <v>106</v>
      </c>
      <c r="J60" s="310">
        <f>SUMIFS(Table_RSE7C_Data!M:M,Table_RSE7C_Data!B:B,'Table 7c'!$D$6,Table_RSE7C_Data!C:C,'Table 7c'!C60,Table_RSE7C_Data!D:D,'Table 7c'!D60,Table_RSE7C_Data!E:E,'Table 7c'!$D$8)</f>
        <v>101</v>
      </c>
    </row>
    <row r="61" spans="1:11" s="45" customFormat="1" ht="16.5" customHeight="1" x14ac:dyDescent="0.45">
      <c r="A61" s="453" t="s">
        <v>26</v>
      </c>
      <c r="B61" s="446" t="s">
        <v>26</v>
      </c>
      <c r="C61" s="445" t="s">
        <v>290</v>
      </c>
      <c r="D61" s="445" t="s">
        <v>290</v>
      </c>
      <c r="E61" s="336">
        <f>SUMIFS(Table_RSE7C_Data!H:H,Table_RSE7C_Data!B:B,'Table 7c'!$D$6,Table_RSE7C_Data!C:C,'Table 7c'!C61,Table_RSE7C_Data!D:D,'Table 7c'!D61,Table_RSE7C_Data!E:E,'Table 7c'!$D$8)</f>
        <v>28924</v>
      </c>
      <c r="F61" s="336">
        <f>SUMIFS(Table_RSE7C_Data!I:I,Table_RSE7C_Data!B:B,'Table 7c'!$D$6,Table_RSE7C_Data!C:C,'Table 7c'!C61,Table_RSE7C_Data!D:D,'Table 7c'!D61,Table_RSE7C_Data!E:E,'Table 7c'!$D$8)</f>
        <v>27932</v>
      </c>
      <c r="G61" s="336">
        <f>SUMIFS(Table_RSE7C_Data!J:J,Table_RSE7C_Data!B:B,'Table 7c'!$D$6,Table_RSE7C_Data!C:C,'Table 7c'!C61,Table_RSE7C_Data!D:D,'Table 7c'!D61,Table_RSE7C_Data!E:E,'Table 7c'!$D$8)</f>
        <v>27358</v>
      </c>
      <c r="H61" s="336">
        <f>SUMIFS(Table_RSE7C_Data!K:K,Table_RSE7C_Data!B:B,'Table 7c'!$D$6,Table_RSE7C_Data!C:C,'Table 7c'!C61,Table_RSE7C_Data!D:D,'Table 7c'!D61,Table_RSE7C_Data!E:E,'Table 7c'!$D$8)</f>
        <v>26660</v>
      </c>
      <c r="I61" s="336">
        <f>SUMIFS(Table_RSE7C_Data!L:L,Table_RSE7C_Data!B:B,'Table 7c'!$D$6,Table_RSE7C_Data!C:C,'Table 7c'!C61,Table_RSE7C_Data!D:D,'Table 7c'!D61,Table_RSE7C_Data!E:E,'Table 7c'!$D$8)</f>
        <v>26360</v>
      </c>
      <c r="J61" s="336">
        <f>SUMIFS(Table_RSE7C_Data!M:M,Table_RSE7C_Data!B:B,'Table 7c'!$D$6,Table_RSE7C_Data!C:C,'Table 7c'!C61,Table_RSE7C_Data!D:D,'Table 7c'!D61,Table_RSE7C_Data!E:E,'Table 7c'!$D$8)</f>
        <v>23289</v>
      </c>
    </row>
    <row r="62" spans="1:11" ht="16.5" customHeight="1" x14ac:dyDescent="0.45">
      <c r="A62" s="463"/>
      <c r="B62" s="6"/>
      <c r="C62" s="6"/>
      <c r="D62" s="6"/>
      <c r="E62" s="6"/>
      <c r="F62" s="6"/>
      <c r="G62" s="6"/>
      <c r="H62" s="6"/>
      <c r="I62" s="6"/>
      <c r="J62" s="6"/>
    </row>
    <row r="63" spans="1:11" ht="16.5" customHeight="1" x14ac:dyDescent="0.45">
      <c r="A63" s="8"/>
      <c r="B63" s="8"/>
      <c r="C63" s="8"/>
      <c r="D63" s="8"/>
      <c r="E63" s="8"/>
      <c r="F63" s="8"/>
      <c r="G63" s="8"/>
      <c r="H63" s="8"/>
      <c r="I63" s="8"/>
      <c r="J63" s="8"/>
    </row>
    <row r="64" spans="1:11" ht="16.5" customHeight="1" x14ac:dyDescent="0.45">
      <c r="A64" s="8"/>
      <c r="B64" s="8"/>
      <c r="C64" s="8"/>
      <c r="D64" s="8" t="s">
        <v>419</v>
      </c>
      <c r="E64" s="617" t="s">
        <v>166</v>
      </c>
      <c r="F64" s="617"/>
      <c r="G64" s="617"/>
      <c r="H64" s="617"/>
      <c r="I64" s="617"/>
      <c r="J64" s="617"/>
    </row>
    <row r="65" spans="1:15" ht="30" customHeight="1" x14ac:dyDescent="0.35">
      <c r="A65" s="450" t="s">
        <v>544</v>
      </c>
      <c r="B65" s="451" t="s">
        <v>261</v>
      </c>
      <c r="C65" s="447"/>
      <c r="D65" s="447"/>
      <c r="E65" s="617"/>
      <c r="F65" s="617"/>
      <c r="G65" s="617"/>
      <c r="H65" s="617"/>
      <c r="I65" s="617"/>
      <c r="J65" s="617"/>
    </row>
    <row r="66" spans="1:15" ht="16.5" customHeight="1" x14ac:dyDescent="0.45">
      <c r="A66" s="452" t="s">
        <v>145</v>
      </c>
      <c r="B66" s="12" t="s">
        <v>187</v>
      </c>
      <c r="C66" s="229" t="s">
        <v>386</v>
      </c>
      <c r="D66" s="229" t="s">
        <v>187</v>
      </c>
      <c r="E66" s="186">
        <f>SUMIFS(Table_RSE7C_Data!H:H,Table_RSE7C_Data!B:B,'Table 7c'!$D$6,Table_RSE7C_Data!C:C,'Table 7c'!C66,Table_RSE7C_Data!D:D,'Table 7c'!D66,Table_RSE7C_Data!E:E,'Table 7c'!$D$64)</f>
        <v>6679</v>
      </c>
      <c r="F66" s="186">
        <f>SUMIFS(Table_RSE7C_Data!I:I,Table_RSE7C_Data!B:B,'Table 7c'!$D$6,Table_RSE7C_Data!C:C,'Table 7c'!C66,Table_RSE7C_Data!D:D,'Table 7c'!D66,Table_RSE7C_Data!E:E,'Table 7c'!$D$64)</f>
        <v>6373</v>
      </c>
      <c r="G66" s="186">
        <f>SUMIFS(Table_RSE7C_Data!J:J,Table_RSE7C_Data!B:B,'Table 7c'!$D$6,Table_RSE7C_Data!C:C,'Table 7c'!C66,Table_RSE7C_Data!D:D,'Table 7c'!D66,Table_RSE7C_Data!E:E,'Table 7c'!$D$64)</f>
        <v>6540</v>
      </c>
      <c r="H66" s="186">
        <f>SUMIFS(Table_RSE7C_Data!K:K,Table_RSE7C_Data!B:B,'Table 7c'!$D$6,Table_RSE7C_Data!C:C,'Table 7c'!C66,Table_RSE7C_Data!D:D,'Table 7c'!D66,Table_RSE7C_Data!E:E,'Table 7c'!$D$64)</f>
        <v>6757</v>
      </c>
      <c r="I66" s="186">
        <f>SUMIFS(Table_RSE7C_Data!L:L,Table_RSE7C_Data!B:B,'Table 7c'!$D$6,Table_RSE7C_Data!C:C,'Table 7c'!C66,Table_RSE7C_Data!D:D,'Table 7c'!D66,Table_RSE7C_Data!E:E,'Table 7c'!$D$64)</f>
        <v>6995</v>
      </c>
      <c r="J66" s="186">
        <f>SUMIFS(Table_RSE7C_Data!M:M,Table_RSE7C_Data!B:B,'Table 7c'!$D$6,Table_RSE7C_Data!C:C,'Table 7c'!C66,Table_RSE7C_Data!D:D,'Table 7c'!D66,Table_RSE7C_Data!E:E,'Table 7c'!$D$64)</f>
        <v>6198</v>
      </c>
      <c r="K66" s="221"/>
      <c r="L66" s="221"/>
      <c r="M66" s="221"/>
    </row>
    <row r="67" spans="1:15" ht="16.5" customHeight="1" x14ac:dyDescent="0.45">
      <c r="A67" s="452" t="s">
        <v>145</v>
      </c>
      <c r="B67" s="12" t="s">
        <v>188</v>
      </c>
      <c r="C67" s="229" t="s">
        <v>386</v>
      </c>
      <c r="D67" s="229" t="s">
        <v>188</v>
      </c>
      <c r="E67" s="186">
        <f>SUMIFS(Table_RSE7C_Data!H:H,Table_RSE7C_Data!B:B,'Table 7c'!$D$6,Table_RSE7C_Data!C:C,'Table 7c'!C67,Table_RSE7C_Data!D:D,'Table 7c'!D67,Table_RSE7C_Data!E:E,'Table 7c'!$D$64)</f>
        <v>10376</v>
      </c>
      <c r="F67" s="186">
        <f>SUMIFS(Table_RSE7C_Data!I:I,Table_RSE7C_Data!B:B,'Table 7c'!$D$6,Table_RSE7C_Data!C:C,'Table 7c'!C67,Table_RSE7C_Data!D:D,'Table 7c'!D67,Table_RSE7C_Data!E:E,'Table 7c'!$D$64)</f>
        <v>9993</v>
      </c>
      <c r="G67" s="186">
        <f>SUMIFS(Table_RSE7C_Data!J:J,Table_RSE7C_Data!B:B,'Table 7c'!$D$6,Table_RSE7C_Data!C:C,'Table 7c'!C67,Table_RSE7C_Data!D:D,'Table 7c'!D67,Table_RSE7C_Data!E:E,'Table 7c'!$D$64)</f>
        <v>9734</v>
      </c>
      <c r="H67" s="186">
        <f>SUMIFS(Table_RSE7C_Data!K:K,Table_RSE7C_Data!B:B,'Table 7c'!$D$6,Table_RSE7C_Data!C:C,'Table 7c'!C67,Table_RSE7C_Data!D:D,'Table 7c'!D67,Table_RSE7C_Data!E:E,'Table 7c'!$D$64)</f>
        <v>9872</v>
      </c>
      <c r="I67" s="186">
        <f>SUMIFS(Table_RSE7C_Data!L:L,Table_RSE7C_Data!B:B,'Table 7c'!$D$6,Table_RSE7C_Data!C:C,'Table 7c'!C67,Table_RSE7C_Data!D:D,'Table 7c'!D67,Table_RSE7C_Data!E:E,'Table 7c'!$D$64)</f>
        <v>9731</v>
      </c>
      <c r="J67" s="186">
        <f>SUMIFS(Table_RSE7C_Data!M:M,Table_RSE7C_Data!B:B,'Table 7c'!$D$6,Table_RSE7C_Data!C:C,'Table 7c'!C67,Table_RSE7C_Data!D:D,'Table 7c'!D67,Table_RSE7C_Data!E:E,'Table 7c'!$D$64)</f>
        <v>8202</v>
      </c>
      <c r="K67" s="221"/>
      <c r="L67" s="221"/>
      <c r="M67" s="221"/>
    </row>
    <row r="68" spans="1:15" ht="16.5" customHeight="1" x14ac:dyDescent="0.45">
      <c r="A68" s="452" t="s">
        <v>145</v>
      </c>
      <c r="B68" s="12" t="s">
        <v>87</v>
      </c>
      <c r="C68" s="229" t="s">
        <v>386</v>
      </c>
      <c r="D68" s="229" t="s">
        <v>388</v>
      </c>
      <c r="E68" s="186">
        <f>SUMIFS(Table_RSE7C_Data!H:H,Table_RSE7C_Data!B:B,'Table 7c'!$D$6,Table_RSE7C_Data!C:C,'Table 7c'!C68,Table_RSE7C_Data!D:D,'Table 7c'!D68,Table_RSE7C_Data!E:E,'Table 7c'!$D$64)</f>
        <v>164</v>
      </c>
      <c r="F68" s="186">
        <f>SUMIFS(Table_RSE7C_Data!I:I,Table_RSE7C_Data!B:B,'Table 7c'!$D$6,Table_RSE7C_Data!C:C,'Table 7c'!C68,Table_RSE7C_Data!D:D,'Table 7c'!D68,Table_RSE7C_Data!E:E,'Table 7c'!$D$64)</f>
        <v>65</v>
      </c>
      <c r="G68" s="186">
        <f>SUMIFS(Table_RSE7C_Data!J:J,Table_RSE7C_Data!B:B,'Table 7c'!$D$6,Table_RSE7C_Data!C:C,'Table 7c'!C68,Table_RSE7C_Data!D:D,'Table 7c'!D68,Table_RSE7C_Data!E:E,'Table 7c'!$D$64)</f>
        <v>58</v>
      </c>
      <c r="H68" s="186">
        <f>SUMIFS(Table_RSE7C_Data!K:K,Table_RSE7C_Data!B:B,'Table 7c'!$D$6,Table_RSE7C_Data!C:C,'Table 7c'!C68,Table_RSE7C_Data!D:D,'Table 7c'!D68,Table_RSE7C_Data!E:E,'Table 7c'!$D$64)</f>
        <v>208</v>
      </c>
      <c r="I68" s="186">
        <f>SUMIFS(Table_RSE7C_Data!L:L,Table_RSE7C_Data!B:B,'Table 7c'!$D$6,Table_RSE7C_Data!C:C,'Table 7c'!C68,Table_RSE7C_Data!D:D,'Table 7c'!D68,Table_RSE7C_Data!E:E,'Table 7c'!$D$64)</f>
        <v>47</v>
      </c>
      <c r="J68" s="186">
        <f>SUMIFS(Table_RSE7C_Data!M:M,Table_RSE7C_Data!B:B,'Table 7c'!$D$6,Table_RSE7C_Data!C:C,'Table 7c'!C68,Table_RSE7C_Data!D:D,'Table 7c'!D68,Table_RSE7C_Data!E:E,'Table 7c'!$D$64)</f>
        <v>36</v>
      </c>
      <c r="K68" s="221"/>
      <c r="L68" s="221"/>
      <c r="M68" s="221"/>
    </row>
    <row r="69" spans="1:15" s="525" customFormat="1" ht="16.5" customHeight="1" x14ac:dyDescent="0.45">
      <c r="A69" s="453" t="s">
        <v>145</v>
      </c>
      <c r="B69" s="446" t="s">
        <v>26</v>
      </c>
      <c r="C69" s="445" t="s">
        <v>386</v>
      </c>
      <c r="D69" s="445" t="s">
        <v>290</v>
      </c>
      <c r="E69" s="338">
        <f>SUMIFS(Table_RSE7C_Data!H:H,Table_RSE7C_Data!B:B,'Table 7c'!$D$6,Table_RSE7C_Data!C:C,'Table 7c'!C69,Table_RSE7C_Data!D:D,'Table 7c'!D69,Table_RSE7C_Data!E:E,'Table 7c'!$D$64)</f>
        <v>17219</v>
      </c>
      <c r="F69" s="338">
        <f>SUMIFS(Table_RSE7C_Data!I:I,Table_RSE7C_Data!B:B,'Table 7c'!$D$6,Table_RSE7C_Data!C:C,'Table 7c'!C69,Table_RSE7C_Data!D:D,'Table 7c'!D69,Table_RSE7C_Data!E:E,'Table 7c'!$D$64)</f>
        <v>16430</v>
      </c>
      <c r="G69" s="338">
        <f>SUMIFS(Table_RSE7C_Data!J:J,Table_RSE7C_Data!B:B,'Table 7c'!$D$6,Table_RSE7C_Data!C:C,'Table 7c'!C69,Table_RSE7C_Data!D:D,'Table 7c'!D69,Table_RSE7C_Data!E:E,'Table 7c'!$D$64)</f>
        <v>16332</v>
      </c>
      <c r="H69" s="338">
        <f>SUMIFS(Table_RSE7C_Data!K:K,Table_RSE7C_Data!B:B,'Table 7c'!$D$6,Table_RSE7C_Data!C:C,'Table 7c'!C69,Table_RSE7C_Data!D:D,'Table 7c'!D69,Table_RSE7C_Data!E:E,'Table 7c'!$D$64)</f>
        <v>16836</v>
      </c>
      <c r="I69" s="338">
        <f>SUMIFS(Table_RSE7C_Data!L:L,Table_RSE7C_Data!B:B,'Table 7c'!$D$6,Table_RSE7C_Data!C:C,'Table 7c'!C69,Table_RSE7C_Data!D:D,'Table 7c'!D69,Table_RSE7C_Data!E:E,'Table 7c'!$D$64)</f>
        <v>16772</v>
      </c>
      <c r="J69" s="338">
        <f>SUMIFS(Table_RSE7C_Data!M:M,Table_RSE7C_Data!B:B,'Table 7c'!$D$6,Table_RSE7C_Data!C:C,'Table 7c'!C69,Table_RSE7C_Data!D:D,'Table 7c'!D69,Table_RSE7C_Data!E:E,'Table 7c'!$D$64)</f>
        <v>14436</v>
      </c>
      <c r="K69" s="526"/>
      <c r="L69" s="526"/>
      <c r="M69" s="526"/>
    </row>
    <row r="70" spans="1:15" ht="16.5" customHeight="1" x14ac:dyDescent="0.45">
      <c r="A70" s="452" t="s">
        <v>146</v>
      </c>
      <c r="B70" s="12" t="s">
        <v>187</v>
      </c>
      <c r="C70" s="229" t="s">
        <v>389</v>
      </c>
      <c r="D70" s="229" t="s">
        <v>187</v>
      </c>
      <c r="E70" s="186">
        <f>SUMIFS(Table_RSE7C_Data!H:H,Table_RSE7C_Data!B:B,'Table 7c'!$D$6,Table_RSE7C_Data!C:C,'Table 7c'!C70,Table_RSE7C_Data!D:D,'Table 7c'!D70,Table_RSE7C_Data!E:E,'Table 7c'!$D$64)</f>
        <v>46197</v>
      </c>
      <c r="F70" s="186">
        <f>SUMIFS(Table_RSE7C_Data!I:I,Table_RSE7C_Data!B:B,'Table 7c'!$D$6,Table_RSE7C_Data!C:C,'Table 7c'!C70,Table_RSE7C_Data!D:D,'Table 7c'!D70,Table_RSE7C_Data!E:E,'Table 7c'!$D$64)</f>
        <v>47706</v>
      </c>
      <c r="G70" s="186">
        <f>SUMIFS(Table_RSE7C_Data!J:J,Table_RSE7C_Data!B:B,'Table 7c'!$D$6,Table_RSE7C_Data!C:C,'Table 7c'!C70,Table_RSE7C_Data!D:D,'Table 7c'!D70,Table_RSE7C_Data!E:E,'Table 7c'!$D$64)</f>
        <v>53190</v>
      </c>
      <c r="H70" s="186">
        <f>SUMIFS(Table_RSE7C_Data!K:K,Table_RSE7C_Data!B:B,'Table 7c'!$D$6,Table_RSE7C_Data!C:C,'Table 7c'!C70,Table_RSE7C_Data!D:D,'Table 7c'!D70,Table_RSE7C_Data!E:E,'Table 7c'!$D$64)</f>
        <v>56352</v>
      </c>
      <c r="I70" s="186">
        <f>SUMIFS(Table_RSE7C_Data!L:L,Table_RSE7C_Data!B:B,'Table 7c'!$D$6,Table_RSE7C_Data!C:C,'Table 7c'!C70,Table_RSE7C_Data!D:D,'Table 7c'!D70,Table_RSE7C_Data!E:E,'Table 7c'!$D$64)</f>
        <v>59260</v>
      </c>
      <c r="J70" s="186">
        <f>SUMIFS(Table_RSE7C_Data!M:M,Table_RSE7C_Data!B:B,'Table 7c'!$D$6,Table_RSE7C_Data!C:C,'Table 7c'!C70,Table_RSE7C_Data!D:D,'Table 7c'!D70,Table_RSE7C_Data!E:E,'Table 7c'!$D$64)</f>
        <v>55114</v>
      </c>
      <c r="K70" s="221"/>
      <c r="L70" s="221"/>
      <c r="M70" s="221"/>
    </row>
    <row r="71" spans="1:15" ht="16.5" customHeight="1" x14ac:dyDescent="0.45">
      <c r="A71" s="452" t="s">
        <v>146</v>
      </c>
      <c r="B71" s="12" t="s">
        <v>188</v>
      </c>
      <c r="C71" s="229" t="s">
        <v>389</v>
      </c>
      <c r="D71" s="229" t="s">
        <v>188</v>
      </c>
      <c r="E71" s="186">
        <f>SUMIFS(Table_RSE7C_Data!H:H,Table_RSE7C_Data!B:B,'Table 7c'!$D$6,Table_RSE7C_Data!C:C,'Table 7c'!C71,Table_RSE7C_Data!D:D,'Table 7c'!D71,Table_RSE7C_Data!E:E,'Table 7c'!$D$64)</f>
        <v>59007</v>
      </c>
      <c r="F71" s="186">
        <f>SUMIFS(Table_RSE7C_Data!I:I,Table_RSE7C_Data!B:B,'Table 7c'!$D$6,Table_RSE7C_Data!C:C,'Table 7c'!C71,Table_RSE7C_Data!D:D,'Table 7c'!D71,Table_RSE7C_Data!E:E,'Table 7c'!$D$64)</f>
        <v>60780</v>
      </c>
      <c r="G71" s="186">
        <f>SUMIFS(Table_RSE7C_Data!J:J,Table_RSE7C_Data!B:B,'Table 7c'!$D$6,Table_RSE7C_Data!C:C,'Table 7c'!C71,Table_RSE7C_Data!D:D,'Table 7c'!D71,Table_RSE7C_Data!E:E,'Table 7c'!$D$64)</f>
        <v>72472</v>
      </c>
      <c r="H71" s="186">
        <f>SUMIFS(Table_RSE7C_Data!K:K,Table_RSE7C_Data!B:B,'Table 7c'!$D$6,Table_RSE7C_Data!C:C,'Table 7c'!C71,Table_RSE7C_Data!D:D,'Table 7c'!D71,Table_RSE7C_Data!E:E,'Table 7c'!$D$64)</f>
        <v>77160</v>
      </c>
      <c r="I71" s="186">
        <f>SUMIFS(Table_RSE7C_Data!L:L,Table_RSE7C_Data!B:B,'Table 7c'!$D$6,Table_RSE7C_Data!C:C,'Table 7c'!C71,Table_RSE7C_Data!D:D,'Table 7c'!D71,Table_RSE7C_Data!E:E,'Table 7c'!$D$64)</f>
        <v>80433</v>
      </c>
      <c r="J71" s="186">
        <f>SUMIFS(Table_RSE7C_Data!M:M,Table_RSE7C_Data!B:B,'Table 7c'!$D$6,Table_RSE7C_Data!C:C,'Table 7c'!C71,Table_RSE7C_Data!D:D,'Table 7c'!D71,Table_RSE7C_Data!E:E,'Table 7c'!$D$64)</f>
        <v>74409</v>
      </c>
      <c r="K71" s="221"/>
      <c r="L71" s="221"/>
      <c r="M71" s="221"/>
      <c r="O71" s="173"/>
    </row>
    <row r="72" spans="1:15" ht="16.5" customHeight="1" x14ac:dyDescent="0.45">
      <c r="A72" s="452" t="s">
        <v>146</v>
      </c>
      <c r="B72" s="12" t="s">
        <v>87</v>
      </c>
      <c r="C72" s="229" t="s">
        <v>389</v>
      </c>
      <c r="D72" s="229" t="s">
        <v>388</v>
      </c>
      <c r="E72" s="186">
        <f>SUMIFS(Table_RSE7C_Data!H:H,Table_RSE7C_Data!B:B,'Table 7c'!$D$6,Table_RSE7C_Data!C:C,'Table 7c'!C72,Table_RSE7C_Data!D:D,'Table 7c'!D72,Table_RSE7C_Data!E:E,'Table 7c'!$D$64)</f>
        <v>707</v>
      </c>
      <c r="F72" s="186">
        <f>SUMIFS(Table_RSE7C_Data!I:I,Table_RSE7C_Data!B:B,'Table 7c'!$D$6,Table_RSE7C_Data!C:C,'Table 7c'!C72,Table_RSE7C_Data!D:D,'Table 7c'!D72,Table_RSE7C_Data!E:E,'Table 7c'!$D$64)</f>
        <v>309</v>
      </c>
      <c r="G72" s="186">
        <f>SUMIFS(Table_RSE7C_Data!J:J,Table_RSE7C_Data!B:B,'Table 7c'!$D$6,Table_RSE7C_Data!C:C,'Table 7c'!C72,Table_RSE7C_Data!D:D,'Table 7c'!D72,Table_RSE7C_Data!E:E,'Table 7c'!$D$64)</f>
        <v>258</v>
      </c>
      <c r="H72" s="186">
        <f>SUMIFS(Table_RSE7C_Data!K:K,Table_RSE7C_Data!B:B,'Table 7c'!$D$6,Table_RSE7C_Data!C:C,'Table 7c'!C72,Table_RSE7C_Data!D:D,'Table 7c'!D72,Table_RSE7C_Data!E:E,'Table 7c'!$D$64)</f>
        <v>204</v>
      </c>
      <c r="I72" s="186">
        <f>SUMIFS(Table_RSE7C_Data!L:L,Table_RSE7C_Data!B:B,'Table 7c'!$D$6,Table_RSE7C_Data!C:C,'Table 7c'!C72,Table_RSE7C_Data!D:D,'Table 7c'!D72,Table_RSE7C_Data!E:E,'Table 7c'!$D$64)</f>
        <v>213</v>
      </c>
      <c r="J72" s="186">
        <f>SUMIFS(Table_RSE7C_Data!M:M,Table_RSE7C_Data!B:B,'Table 7c'!$D$6,Table_RSE7C_Data!C:C,'Table 7c'!C72,Table_RSE7C_Data!D:D,'Table 7c'!D72,Table_RSE7C_Data!E:E,'Table 7c'!$D$64)</f>
        <v>185</v>
      </c>
      <c r="O72" s="188"/>
    </row>
    <row r="73" spans="1:15" s="525" customFormat="1" ht="16.5" customHeight="1" x14ac:dyDescent="0.45">
      <c r="A73" s="453" t="s">
        <v>146</v>
      </c>
      <c r="B73" s="446" t="s">
        <v>26</v>
      </c>
      <c r="C73" s="445" t="s">
        <v>389</v>
      </c>
      <c r="D73" s="445" t="s">
        <v>290</v>
      </c>
      <c r="E73" s="338">
        <f>SUMIFS(Table_RSE7C_Data!H:H,Table_RSE7C_Data!B:B,'Table 7c'!$D$6,Table_RSE7C_Data!C:C,'Table 7c'!C73,Table_RSE7C_Data!D:D,'Table 7c'!D73,Table_RSE7C_Data!E:E,'Table 7c'!$D$64)</f>
        <v>105911</v>
      </c>
      <c r="F73" s="338">
        <f>SUMIFS(Table_RSE7C_Data!I:I,Table_RSE7C_Data!B:B,'Table 7c'!$D$6,Table_RSE7C_Data!C:C,'Table 7c'!C73,Table_RSE7C_Data!D:D,'Table 7c'!D73,Table_RSE7C_Data!E:E,'Table 7c'!$D$64)</f>
        <v>108795</v>
      </c>
      <c r="G73" s="338">
        <f>SUMIFS(Table_RSE7C_Data!J:J,Table_RSE7C_Data!B:B,'Table 7c'!$D$6,Table_RSE7C_Data!C:C,'Table 7c'!C73,Table_RSE7C_Data!D:D,'Table 7c'!D73,Table_RSE7C_Data!E:E,'Table 7c'!$D$64)</f>
        <v>125920</v>
      </c>
      <c r="H73" s="338">
        <f>SUMIFS(Table_RSE7C_Data!K:K,Table_RSE7C_Data!B:B,'Table 7c'!$D$6,Table_RSE7C_Data!C:C,'Table 7c'!C73,Table_RSE7C_Data!D:D,'Table 7c'!D73,Table_RSE7C_Data!E:E,'Table 7c'!$D$64)</f>
        <v>133716</v>
      </c>
      <c r="I73" s="338">
        <f>SUMIFS(Table_RSE7C_Data!L:L,Table_RSE7C_Data!B:B,'Table 7c'!$D$6,Table_RSE7C_Data!C:C,'Table 7c'!C73,Table_RSE7C_Data!D:D,'Table 7c'!D73,Table_RSE7C_Data!E:E,'Table 7c'!$D$64)</f>
        <v>139907</v>
      </c>
      <c r="J73" s="338">
        <f>SUMIFS(Table_RSE7C_Data!M:M,Table_RSE7C_Data!B:B,'Table 7c'!$D$6,Table_RSE7C_Data!C:C,'Table 7c'!C73,Table_RSE7C_Data!D:D,'Table 7c'!D73,Table_RSE7C_Data!E:E,'Table 7c'!$D$64)</f>
        <v>129708</v>
      </c>
      <c r="O73" s="527"/>
    </row>
    <row r="74" spans="1:15" ht="16.5" customHeight="1" x14ac:dyDescent="0.45">
      <c r="A74" s="452" t="s">
        <v>147</v>
      </c>
      <c r="B74" s="12" t="s">
        <v>187</v>
      </c>
      <c r="C74" s="229" t="s">
        <v>390</v>
      </c>
      <c r="D74" s="229" t="s">
        <v>187</v>
      </c>
      <c r="E74" s="186">
        <f>SUMIFS(Table_RSE7C_Data!H:H,Table_RSE7C_Data!B:B,'Table 7c'!$D$6,Table_RSE7C_Data!C:C,'Table 7c'!C74,Table_RSE7C_Data!D:D,'Table 7c'!D74,Table_RSE7C_Data!E:E,'Table 7c'!$D$64)</f>
        <v>97252</v>
      </c>
      <c r="F74" s="186">
        <f>SUMIFS(Table_RSE7C_Data!I:I,Table_RSE7C_Data!B:B,'Table 7c'!$D$6,Table_RSE7C_Data!C:C,'Table 7c'!C74,Table_RSE7C_Data!D:D,'Table 7c'!D74,Table_RSE7C_Data!E:E,'Table 7c'!$D$64)</f>
        <v>100044</v>
      </c>
      <c r="G74" s="186">
        <f>SUMIFS(Table_RSE7C_Data!J:J,Table_RSE7C_Data!B:B,'Table 7c'!$D$6,Table_RSE7C_Data!C:C,'Table 7c'!C74,Table_RSE7C_Data!D:D,'Table 7c'!D74,Table_RSE7C_Data!E:E,'Table 7c'!$D$64)</f>
        <v>106684</v>
      </c>
      <c r="H74" s="186">
        <f>SUMIFS(Table_RSE7C_Data!K:K,Table_RSE7C_Data!B:B,'Table 7c'!$D$6,Table_RSE7C_Data!C:C,'Table 7c'!C74,Table_RSE7C_Data!D:D,'Table 7c'!D74,Table_RSE7C_Data!E:E,'Table 7c'!$D$64)</f>
        <v>114619</v>
      </c>
      <c r="I74" s="186">
        <f>SUMIFS(Table_RSE7C_Data!L:L,Table_RSE7C_Data!B:B,'Table 7c'!$D$6,Table_RSE7C_Data!C:C,'Table 7c'!C74,Table_RSE7C_Data!D:D,'Table 7c'!D74,Table_RSE7C_Data!E:E,'Table 7c'!$D$64)</f>
        <v>123878</v>
      </c>
      <c r="J74" s="186">
        <f>SUMIFS(Table_RSE7C_Data!M:M,Table_RSE7C_Data!B:B,'Table 7c'!$D$6,Table_RSE7C_Data!C:C,'Table 7c'!C74,Table_RSE7C_Data!D:D,'Table 7c'!D74,Table_RSE7C_Data!E:E,'Table 7c'!$D$64)</f>
        <v>122774</v>
      </c>
      <c r="O74" s="193"/>
    </row>
    <row r="75" spans="1:15" ht="16.5" customHeight="1" x14ac:dyDescent="0.45">
      <c r="A75" s="452" t="s">
        <v>147</v>
      </c>
      <c r="B75" s="12" t="s">
        <v>188</v>
      </c>
      <c r="C75" s="229" t="s">
        <v>390</v>
      </c>
      <c r="D75" s="229" t="s">
        <v>188</v>
      </c>
      <c r="E75" s="186">
        <f>SUMIFS(Table_RSE7C_Data!H:H,Table_RSE7C_Data!B:B,'Table 7c'!$D$6,Table_RSE7C_Data!C:C,'Table 7c'!C75,Table_RSE7C_Data!D:D,'Table 7c'!D75,Table_RSE7C_Data!E:E,'Table 7c'!$D$64)</f>
        <v>140185</v>
      </c>
      <c r="F75" s="186">
        <f>SUMIFS(Table_RSE7C_Data!I:I,Table_RSE7C_Data!B:B,'Table 7c'!$D$6,Table_RSE7C_Data!C:C,'Table 7c'!C75,Table_RSE7C_Data!D:D,'Table 7c'!D75,Table_RSE7C_Data!E:E,'Table 7c'!$D$64)</f>
        <v>143289</v>
      </c>
      <c r="G75" s="186">
        <f>SUMIFS(Table_RSE7C_Data!J:J,Table_RSE7C_Data!B:B,'Table 7c'!$D$6,Table_RSE7C_Data!C:C,'Table 7c'!C75,Table_RSE7C_Data!D:D,'Table 7c'!D75,Table_RSE7C_Data!E:E,'Table 7c'!$D$64)</f>
        <v>151379</v>
      </c>
      <c r="H75" s="186">
        <f>SUMIFS(Table_RSE7C_Data!K:K,Table_RSE7C_Data!B:B,'Table 7c'!$D$6,Table_RSE7C_Data!C:C,'Table 7c'!C75,Table_RSE7C_Data!D:D,'Table 7c'!D75,Table_RSE7C_Data!E:E,'Table 7c'!$D$64)</f>
        <v>163501</v>
      </c>
      <c r="I75" s="186">
        <f>SUMIFS(Table_RSE7C_Data!L:L,Table_RSE7C_Data!B:B,'Table 7c'!$D$6,Table_RSE7C_Data!C:C,'Table 7c'!C75,Table_RSE7C_Data!D:D,'Table 7c'!D75,Table_RSE7C_Data!E:E,'Table 7c'!$D$64)</f>
        <v>174507</v>
      </c>
      <c r="J75" s="186">
        <f>SUMIFS(Table_RSE7C_Data!M:M,Table_RSE7C_Data!B:B,'Table 7c'!$D$6,Table_RSE7C_Data!C:C,'Table 7c'!C75,Table_RSE7C_Data!D:D,'Table 7c'!D75,Table_RSE7C_Data!E:E,'Table 7c'!$D$64)</f>
        <v>169168</v>
      </c>
      <c r="O75" s="193"/>
    </row>
    <row r="76" spans="1:15" ht="16.5" customHeight="1" x14ac:dyDescent="0.45">
      <c r="A76" s="452" t="s">
        <v>147</v>
      </c>
      <c r="B76" s="12" t="s">
        <v>87</v>
      </c>
      <c r="C76" s="229" t="s">
        <v>390</v>
      </c>
      <c r="D76" s="229" t="s">
        <v>388</v>
      </c>
      <c r="E76" s="186">
        <f>SUMIFS(Table_RSE7C_Data!H:H,Table_RSE7C_Data!B:B,'Table 7c'!$D$6,Table_RSE7C_Data!C:C,'Table 7c'!C76,Table_RSE7C_Data!D:D,'Table 7c'!D76,Table_RSE7C_Data!E:E,'Table 7c'!$D$64)</f>
        <v>701</v>
      </c>
      <c r="F76" s="186">
        <f>SUMIFS(Table_RSE7C_Data!I:I,Table_RSE7C_Data!B:B,'Table 7c'!$D$6,Table_RSE7C_Data!C:C,'Table 7c'!C76,Table_RSE7C_Data!D:D,'Table 7c'!D76,Table_RSE7C_Data!E:E,'Table 7c'!$D$64)</f>
        <v>291</v>
      </c>
      <c r="G76" s="186">
        <f>SUMIFS(Table_RSE7C_Data!J:J,Table_RSE7C_Data!B:B,'Table 7c'!$D$6,Table_RSE7C_Data!C:C,'Table 7c'!C76,Table_RSE7C_Data!D:D,'Table 7c'!D76,Table_RSE7C_Data!E:E,'Table 7c'!$D$64)</f>
        <v>207</v>
      </c>
      <c r="H76" s="186">
        <f>SUMIFS(Table_RSE7C_Data!K:K,Table_RSE7C_Data!B:B,'Table 7c'!$D$6,Table_RSE7C_Data!C:C,'Table 7c'!C76,Table_RSE7C_Data!D:D,'Table 7c'!D76,Table_RSE7C_Data!E:E,'Table 7c'!$D$64)</f>
        <v>166</v>
      </c>
      <c r="I76" s="186">
        <f>SUMIFS(Table_RSE7C_Data!L:L,Table_RSE7C_Data!B:B,'Table 7c'!$D$6,Table_RSE7C_Data!C:C,'Table 7c'!C76,Table_RSE7C_Data!D:D,'Table 7c'!D76,Table_RSE7C_Data!E:E,'Table 7c'!$D$64)</f>
        <v>188</v>
      </c>
      <c r="J76" s="186">
        <f>SUMIFS(Table_RSE7C_Data!M:M,Table_RSE7C_Data!B:B,'Table 7c'!$D$6,Table_RSE7C_Data!C:C,'Table 7c'!C76,Table_RSE7C_Data!D:D,'Table 7c'!D76,Table_RSE7C_Data!E:E,'Table 7c'!$D$64)</f>
        <v>200</v>
      </c>
      <c r="O76" s="193"/>
    </row>
    <row r="77" spans="1:15" s="525" customFormat="1" ht="16.5" customHeight="1" x14ac:dyDescent="0.45">
      <c r="A77" s="453" t="s">
        <v>147</v>
      </c>
      <c r="B77" s="446" t="s">
        <v>26</v>
      </c>
      <c r="C77" s="445" t="s">
        <v>390</v>
      </c>
      <c r="D77" s="445" t="s">
        <v>290</v>
      </c>
      <c r="E77" s="338">
        <f>SUMIFS(Table_RSE7C_Data!H:H,Table_RSE7C_Data!B:B,'Table 7c'!$D$6,Table_RSE7C_Data!C:C,'Table 7c'!C77,Table_RSE7C_Data!D:D,'Table 7c'!D77,Table_RSE7C_Data!E:E,'Table 7c'!$D$64)</f>
        <v>238139</v>
      </c>
      <c r="F77" s="338">
        <f>SUMIFS(Table_RSE7C_Data!I:I,Table_RSE7C_Data!B:B,'Table 7c'!$D$6,Table_RSE7C_Data!C:C,'Table 7c'!C77,Table_RSE7C_Data!D:D,'Table 7c'!D77,Table_RSE7C_Data!E:E,'Table 7c'!$D$64)</f>
        <v>243625</v>
      </c>
      <c r="G77" s="338">
        <f>SUMIFS(Table_RSE7C_Data!J:J,Table_RSE7C_Data!B:B,'Table 7c'!$D$6,Table_RSE7C_Data!C:C,'Table 7c'!C77,Table_RSE7C_Data!D:D,'Table 7c'!D77,Table_RSE7C_Data!E:E,'Table 7c'!$D$64)</f>
        <v>258270</v>
      </c>
      <c r="H77" s="338">
        <f>SUMIFS(Table_RSE7C_Data!K:K,Table_RSE7C_Data!B:B,'Table 7c'!$D$6,Table_RSE7C_Data!C:C,'Table 7c'!C77,Table_RSE7C_Data!D:D,'Table 7c'!D77,Table_RSE7C_Data!E:E,'Table 7c'!$D$64)</f>
        <v>278286</v>
      </c>
      <c r="I77" s="338">
        <f>SUMIFS(Table_RSE7C_Data!L:L,Table_RSE7C_Data!B:B,'Table 7c'!$D$6,Table_RSE7C_Data!C:C,'Table 7c'!C77,Table_RSE7C_Data!D:D,'Table 7c'!D77,Table_RSE7C_Data!E:E,'Table 7c'!$D$64)</f>
        <v>298573</v>
      </c>
      <c r="J77" s="338">
        <f>SUMIFS(Table_RSE7C_Data!M:M,Table_RSE7C_Data!B:B,'Table 7c'!$D$6,Table_RSE7C_Data!C:C,'Table 7c'!C77,Table_RSE7C_Data!D:D,'Table 7c'!D77,Table_RSE7C_Data!E:E,'Table 7c'!$D$64)</f>
        <v>292142</v>
      </c>
      <c r="O77" s="528"/>
    </row>
    <row r="78" spans="1:15" ht="16.5" customHeight="1" x14ac:dyDescent="0.45">
      <c r="A78" s="452" t="s">
        <v>148</v>
      </c>
      <c r="B78" s="12" t="s">
        <v>187</v>
      </c>
      <c r="C78" s="229" t="s">
        <v>391</v>
      </c>
      <c r="D78" s="229" t="s">
        <v>187</v>
      </c>
      <c r="E78" s="186">
        <f>SUMIFS(Table_RSE7C_Data!H:H,Table_RSE7C_Data!B:B,'Table 7c'!$D$6,Table_RSE7C_Data!C:C,'Table 7c'!C78,Table_RSE7C_Data!D:D,'Table 7c'!D78,Table_RSE7C_Data!E:E,'Table 7c'!$D$64)</f>
        <v>61303</v>
      </c>
      <c r="F78" s="186">
        <f>SUMIFS(Table_RSE7C_Data!I:I,Table_RSE7C_Data!B:B,'Table 7c'!$D$6,Table_RSE7C_Data!C:C,'Table 7c'!C78,Table_RSE7C_Data!D:D,'Table 7c'!D78,Table_RSE7C_Data!E:E,'Table 7c'!$D$64)</f>
        <v>66103</v>
      </c>
      <c r="G78" s="186">
        <f>SUMIFS(Table_RSE7C_Data!J:J,Table_RSE7C_Data!B:B,'Table 7c'!$D$6,Table_RSE7C_Data!C:C,'Table 7c'!C78,Table_RSE7C_Data!D:D,'Table 7c'!D78,Table_RSE7C_Data!E:E,'Table 7c'!$D$64)</f>
        <v>77216</v>
      </c>
      <c r="H78" s="186">
        <f>SUMIFS(Table_RSE7C_Data!K:K,Table_RSE7C_Data!B:B,'Table 7c'!$D$6,Table_RSE7C_Data!C:C,'Table 7c'!C78,Table_RSE7C_Data!D:D,'Table 7c'!D78,Table_RSE7C_Data!E:E,'Table 7c'!$D$64)</f>
        <v>84031</v>
      </c>
      <c r="I78" s="186">
        <f>SUMIFS(Table_RSE7C_Data!L:L,Table_RSE7C_Data!B:B,'Table 7c'!$D$6,Table_RSE7C_Data!C:C,'Table 7c'!C78,Table_RSE7C_Data!D:D,'Table 7c'!D78,Table_RSE7C_Data!E:E,'Table 7c'!$D$64)</f>
        <v>90135</v>
      </c>
      <c r="J78" s="186">
        <f>SUMIFS(Table_RSE7C_Data!M:M,Table_RSE7C_Data!B:B,'Table 7c'!$D$6,Table_RSE7C_Data!C:C,'Table 7c'!C78,Table_RSE7C_Data!D:D,'Table 7c'!D78,Table_RSE7C_Data!E:E,'Table 7c'!$D$64)</f>
        <v>89222</v>
      </c>
      <c r="O78" s="193"/>
    </row>
    <row r="79" spans="1:15" ht="16.5" customHeight="1" x14ac:dyDescent="0.45">
      <c r="A79" s="452" t="s">
        <v>148</v>
      </c>
      <c r="B79" s="12" t="s">
        <v>188</v>
      </c>
      <c r="C79" s="229" t="s">
        <v>391</v>
      </c>
      <c r="D79" s="229" t="s">
        <v>188</v>
      </c>
      <c r="E79" s="186">
        <f>SUMIFS(Table_RSE7C_Data!H:H,Table_RSE7C_Data!B:B,'Table 7c'!$D$6,Table_RSE7C_Data!C:C,'Table 7c'!C79,Table_RSE7C_Data!D:D,'Table 7c'!D79,Table_RSE7C_Data!E:E,'Table 7c'!$D$64)</f>
        <v>95549</v>
      </c>
      <c r="F79" s="186">
        <f>SUMIFS(Table_RSE7C_Data!I:I,Table_RSE7C_Data!B:B,'Table 7c'!$D$6,Table_RSE7C_Data!C:C,'Table 7c'!C79,Table_RSE7C_Data!D:D,'Table 7c'!D79,Table_RSE7C_Data!E:E,'Table 7c'!$D$64)</f>
        <v>100217</v>
      </c>
      <c r="G79" s="186">
        <f>SUMIFS(Table_RSE7C_Data!J:J,Table_RSE7C_Data!B:B,'Table 7c'!$D$6,Table_RSE7C_Data!C:C,'Table 7c'!C79,Table_RSE7C_Data!D:D,'Table 7c'!D79,Table_RSE7C_Data!E:E,'Table 7c'!$D$64)</f>
        <v>112695</v>
      </c>
      <c r="H79" s="186">
        <f>SUMIFS(Table_RSE7C_Data!K:K,Table_RSE7C_Data!B:B,'Table 7c'!$D$6,Table_RSE7C_Data!C:C,'Table 7c'!C79,Table_RSE7C_Data!D:D,'Table 7c'!D79,Table_RSE7C_Data!E:E,'Table 7c'!$D$64)</f>
        <v>121834</v>
      </c>
      <c r="I79" s="186">
        <f>SUMIFS(Table_RSE7C_Data!L:L,Table_RSE7C_Data!B:B,'Table 7c'!$D$6,Table_RSE7C_Data!C:C,'Table 7c'!C79,Table_RSE7C_Data!D:D,'Table 7c'!D79,Table_RSE7C_Data!E:E,'Table 7c'!$D$64)</f>
        <v>129078</v>
      </c>
      <c r="J79" s="186">
        <f>SUMIFS(Table_RSE7C_Data!M:M,Table_RSE7C_Data!B:B,'Table 7c'!$D$6,Table_RSE7C_Data!C:C,'Table 7c'!C79,Table_RSE7C_Data!D:D,'Table 7c'!D79,Table_RSE7C_Data!E:E,'Table 7c'!$D$64)</f>
        <v>124867</v>
      </c>
      <c r="O79" s="193"/>
    </row>
    <row r="80" spans="1:15" ht="16.5" customHeight="1" x14ac:dyDescent="0.45">
      <c r="A80" s="452" t="s">
        <v>148</v>
      </c>
      <c r="B80" s="12" t="s">
        <v>87</v>
      </c>
      <c r="C80" s="229" t="s">
        <v>391</v>
      </c>
      <c r="D80" s="229" t="s">
        <v>388</v>
      </c>
      <c r="E80" s="186">
        <f>SUMIFS(Table_RSE7C_Data!H:H,Table_RSE7C_Data!B:B,'Table 7c'!$D$6,Table_RSE7C_Data!C:C,'Table 7c'!C80,Table_RSE7C_Data!D:D,'Table 7c'!D80,Table_RSE7C_Data!E:E,'Table 7c'!$D$64)</f>
        <v>336</v>
      </c>
      <c r="F80" s="186">
        <f>SUMIFS(Table_RSE7C_Data!I:I,Table_RSE7C_Data!B:B,'Table 7c'!$D$6,Table_RSE7C_Data!C:C,'Table 7c'!C80,Table_RSE7C_Data!D:D,'Table 7c'!D80,Table_RSE7C_Data!E:E,'Table 7c'!$D$64)</f>
        <v>122</v>
      </c>
      <c r="G80" s="186">
        <f>SUMIFS(Table_RSE7C_Data!J:J,Table_RSE7C_Data!B:B,'Table 7c'!$D$6,Table_RSE7C_Data!C:C,'Table 7c'!C80,Table_RSE7C_Data!D:D,'Table 7c'!D80,Table_RSE7C_Data!E:E,'Table 7c'!$D$64)</f>
        <v>70</v>
      </c>
      <c r="H80" s="186">
        <f>SUMIFS(Table_RSE7C_Data!K:K,Table_RSE7C_Data!B:B,'Table 7c'!$D$6,Table_RSE7C_Data!C:C,'Table 7c'!C80,Table_RSE7C_Data!D:D,'Table 7c'!D80,Table_RSE7C_Data!E:E,'Table 7c'!$D$64)</f>
        <v>56</v>
      </c>
      <c r="I80" s="186">
        <f>SUMIFS(Table_RSE7C_Data!L:L,Table_RSE7C_Data!B:B,'Table 7c'!$D$6,Table_RSE7C_Data!C:C,'Table 7c'!C80,Table_RSE7C_Data!D:D,'Table 7c'!D80,Table_RSE7C_Data!E:E,'Table 7c'!$D$64)</f>
        <v>55</v>
      </c>
      <c r="J80" s="186">
        <f>SUMIFS(Table_RSE7C_Data!M:M,Table_RSE7C_Data!B:B,'Table 7c'!$D$6,Table_RSE7C_Data!C:C,'Table 7c'!C80,Table_RSE7C_Data!D:D,'Table 7c'!D80,Table_RSE7C_Data!E:E,'Table 7c'!$D$64)</f>
        <v>65</v>
      </c>
    </row>
    <row r="81" spans="1:10" s="525" customFormat="1" ht="16.5" customHeight="1" x14ac:dyDescent="0.45">
      <c r="A81" s="453" t="s">
        <v>148</v>
      </c>
      <c r="B81" s="446" t="s">
        <v>26</v>
      </c>
      <c r="C81" s="445" t="s">
        <v>391</v>
      </c>
      <c r="D81" s="445" t="s">
        <v>290</v>
      </c>
      <c r="E81" s="338">
        <f>SUMIFS(Table_RSE7C_Data!H:H,Table_RSE7C_Data!B:B,'Table 7c'!$D$6,Table_RSE7C_Data!C:C,'Table 7c'!C81,Table_RSE7C_Data!D:D,'Table 7c'!D81,Table_RSE7C_Data!E:E,'Table 7c'!$D$64)</f>
        <v>157188</v>
      </c>
      <c r="F81" s="338">
        <f>SUMIFS(Table_RSE7C_Data!I:I,Table_RSE7C_Data!B:B,'Table 7c'!$D$6,Table_RSE7C_Data!C:C,'Table 7c'!C81,Table_RSE7C_Data!D:D,'Table 7c'!D81,Table_RSE7C_Data!E:E,'Table 7c'!$D$64)</f>
        <v>166442</v>
      </c>
      <c r="G81" s="338">
        <f>SUMIFS(Table_RSE7C_Data!J:J,Table_RSE7C_Data!B:B,'Table 7c'!$D$6,Table_RSE7C_Data!C:C,'Table 7c'!C81,Table_RSE7C_Data!D:D,'Table 7c'!D81,Table_RSE7C_Data!E:E,'Table 7c'!$D$64)</f>
        <v>189981</v>
      </c>
      <c r="H81" s="338">
        <f>SUMIFS(Table_RSE7C_Data!K:K,Table_RSE7C_Data!B:B,'Table 7c'!$D$6,Table_RSE7C_Data!C:C,'Table 7c'!C81,Table_RSE7C_Data!D:D,'Table 7c'!D81,Table_RSE7C_Data!E:E,'Table 7c'!$D$64)</f>
        <v>205921</v>
      </c>
      <c r="I81" s="338">
        <f>SUMIFS(Table_RSE7C_Data!L:L,Table_RSE7C_Data!B:B,'Table 7c'!$D$6,Table_RSE7C_Data!C:C,'Table 7c'!C81,Table_RSE7C_Data!D:D,'Table 7c'!D81,Table_RSE7C_Data!E:E,'Table 7c'!$D$64)</f>
        <v>219268</v>
      </c>
      <c r="J81" s="338">
        <f>SUMIFS(Table_RSE7C_Data!M:M,Table_RSE7C_Data!B:B,'Table 7c'!$D$6,Table_RSE7C_Data!C:C,'Table 7c'!C81,Table_RSE7C_Data!D:D,'Table 7c'!D81,Table_RSE7C_Data!E:E,'Table 7c'!$D$64)</f>
        <v>214153</v>
      </c>
    </row>
    <row r="82" spans="1:10" ht="16.5" customHeight="1" x14ac:dyDescent="0.45">
      <c r="A82" s="452" t="s">
        <v>149</v>
      </c>
      <c r="B82" s="12" t="s">
        <v>187</v>
      </c>
      <c r="C82" s="229" t="s">
        <v>392</v>
      </c>
      <c r="D82" s="229" t="s">
        <v>187</v>
      </c>
      <c r="E82" s="186">
        <f>SUMIFS(Table_RSE7C_Data!H:H,Table_RSE7C_Data!B:B,'Table 7c'!$D$6,Table_RSE7C_Data!C:C,'Table 7c'!C82,Table_RSE7C_Data!D:D,'Table 7c'!D82,Table_RSE7C_Data!E:E,'Table 7c'!$D$64)</f>
        <v>76322</v>
      </c>
      <c r="F82" s="186">
        <f>SUMIFS(Table_RSE7C_Data!I:I,Table_RSE7C_Data!B:B,'Table 7c'!$D$6,Table_RSE7C_Data!C:C,'Table 7c'!C82,Table_RSE7C_Data!D:D,'Table 7c'!D82,Table_RSE7C_Data!E:E,'Table 7c'!$D$64)</f>
        <v>79420</v>
      </c>
      <c r="G82" s="186">
        <f>SUMIFS(Table_RSE7C_Data!J:J,Table_RSE7C_Data!B:B,'Table 7c'!$D$6,Table_RSE7C_Data!C:C,'Table 7c'!C82,Table_RSE7C_Data!D:D,'Table 7c'!D82,Table_RSE7C_Data!E:E,'Table 7c'!$D$64)</f>
        <v>87054</v>
      </c>
      <c r="H82" s="186">
        <f>SUMIFS(Table_RSE7C_Data!K:K,Table_RSE7C_Data!B:B,'Table 7c'!$D$6,Table_RSE7C_Data!C:C,'Table 7c'!C82,Table_RSE7C_Data!D:D,'Table 7c'!D82,Table_RSE7C_Data!E:E,'Table 7c'!$D$64)</f>
        <v>92397</v>
      </c>
      <c r="I82" s="186">
        <f>SUMIFS(Table_RSE7C_Data!L:L,Table_RSE7C_Data!B:B,'Table 7c'!$D$6,Table_RSE7C_Data!C:C,'Table 7c'!C82,Table_RSE7C_Data!D:D,'Table 7c'!D82,Table_RSE7C_Data!E:E,'Table 7c'!$D$64)</f>
        <v>99643</v>
      </c>
      <c r="J82" s="186">
        <f>SUMIFS(Table_RSE7C_Data!M:M,Table_RSE7C_Data!B:B,'Table 7c'!$D$6,Table_RSE7C_Data!C:C,'Table 7c'!C82,Table_RSE7C_Data!D:D,'Table 7c'!D82,Table_RSE7C_Data!E:E,'Table 7c'!$D$64)</f>
        <v>101396</v>
      </c>
    </row>
    <row r="83" spans="1:10" ht="16.5" customHeight="1" x14ac:dyDescent="0.45">
      <c r="A83" s="452" t="s">
        <v>149</v>
      </c>
      <c r="B83" s="12" t="s">
        <v>188</v>
      </c>
      <c r="C83" s="229" t="s">
        <v>392</v>
      </c>
      <c r="D83" s="229" t="s">
        <v>188</v>
      </c>
      <c r="E83" s="186">
        <f>SUMIFS(Table_RSE7C_Data!H:H,Table_RSE7C_Data!B:B,'Table 7c'!$D$6,Table_RSE7C_Data!C:C,'Table 7c'!C83,Table_RSE7C_Data!D:D,'Table 7c'!D83,Table_RSE7C_Data!E:E,'Table 7c'!$D$64)</f>
        <v>124068</v>
      </c>
      <c r="F83" s="186">
        <f>SUMIFS(Table_RSE7C_Data!I:I,Table_RSE7C_Data!B:B,'Table 7c'!$D$6,Table_RSE7C_Data!C:C,'Table 7c'!C83,Table_RSE7C_Data!D:D,'Table 7c'!D83,Table_RSE7C_Data!E:E,'Table 7c'!$D$64)</f>
        <v>125733</v>
      </c>
      <c r="G83" s="186">
        <f>SUMIFS(Table_RSE7C_Data!J:J,Table_RSE7C_Data!B:B,'Table 7c'!$D$6,Table_RSE7C_Data!C:C,'Table 7c'!C83,Table_RSE7C_Data!D:D,'Table 7c'!D83,Table_RSE7C_Data!E:E,'Table 7c'!$D$64)</f>
        <v>131136</v>
      </c>
      <c r="H83" s="186">
        <f>SUMIFS(Table_RSE7C_Data!K:K,Table_RSE7C_Data!B:B,'Table 7c'!$D$6,Table_RSE7C_Data!C:C,'Table 7c'!C83,Table_RSE7C_Data!D:D,'Table 7c'!D83,Table_RSE7C_Data!E:E,'Table 7c'!$D$64)</f>
        <v>136801</v>
      </c>
      <c r="I83" s="186">
        <f>SUMIFS(Table_RSE7C_Data!L:L,Table_RSE7C_Data!B:B,'Table 7c'!$D$6,Table_RSE7C_Data!C:C,'Table 7c'!C83,Table_RSE7C_Data!D:D,'Table 7c'!D83,Table_RSE7C_Data!E:E,'Table 7c'!$D$64)</f>
        <v>144896</v>
      </c>
      <c r="J83" s="186">
        <f>SUMIFS(Table_RSE7C_Data!M:M,Table_RSE7C_Data!B:B,'Table 7c'!$D$6,Table_RSE7C_Data!C:C,'Table 7c'!C83,Table_RSE7C_Data!D:D,'Table 7c'!D83,Table_RSE7C_Data!E:E,'Table 7c'!$D$64)</f>
        <v>143396</v>
      </c>
    </row>
    <row r="84" spans="1:10" ht="16.5" customHeight="1" x14ac:dyDescent="0.45">
      <c r="A84" s="452" t="s">
        <v>149</v>
      </c>
      <c r="B84" s="12" t="s">
        <v>87</v>
      </c>
      <c r="C84" s="229" t="s">
        <v>392</v>
      </c>
      <c r="D84" s="229" t="s">
        <v>388</v>
      </c>
      <c r="E84" s="186">
        <f>SUMIFS(Table_RSE7C_Data!H:H,Table_RSE7C_Data!B:B,'Table 7c'!$D$6,Table_RSE7C_Data!C:C,'Table 7c'!C84,Table_RSE7C_Data!D:D,'Table 7c'!D84,Table_RSE7C_Data!E:E,'Table 7c'!$D$64)</f>
        <v>338</v>
      </c>
      <c r="F84" s="186">
        <f>SUMIFS(Table_RSE7C_Data!I:I,Table_RSE7C_Data!B:B,'Table 7c'!$D$6,Table_RSE7C_Data!C:C,'Table 7c'!C84,Table_RSE7C_Data!D:D,'Table 7c'!D84,Table_RSE7C_Data!E:E,'Table 7c'!$D$64)</f>
        <v>130</v>
      </c>
      <c r="G84" s="186">
        <f>SUMIFS(Table_RSE7C_Data!J:J,Table_RSE7C_Data!B:B,'Table 7c'!$D$6,Table_RSE7C_Data!C:C,'Table 7c'!C84,Table_RSE7C_Data!D:D,'Table 7c'!D84,Table_RSE7C_Data!E:E,'Table 7c'!$D$64)</f>
        <v>62</v>
      </c>
      <c r="H84" s="186">
        <f>SUMIFS(Table_RSE7C_Data!K:K,Table_RSE7C_Data!B:B,'Table 7c'!$D$6,Table_RSE7C_Data!C:C,'Table 7c'!C84,Table_RSE7C_Data!D:D,'Table 7c'!D84,Table_RSE7C_Data!E:E,'Table 7c'!$D$64)</f>
        <v>51</v>
      </c>
      <c r="I84" s="186">
        <f>SUMIFS(Table_RSE7C_Data!L:L,Table_RSE7C_Data!B:B,'Table 7c'!$D$6,Table_RSE7C_Data!C:C,'Table 7c'!C84,Table_RSE7C_Data!D:D,'Table 7c'!D84,Table_RSE7C_Data!E:E,'Table 7c'!$D$64)</f>
        <v>48</v>
      </c>
      <c r="J84" s="186">
        <f>SUMIFS(Table_RSE7C_Data!M:M,Table_RSE7C_Data!B:B,'Table 7c'!$D$6,Table_RSE7C_Data!C:C,'Table 7c'!C84,Table_RSE7C_Data!D:D,'Table 7c'!D84,Table_RSE7C_Data!E:E,'Table 7c'!$D$64)</f>
        <v>51</v>
      </c>
    </row>
    <row r="85" spans="1:10" s="525" customFormat="1" ht="16.5" customHeight="1" x14ac:dyDescent="0.45">
      <c r="A85" s="453" t="s">
        <v>149</v>
      </c>
      <c r="B85" s="446" t="s">
        <v>26</v>
      </c>
      <c r="C85" s="445" t="s">
        <v>392</v>
      </c>
      <c r="D85" s="445" t="s">
        <v>290</v>
      </c>
      <c r="E85" s="338">
        <f>SUMIFS(Table_RSE7C_Data!H:H,Table_RSE7C_Data!B:B,'Table 7c'!$D$6,Table_RSE7C_Data!C:C,'Table 7c'!C85,Table_RSE7C_Data!D:D,'Table 7c'!D85,Table_RSE7C_Data!E:E,'Table 7c'!$D$64)</f>
        <v>200729</v>
      </c>
      <c r="F85" s="338">
        <f>SUMIFS(Table_RSE7C_Data!I:I,Table_RSE7C_Data!B:B,'Table 7c'!$D$6,Table_RSE7C_Data!C:C,'Table 7c'!C85,Table_RSE7C_Data!D:D,'Table 7c'!D85,Table_RSE7C_Data!E:E,'Table 7c'!$D$64)</f>
        <v>205283</v>
      </c>
      <c r="G85" s="338">
        <f>SUMIFS(Table_RSE7C_Data!J:J,Table_RSE7C_Data!B:B,'Table 7c'!$D$6,Table_RSE7C_Data!C:C,'Table 7c'!C85,Table_RSE7C_Data!D:D,'Table 7c'!D85,Table_RSE7C_Data!E:E,'Table 7c'!$D$64)</f>
        <v>218251</v>
      </c>
      <c r="H85" s="338">
        <f>SUMIFS(Table_RSE7C_Data!K:K,Table_RSE7C_Data!B:B,'Table 7c'!$D$6,Table_RSE7C_Data!C:C,'Table 7c'!C85,Table_RSE7C_Data!D:D,'Table 7c'!D85,Table_RSE7C_Data!E:E,'Table 7c'!$D$64)</f>
        <v>229249</v>
      </c>
      <c r="I85" s="338">
        <f>SUMIFS(Table_RSE7C_Data!L:L,Table_RSE7C_Data!B:B,'Table 7c'!$D$6,Table_RSE7C_Data!C:C,'Table 7c'!C85,Table_RSE7C_Data!D:D,'Table 7c'!D85,Table_RSE7C_Data!E:E,'Table 7c'!$D$64)</f>
        <v>244587</v>
      </c>
      <c r="J85" s="338">
        <f>SUMIFS(Table_RSE7C_Data!M:M,Table_RSE7C_Data!B:B,'Table 7c'!$D$6,Table_RSE7C_Data!C:C,'Table 7c'!C85,Table_RSE7C_Data!D:D,'Table 7c'!D85,Table_RSE7C_Data!E:E,'Table 7c'!$D$64)</f>
        <v>244843</v>
      </c>
    </row>
    <row r="86" spans="1:10" ht="16.5" customHeight="1" x14ac:dyDescent="0.45">
      <c r="A86" s="452" t="s">
        <v>150</v>
      </c>
      <c r="B86" s="12" t="s">
        <v>187</v>
      </c>
      <c r="C86" s="229" t="s">
        <v>393</v>
      </c>
      <c r="D86" s="229" t="s">
        <v>187</v>
      </c>
      <c r="E86" s="186">
        <f>SUMIFS(Table_RSE7C_Data!H:H,Table_RSE7C_Data!B:B,'Table 7c'!$D$6,Table_RSE7C_Data!C:C,'Table 7c'!C86,Table_RSE7C_Data!D:D,'Table 7c'!D86,Table_RSE7C_Data!E:E,'Table 7c'!$D$64)</f>
        <v>87293</v>
      </c>
      <c r="F86" s="186">
        <f>SUMIFS(Table_RSE7C_Data!I:I,Table_RSE7C_Data!B:B,'Table 7c'!$D$6,Table_RSE7C_Data!C:C,'Table 7c'!C86,Table_RSE7C_Data!D:D,'Table 7c'!D86,Table_RSE7C_Data!E:E,'Table 7c'!$D$64)</f>
        <v>93450</v>
      </c>
      <c r="G86" s="186">
        <f>SUMIFS(Table_RSE7C_Data!J:J,Table_RSE7C_Data!B:B,'Table 7c'!$D$6,Table_RSE7C_Data!C:C,'Table 7c'!C86,Table_RSE7C_Data!D:D,'Table 7c'!D86,Table_RSE7C_Data!E:E,'Table 7c'!$D$64)</f>
        <v>105164</v>
      </c>
      <c r="H86" s="186">
        <f>SUMIFS(Table_RSE7C_Data!K:K,Table_RSE7C_Data!B:B,'Table 7c'!$D$6,Table_RSE7C_Data!C:C,'Table 7c'!C86,Table_RSE7C_Data!D:D,'Table 7c'!D86,Table_RSE7C_Data!E:E,'Table 7c'!$D$64)</f>
        <v>113247</v>
      </c>
      <c r="I86" s="186">
        <f>SUMIFS(Table_RSE7C_Data!L:L,Table_RSE7C_Data!B:B,'Table 7c'!$D$6,Table_RSE7C_Data!C:C,'Table 7c'!C86,Table_RSE7C_Data!D:D,'Table 7c'!D86,Table_RSE7C_Data!E:E,'Table 7c'!$D$64)</f>
        <v>121120</v>
      </c>
      <c r="J86" s="186">
        <f>SUMIFS(Table_RSE7C_Data!M:M,Table_RSE7C_Data!B:B,'Table 7c'!$D$6,Table_RSE7C_Data!C:C,'Table 7c'!C86,Table_RSE7C_Data!D:D,'Table 7c'!D86,Table_RSE7C_Data!E:E,'Table 7c'!$D$64)</f>
        <v>121608</v>
      </c>
    </row>
    <row r="87" spans="1:10" ht="16.5" customHeight="1" x14ac:dyDescent="0.45">
      <c r="A87" s="452" t="s">
        <v>150</v>
      </c>
      <c r="B87" s="12" t="s">
        <v>188</v>
      </c>
      <c r="C87" s="229" t="s">
        <v>393</v>
      </c>
      <c r="D87" s="229" t="s">
        <v>188</v>
      </c>
      <c r="E87" s="186">
        <f>SUMIFS(Table_RSE7C_Data!H:H,Table_RSE7C_Data!B:B,'Table 7c'!$D$6,Table_RSE7C_Data!C:C,'Table 7c'!C87,Table_RSE7C_Data!D:D,'Table 7c'!D87,Table_RSE7C_Data!E:E,'Table 7c'!$D$64)</f>
        <v>138738</v>
      </c>
      <c r="F87" s="186">
        <f>SUMIFS(Table_RSE7C_Data!I:I,Table_RSE7C_Data!B:B,'Table 7c'!$D$6,Table_RSE7C_Data!C:C,'Table 7c'!C87,Table_RSE7C_Data!D:D,'Table 7c'!D87,Table_RSE7C_Data!E:E,'Table 7c'!$D$64)</f>
        <v>145499</v>
      </c>
      <c r="G87" s="186">
        <f>SUMIFS(Table_RSE7C_Data!J:J,Table_RSE7C_Data!B:B,'Table 7c'!$D$6,Table_RSE7C_Data!C:C,'Table 7c'!C87,Table_RSE7C_Data!D:D,'Table 7c'!D87,Table_RSE7C_Data!E:E,'Table 7c'!$D$64)</f>
        <v>158640</v>
      </c>
      <c r="H87" s="186">
        <f>SUMIFS(Table_RSE7C_Data!K:K,Table_RSE7C_Data!B:B,'Table 7c'!$D$6,Table_RSE7C_Data!C:C,'Table 7c'!C87,Table_RSE7C_Data!D:D,'Table 7c'!D87,Table_RSE7C_Data!E:E,'Table 7c'!$D$64)</f>
        <v>169888</v>
      </c>
      <c r="I87" s="186">
        <f>SUMIFS(Table_RSE7C_Data!L:L,Table_RSE7C_Data!B:B,'Table 7c'!$D$6,Table_RSE7C_Data!C:C,'Table 7c'!C87,Table_RSE7C_Data!D:D,'Table 7c'!D87,Table_RSE7C_Data!E:E,'Table 7c'!$D$64)</f>
        <v>178903</v>
      </c>
      <c r="J87" s="186">
        <f>SUMIFS(Table_RSE7C_Data!M:M,Table_RSE7C_Data!B:B,'Table 7c'!$D$6,Table_RSE7C_Data!C:C,'Table 7c'!C87,Table_RSE7C_Data!D:D,'Table 7c'!D87,Table_RSE7C_Data!E:E,'Table 7c'!$D$64)</f>
        <v>175224</v>
      </c>
    </row>
    <row r="88" spans="1:10" ht="16.5" customHeight="1" x14ac:dyDescent="0.45">
      <c r="A88" s="452" t="s">
        <v>150</v>
      </c>
      <c r="B88" s="12" t="s">
        <v>87</v>
      </c>
      <c r="C88" s="229" t="s">
        <v>393</v>
      </c>
      <c r="D88" s="229" t="s">
        <v>388</v>
      </c>
      <c r="E88" s="186">
        <f>SUMIFS(Table_RSE7C_Data!H:H,Table_RSE7C_Data!B:B,'Table 7c'!$D$6,Table_RSE7C_Data!C:C,'Table 7c'!C88,Table_RSE7C_Data!D:D,'Table 7c'!D88,Table_RSE7C_Data!E:E,'Table 7c'!$D$64)</f>
        <v>263</v>
      </c>
      <c r="F88" s="186">
        <f>SUMIFS(Table_RSE7C_Data!I:I,Table_RSE7C_Data!B:B,'Table 7c'!$D$6,Table_RSE7C_Data!C:C,'Table 7c'!C88,Table_RSE7C_Data!D:D,'Table 7c'!D88,Table_RSE7C_Data!E:E,'Table 7c'!$D$64)</f>
        <v>103</v>
      </c>
      <c r="G88" s="186">
        <f>SUMIFS(Table_RSE7C_Data!J:J,Table_RSE7C_Data!B:B,'Table 7c'!$D$6,Table_RSE7C_Data!C:C,'Table 7c'!C88,Table_RSE7C_Data!D:D,'Table 7c'!D88,Table_RSE7C_Data!E:E,'Table 7c'!$D$64)</f>
        <v>55</v>
      </c>
      <c r="H88" s="186">
        <f>SUMIFS(Table_RSE7C_Data!K:K,Table_RSE7C_Data!B:B,'Table 7c'!$D$6,Table_RSE7C_Data!C:C,'Table 7c'!C88,Table_RSE7C_Data!D:D,'Table 7c'!D88,Table_RSE7C_Data!E:E,'Table 7c'!$D$64)</f>
        <v>47</v>
      </c>
      <c r="I88" s="186">
        <f>SUMIFS(Table_RSE7C_Data!L:L,Table_RSE7C_Data!B:B,'Table 7c'!$D$6,Table_RSE7C_Data!C:C,'Table 7c'!C88,Table_RSE7C_Data!D:D,'Table 7c'!D88,Table_RSE7C_Data!E:E,'Table 7c'!$D$64)</f>
        <v>49</v>
      </c>
      <c r="J88" s="186">
        <f>SUMIFS(Table_RSE7C_Data!M:M,Table_RSE7C_Data!B:B,'Table 7c'!$D$6,Table_RSE7C_Data!C:C,'Table 7c'!C88,Table_RSE7C_Data!D:D,'Table 7c'!D88,Table_RSE7C_Data!E:E,'Table 7c'!$D$64)</f>
        <v>55</v>
      </c>
    </row>
    <row r="89" spans="1:10" s="525" customFormat="1" ht="16.5" customHeight="1" x14ac:dyDescent="0.45">
      <c r="A89" s="453" t="s">
        <v>150</v>
      </c>
      <c r="B89" s="446" t="s">
        <v>26</v>
      </c>
      <c r="C89" s="445" t="s">
        <v>393</v>
      </c>
      <c r="D89" s="445" t="s">
        <v>290</v>
      </c>
      <c r="E89" s="338">
        <f>SUMIFS(Table_RSE7C_Data!H:H,Table_RSE7C_Data!B:B,'Table 7c'!$D$6,Table_RSE7C_Data!C:C,'Table 7c'!C89,Table_RSE7C_Data!D:D,'Table 7c'!D89,Table_RSE7C_Data!E:E,'Table 7c'!$D$64)</f>
        <v>226293</v>
      </c>
      <c r="F89" s="338">
        <f>SUMIFS(Table_RSE7C_Data!I:I,Table_RSE7C_Data!B:B,'Table 7c'!$D$6,Table_RSE7C_Data!C:C,'Table 7c'!C89,Table_RSE7C_Data!D:D,'Table 7c'!D89,Table_RSE7C_Data!E:E,'Table 7c'!$D$64)</f>
        <v>239052</v>
      </c>
      <c r="G89" s="338">
        <f>SUMIFS(Table_RSE7C_Data!J:J,Table_RSE7C_Data!B:B,'Table 7c'!$D$6,Table_RSE7C_Data!C:C,'Table 7c'!C89,Table_RSE7C_Data!D:D,'Table 7c'!D89,Table_RSE7C_Data!E:E,'Table 7c'!$D$64)</f>
        <v>263859</v>
      </c>
      <c r="H89" s="338">
        <f>SUMIFS(Table_RSE7C_Data!K:K,Table_RSE7C_Data!B:B,'Table 7c'!$D$6,Table_RSE7C_Data!C:C,'Table 7c'!C89,Table_RSE7C_Data!D:D,'Table 7c'!D89,Table_RSE7C_Data!E:E,'Table 7c'!$D$64)</f>
        <v>283182</v>
      </c>
      <c r="I89" s="338">
        <f>SUMIFS(Table_RSE7C_Data!L:L,Table_RSE7C_Data!B:B,'Table 7c'!$D$6,Table_RSE7C_Data!C:C,'Table 7c'!C89,Table_RSE7C_Data!D:D,'Table 7c'!D89,Table_RSE7C_Data!E:E,'Table 7c'!$D$64)</f>
        <v>300071</v>
      </c>
      <c r="J89" s="338">
        <f>SUMIFS(Table_RSE7C_Data!M:M,Table_RSE7C_Data!B:B,'Table 7c'!$D$6,Table_RSE7C_Data!C:C,'Table 7c'!C89,Table_RSE7C_Data!D:D,'Table 7c'!D89,Table_RSE7C_Data!E:E,'Table 7c'!$D$64)</f>
        <v>296886</v>
      </c>
    </row>
    <row r="90" spans="1:10" ht="16.5" customHeight="1" x14ac:dyDescent="0.45">
      <c r="A90" s="452" t="s">
        <v>151</v>
      </c>
      <c r="B90" s="12" t="s">
        <v>187</v>
      </c>
      <c r="C90" s="229" t="s">
        <v>394</v>
      </c>
      <c r="D90" s="229" t="s">
        <v>187</v>
      </c>
      <c r="E90" s="186">
        <f>SUMIFS(Table_RSE7C_Data!H:H,Table_RSE7C_Data!B:B,'Table 7c'!$D$6,Table_RSE7C_Data!C:C,'Table 7c'!C90,Table_RSE7C_Data!D:D,'Table 7c'!D90,Table_RSE7C_Data!E:E,'Table 7c'!$D$64)</f>
        <v>89240</v>
      </c>
      <c r="F90" s="186">
        <f>SUMIFS(Table_RSE7C_Data!I:I,Table_RSE7C_Data!B:B,'Table 7c'!$D$6,Table_RSE7C_Data!C:C,'Table 7c'!C90,Table_RSE7C_Data!D:D,'Table 7c'!D90,Table_RSE7C_Data!E:E,'Table 7c'!$D$64)</f>
        <v>95044</v>
      </c>
      <c r="G90" s="186">
        <f>SUMIFS(Table_RSE7C_Data!J:J,Table_RSE7C_Data!B:B,'Table 7c'!$D$6,Table_RSE7C_Data!C:C,'Table 7c'!C90,Table_RSE7C_Data!D:D,'Table 7c'!D90,Table_RSE7C_Data!E:E,'Table 7c'!$D$64)</f>
        <v>108645</v>
      </c>
      <c r="H90" s="186">
        <f>SUMIFS(Table_RSE7C_Data!K:K,Table_RSE7C_Data!B:B,'Table 7c'!$D$6,Table_RSE7C_Data!C:C,'Table 7c'!C90,Table_RSE7C_Data!D:D,'Table 7c'!D90,Table_RSE7C_Data!E:E,'Table 7c'!$D$64)</f>
        <v>117671</v>
      </c>
      <c r="I90" s="186">
        <f>SUMIFS(Table_RSE7C_Data!L:L,Table_RSE7C_Data!B:B,'Table 7c'!$D$6,Table_RSE7C_Data!C:C,'Table 7c'!C90,Table_RSE7C_Data!D:D,'Table 7c'!D90,Table_RSE7C_Data!E:E,'Table 7c'!$D$64)</f>
        <v>126167</v>
      </c>
      <c r="J90" s="186">
        <f>SUMIFS(Table_RSE7C_Data!M:M,Table_RSE7C_Data!B:B,'Table 7c'!$D$6,Table_RSE7C_Data!C:C,'Table 7c'!C90,Table_RSE7C_Data!D:D,'Table 7c'!D90,Table_RSE7C_Data!E:E,'Table 7c'!$D$64)</f>
        <v>128346</v>
      </c>
    </row>
    <row r="91" spans="1:10" ht="16.5" customHeight="1" x14ac:dyDescent="0.45">
      <c r="A91" s="452" t="s">
        <v>151</v>
      </c>
      <c r="B91" s="12" t="s">
        <v>188</v>
      </c>
      <c r="C91" s="229" t="s">
        <v>394</v>
      </c>
      <c r="D91" s="229" t="s">
        <v>188</v>
      </c>
      <c r="E91" s="186">
        <f>SUMIFS(Table_RSE7C_Data!H:H,Table_RSE7C_Data!B:B,'Table 7c'!$D$6,Table_RSE7C_Data!C:C,'Table 7c'!C91,Table_RSE7C_Data!D:D,'Table 7c'!D91,Table_RSE7C_Data!E:E,'Table 7c'!$D$64)</f>
        <v>135997</v>
      </c>
      <c r="F91" s="186">
        <f>SUMIFS(Table_RSE7C_Data!I:I,Table_RSE7C_Data!B:B,'Table 7c'!$D$6,Table_RSE7C_Data!C:C,'Table 7c'!C91,Table_RSE7C_Data!D:D,'Table 7c'!D91,Table_RSE7C_Data!E:E,'Table 7c'!$D$64)</f>
        <v>141094</v>
      </c>
      <c r="G91" s="186">
        <f>SUMIFS(Table_RSE7C_Data!J:J,Table_RSE7C_Data!B:B,'Table 7c'!$D$6,Table_RSE7C_Data!C:C,'Table 7c'!C91,Table_RSE7C_Data!D:D,'Table 7c'!D91,Table_RSE7C_Data!E:E,'Table 7c'!$D$64)</f>
        <v>152720</v>
      </c>
      <c r="H91" s="186">
        <f>SUMIFS(Table_RSE7C_Data!K:K,Table_RSE7C_Data!B:B,'Table 7c'!$D$6,Table_RSE7C_Data!C:C,'Table 7c'!C91,Table_RSE7C_Data!D:D,'Table 7c'!D91,Table_RSE7C_Data!E:E,'Table 7c'!$D$64)</f>
        <v>163237</v>
      </c>
      <c r="I91" s="186">
        <f>SUMIFS(Table_RSE7C_Data!L:L,Table_RSE7C_Data!B:B,'Table 7c'!$D$6,Table_RSE7C_Data!C:C,'Table 7c'!C91,Table_RSE7C_Data!D:D,'Table 7c'!D91,Table_RSE7C_Data!E:E,'Table 7c'!$D$64)</f>
        <v>175311</v>
      </c>
      <c r="J91" s="186">
        <f>SUMIFS(Table_RSE7C_Data!M:M,Table_RSE7C_Data!B:B,'Table 7c'!$D$6,Table_RSE7C_Data!C:C,'Table 7c'!C91,Table_RSE7C_Data!D:D,'Table 7c'!D91,Table_RSE7C_Data!E:E,'Table 7c'!$D$64)</f>
        <v>177305</v>
      </c>
    </row>
    <row r="92" spans="1:10" ht="16.5" customHeight="1" x14ac:dyDescent="0.45">
      <c r="A92" s="452" t="s">
        <v>151</v>
      </c>
      <c r="B92" s="12" t="s">
        <v>87</v>
      </c>
      <c r="C92" s="229" t="s">
        <v>394</v>
      </c>
      <c r="D92" s="229" t="s">
        <v>388</v>
      </c>
      <c r="E92" s="186">
        <f>SUMIFS(Table_RSE7C_Data!H:H,Table_RSE7C_Data!B:B,'Table 7c'!$D$6,Table_RSE7C_Data!C:C,'Table 7c'!C92,Table_RSE7C_Data!D:D,'Table 7c'!D92,Table_RSE7C_Data!E:E,'Table 7c'!$D$64)</f>
        <v>160</v>
      </c>
      <c r="F92" s="186">
        <f>SUMIFS(Table_RSE7C_Data!I:I,Table_RSE7C_Data!B:B,'Table 7c'!$D$6,Table_RSE7C_Data!C:C,'Table 7c'!C92,Table_RSE7C_Data!D:D,'Table 7c'!D92,Table_RSE7C_Data!E:E,'Table 7c'!$D$64)</f>
        <v>67</v>
      </c>
      <c r="G92" s="186">
        <f>SUMIFS(Table_RSE7C_Data!J:J,Table_RSE7C_Data!B:B,'Table 7c'!$D$6,Table_RSE7C_Data!C:C,'Table 7c'!C92,Table_RSE7C_Data!D:D,'Table 7c'!D92,Table_RSE7C_Data!E:E,'Table 7c'!$D$64)</f>
        <v>38</v>
      </c>
      <c r="H92" s="186">
        <f>SUMIFS(Table_RSE7C_Data!K:K,Table_RSE7C_Data!B:B,'Table 7c'!$D$6,Table_RSE7C_Data!C:C,'Table 7c'!C92,Table_RSE7C_Data!D:D,'Table 7c'!D92,Table_RSE7C_Data!E:E,'Table 7c'!$D$64)</f>
        <v>38</v>
      </c>
      <c r="I92" s="186">
        <f>SUMIFS(Table_RSE7C_Data!L:L,Table_RSE7C_Data!B:B,'Table 7c'!$D$6,Table_RSE7C_Data!C:C,'Table 7c'!C92,Table_RSE7C_Data!D:D,'Table 7c'!D92,Table_RSE7C_Data!E:E,'Table 7c'!$D$64)</f>
        <v>44</v>
      </c>
      <c r="J92" s="186">
        <f>SUMIFS(Table_RSE7C_Data!M:M,Table_RSE7C_Data!B:B,'Table 7c'!$D$6,Table_RSE7C_Data!C:C,'Table 7c'!C92,Table_RSE7C_Data!D:D,'Table 7c'!D92,Table_RSE7C_Data!E:E,'Table 7c'!$D$64)</f>
        <v>46</v>
      </c>
    </row>
    <row r="93" spans="1:10" s="525" customFormat="1" ht="16.5" customHeight="1" x14ac:dyDescent="0.45">
      <c r="A93" s="453" t="s">
        <v>151</v>
      </c>
      <c r="B93" s="446" t="s">
        <v>26</v>
      </c>
      <c r="C93" s="445" t="s">
        <v>394</v>
      </c>
      <c r="D93" s="445" t="s">
        <v>290</v>
      </c>
      <c r="E93" s="338">
        <f>SUMIFS(Table_RSE7C_Data!H:H,Table_RSE7C_Data!B:B,'Table 7c'!$D$6,Table_RSE7C_Data!C:C,'Table 7c'!C93,Table_RSE7C_Data!D:D,'Table 7c'!D93,Table_RSE7C_Data!E:E,'Table 7c'!$D$64)</f>
        <v>225397</v>
      </c>
      <c r="F93" s="338">
        <f>SUMIFS(Table_RSE7C_Data!I:I,Table_RSE7C_Data!B:B,'Table 7c'!$D$6,Table_RSE7C_Data!C:C,'Table 7c'!C93,Table_RSE7C_Data!D:D,'Table 7c'!D93,Table_RSE7C_Data!E:E,'Table 7c'!$D$64)</f>
        <v>236204</v>
      </c>
      <c r="G93" s="338">
        <f>SUMIFS(Table_RSE7C_Data!J:J,Table_RSE7C_Data!B:B,'Table 7c'!$D$6,Table_RSE7C_Data!C:C,'Table 7c'!C93,Table_RSE7C_Data!D:D,'Table 7c'!D93,Table_RSE7C_Data!E:E,'Table 7c'!$D$64)</f>
        <v>261403</v>
      </c>
      <c r="H93" s="338">
        <f>SUMIFS(Table_RSE7C_Data!K:K,Table_RSE7C_Data!B:B,'Table 7c'!$D$6,Table_RSE7C_Data!C:C,'Table 7c'!C93,Table_RSE7C_Data!D:D,'Table 7c'!D93,Table_RSE7C_Data!E:E,'Table 7c'!$D$64)</f>
        <v>280947</v>
      </c>
      <c r="I93" s="338">
        <f>SUMIFS(Table_RSE7C_Data!L:L,Table_RSE7C_Data!B:B,'Table 7c'!$D$6,Table_RSE7C_Data!C:C,'Table 7c'!C93,Table_RSE7C_Data!D:D,'Table 7c'!D93,Table_RSE7C_Data!E:E,'Table 7c'!$D$64)</f>
        <v>301522</v>
      </c>
      <c r="J93" s="338">
        <f>SUMIFS(Table_RSE7C_Data!M:M,Table_RSE7C_Data!B:B,'Table 7c'!$D$6,Table_RSE7C_Data!C:C,'Table 7c'!C93,Table_RSE7C_Data!D:D,'Table 7c'!D93,Table_RSE7C_Data!E:E,'Table 7c'!$D$64)</f>
        <v>305696</v>
      </c>
    </row>
    <row r="94" spans="1:10" ht="16.5" customHeight="1" x14ac:dyDescent="0.45">
      <c r="A94" s="452" t="s">
        <v>152</v>
      </c>
      <c r="B94" s="12" t="s">
        <v>187</v>
      </c>
      <c r="C94" s="229" t="s">
        <v>395</v>
      </c>
      <c r="D94" s="229" t="s">
        <v>187</v>
      </c>
      <c r="E94" s="186">
        <f>SUMIFS(Table_RSE7C_Data!H:H,Table_RSE7C_Data!B:B,'Table 7c'!$D$6,Table_RSE7C_Data!C:C,'Table 7c'!C94,Table_RSE7C_Data!D:D,'Table 7c'!D94,Table_RSE7C_Data!E:E,'Table 7c'!$D$64)</f>
        <v>66240</v>
      </c>
      <c r="F94" s="186">
        <f>SUMIFS(Table_RSE7C_Data!I:I,Table_RSE7C_Data!B:B,'Table 7c'!$D$6,Table_RSE7C_Data!C:C,'Table 7c'!C94,Table_RSE7C_Data!D:D,'Table 7c'!D94,Table_RSE7C_Data!E:E,'Table 7c'!$D$64)</f>
        <v>70607</v>
      </c>
      <c r="G94" s="186">
        <f>SUMIFS(Table_RSE7C_Data!J:J,Table_RSE7C_Data!B:B,'Table 7c'!$D$6,Table_RSE7C_Data!C:C,'Table 7c'!C94,Table_RSE7C_Data!D:D,'Table 7c'!D94,Table_RSE7C_Data!E:E,'Table 7c'!$D$64)</f>
        <v>81427</v>
      </c>
      <c r="H94" s="186">
        <f>SUMIFS(Table_RSE7C_Data!K:K,Table_RSE7C_Data!B:B,'Table 7c'!$D$6,Table_RSE7C_Data!C:C,'Table 7c'!C94,Table_RSE7C_Data!D:D,'Table 7c'!D94,Table_RSE7C_Data!E:E,'Table 7c'!$D$64)</f>
        <v>91166</v>
      </c>
      <c r="I94" s="186">
        <f>SUMIFS(Table_RSE7C_Data!L:L,Table_RSE7C_Data!B:B,'Table 7c'!$D$6,Table_RSE7C_Data!C:C,'Table 7c'!C94,Table_RSE7C_Data!D:D,'Table 7c'!D94,Table_RSE7C_Data!E:E,'Table 7c'!$D$64)</f>
        <v>101122</v>
      </c>
      <c r="J94" s="186">
        <f>SUMIFS(Table_RSE7C_Data!M:M,Table_RSE7C_Data!B:B,'Table 7c'!$D$6,Table_RSE7C_Data!C:C,'Table 7c'!C94,Table_RSE7C_Data!D:D,'Table 7c'!D94,Table_RSE7C_Data!E:E,'Table 7c'!$D$64)</f>
        <v>105561</v>
      </c>
    </row>
    <row r="95" spans="1:10" ht="16.5" customHeight="1" x14ac:dyDescent="0.45">
      <c r="A95" s="452" t="s">
        <v>152</v>
      </c>
      <c r="B95" s="12" t="s">
        <v>188</v>
      </c>
      <c r="C95" s="229" t="s">
        <v>395</v>
      </c>
      <c r="D95" s="229" t="s">
        <v>188</v>
      </c>
      <c r="E95" s="186">
        <f>SUMIFS(Table_RSE7C_Data!H:H,Table_RSE7C_Data!B:B,'Table 7c'!$D$6,Table_RSE7C_Data!C:C,'Table 7c'!C95,Table_RSE7C_Data!D:D,'Table 7c'!D95,Table_RSE7C_Data!E:E,'Table 7c'!$D$64)</f>
        <v>93141</v>
      </c>
      <c r="F95" s="186">
        <f>SUMIFS(Table_RSE7C_Data!I:I,Table_RSE7C_Data!B:B,'Table 7c'!$D$6,Table_RSE7C_Data!C:C,'Table 7c'!C95,Table_RSE7C_Data!D:D,'Table 7c'!D95,Table_RSE7C_Data!E:E,'Table 7c'!$D$64)</f>
        <v>98129</v>
      </c>
      <c r="G95" s="186">
        <f>SUMIFS(Table_RSE7C_Data!J:J,Table_RSE7C_Data!B:B,'Table 7c'!$D$6,Table_RSE7C_Data!C:C,'Table 7c'!C95,Table_RSE7C_Data!D:D,'Table 7c'!D95,Table_RSE7C_Data!E:E,'Table 7c'!$D$64)</f>
        <v>113510</v>
      </c>
      <c r="H95" s="186">
        <f>SUMIFS(Table_RSE7C_Data!K:K,Table_RSE7C_Data!B:B,'Table 7c'!$D$6,Table_RSE7C_Data!C:C,'Table 7c'!C95,Table_RSE7C_Data!D:D,'Table 7c'!D95,Table_RSE7C_Data!E:E,'Table 7c'!$D$64)</f>
        <v>124591</v>
      </c>
      <c r="I95" s="186">
        <f>SUMIFS(Table_RSE7C_Data!L:L,Table_RSE7C_Data!B:B,'Table 7c'!$D$6,Table_RSE7C_Data!C:C,'Table 7c'!C95,Table_RSE7C_Data!D:D,'Table 7c'!D95,Table_RSE7C_Data!E:E,'Table 7c'!$D$64)</f>
        <v>134431</v>
      </c>
      <c r="J95" s="186">
        <f>SUMIFS(Table_RSE7C_Data!M:M,Table_RSE7C_Data!B:B,'Table 7c'!$D$6,Table_RSE7C_Data!C:C,'Table 7c'!C95,Table_RSE7C_Data!D:D,'Table 7c'!D95,Table_RSE7C_Data!E:E,'Table 7c'!$D$64)</f>
        <v>136909</v>
      </c>
    </row>
    <row r="96" spans="1:10" ht="16.5" customHeight="1" x14ac:dyDescent="0.45">
      <c r="A96" s="452" t="s">
        <v>152</v>
      </c>
      <c r="B96" s="12" t="s">
        <v>87</v>
      </c>
      <c r="C96" s="229" t="s">
        <v>395</v>
      </c>
      <c r="D96" s="229" t="s">
        <v>388</v>
      </c>
      <c r="E96" s="186">
        <f>SUMIFS(Table_RSE7C_Data!H:H,Table_RSE7C_Data!B:B,'Table 7c'!$D$6,Table_RSE7C_Data!C:C,'Table 7c'!C96,Table_RSE7C_Data!D:D,'Table 7c'!D96,Table_RSE7C_Data!E:E,'Table 7c'!$D$64)</f>
        <v>51</v>
      </c>
      <c r="F96" s="186">
        <f>SUMIFS(Table_RSE7C_Data!I:I,Table_RSE7C_Data!B:B,'Table 7c'!$D$6,Table_RSE7C_Data!C:C,'Table 7c'!C96,Table_RSE7C_Data!D:D,'Table 7c'!D96,Table_RSE7C_Data!E:E,'Table 7c'!$D$64)</f>
        <v>36</v>
      </c>
      <c r="G96" s="186">
        <f>SUMIFS(Table_RSE7C_Data!J:J,Table_RSE7C_Data!B:B,'Table 7c'!$D$6,Table_RSE7C_Data!C:C,'Table 7c'!C96,Table_RSE7C_Data!D:D,'Table 7c'!D96,Table_RSE7C_Data!E:E,'Table 7c'!$D$64)</f>
        <v>20</v>
      </c>
      <c r="H96" s="186">
        <f>SUMIFS(Table_RSE7C_Data!K:K,Table_RSE7C_Data!B:B,'Table 7c'!$D$6,Table_RSE7C_Data!C:C,'Table 7c'!C96,Table_RSE7C_Data!D:D,'Table 7c'!D96,Table_RSE7C_Data!E:E,'Table 7c'!$D$64)</f>
        <v>17</v>
      </c>
      <c r="I96" s="186">
        <f>SUMIFS(Table_RSE7C_Data!L:L,Table_RSE7C_Data!B:B,'Table 7c'!$D$6,Table_RSE7C_Data!C:C,'Table 7c'!C96,Table_RSE7C_Data!D:D,'Table 7c'!D96,Table_RSE7C_Data!E:E,'Table 7c'!$D$64)</f>
        <v>24</v>
      </c>
      <c r="J96" s="186">
        <f>SUMIFS(Table_RSE7C_Data!M:M,Table_RSE7C_Data!B:B,'Table 7c'!$D$6,Table_RSE7C_Data!C:C,'Table 7c'!C96,Table_RSE7C_Data!D:D,'Table 7c'!D96,Table_RSE7C_Data!E:E,'Table 7c'!$D$64)</f>
        <v>22</v>
      </c>
    </row>
    <row r="97" spans="1:13" s="525" customFormat="1" ht="16.5" customHeight="1" x14ac:dyDescent="0.45">
      <c r="A97" s="453" t="s">
        <v>152</v>
      </c>
      <c r="B97" s="446" t="s">
        <v>26</v>
      </c>
      <c r="C97" s="445" t="s">
        <v>395</v>
      </c>
      <c r="D97" s="445" t="s">
        <v>290</v>
      </c>
      <c r="E97" s="338">
        <f>SUMIFS(Table_RSE7C_Data!H:H,Table_RSE7C_Data!B:B,'Table 7c'!$D$6,Table_RSE7C_Data!C:C,'Table 7c'!C97,Table_RSE7C_Data!D:D,'Table 7c'!D97,Table_RSE7C_Data!E:E,'Table 7c'!$D$64)</f>
        <v>159432</v>
      </c>
      <c r="F97" s="338">
        <f>SUMIFS(Table_RSE7C_Data!I:I,Table_RSE7C_Data!B:B,'Table 7c'!$D$6,Table_RSE7C_Data!C:C,'Table 7c'!C97,Table_RSE7C_Data!D:D,'Table 7c'!D97,Table_RSE7C_Data!E:E,'Table 7c'!$D$64)</f>
        <v>168772</v>
      </c>
      <c r="G97" s="338">
        <f>SUMIFS(Table_RSE7C_Data!J:J,Table_RSE7C_Data!B:B,'Table 7c'!$D$6,Table_RSE7C_Data!C:C,'Table 7c'!C97,Table_RSE7C_Data!D:D,'Table 7c'!D97,Table_RSE7C_Data!E:E,'Table 7c'!$D$64)</f>
        <v>194958</v>
      </c>
      <c r="H97" s="338">
        <f>SUMIFS(Table_RSE7C_Data!K:K,Table_RSE7C_Data!B:B,'Table 7c'!$D$6,Table_RSE7C_Data!C:C,'Table 7c'!C97,Table_RSE7C_Data!D:D,'Table 7c'!D97,Table_RSE7C_Data!E:E,'Table 7c'!$D$64)</f>
        <v>215773</v>
      </c>
      <c r="I97" s="338">
        <f>SUMIFS(Table_RSE7C_Data!L:L,Table_RSE7C_Data!B:B,'Table 7c'!$D$6,Table_RSE7C_Data!C:C,'Table 7c'!C97,Table_RSE7C_Data!D:D,'Table 7c'!D97,Table_RSE7C_Data!E:E,'Table 7c'!$D$64)</f>
        <v>235576</v>
      </c>
      <c r="J97" s="338">
        <f>SUMIFS(Table_RSE7C_Data!M:M,Table_RSE7C_Data!B:B,'Table 7c'!$D$6,Table_RSE7C_Data!C:C,'Table 7c'!C97,Table_RSE7C_Data!D:D,'Table 7c'!D97,Table_RSE7C_Data!E:E,'Table 7c'!$D$64)</f>
        <v>242492</v>
      </c>
    </row>
    <row r="98" spans="1:13" ht="16.5" customHeight="1" x14ac:dyDescent="0.45">
      <c r="A98" s="452" t="s">
        <v>153</v>
      </c>
      <c r="B98" s="12" t="s">
        <v>187</v>
      </c>
      <c r="C98" s="229" t="s">
        <v>396</v>
      </c>
      <c r="D98" s="229" t="s">
        <v>187</v>
      </c>
      <c r="E98" s="186">
        <f>SUMIFS(Table_RSE7C_Data!H:H,Table_RSE7C_Data!B:B,'Table 7c'!$D$6,Table_RSE7C_Data!C:C,'Table 7c'!C98,Table_RSE7C_Data!D:D,'Table 7c'!D98,Table_RSE7C_Data!E:E,'Table 7c'!$D$64)</f>
        <v>34836</v>
      </c>
      <c r="F98" s="186">
        <f>SUMIFS(Table_RSE7C_Data!I:I,Table_RSE7C_Data!B:B,'Table 7c'!$D$6,Table_RSE7C_Data!C:C,'Table 7c'!C98,Table_RSE7C_Data!D:D,'Table 7c'!D98,Table_RSE7C_Data!E:E,'Table 7c'!$D$64)</f>
        <v>37816</v>
      </c>
      <c r="G98" s="186">
        <f>SUMIFS(Table_RSE7C_Data!J:J,Table_RSE7C_Data!B:B,'Table 7c'!$D$6,Table_RSE7C_Data!C:C,'Table 7c'!C98,Table_RSE7C_Data!D:D,'Table 7c'!D98,Table_RSE7C_Data!E:E,'Table 7c'!$D$64)</f>
        <v>45889</v>
      </c>
      <c r="H98" s="186">
        <f>SUMIFS(Table_RSE7C_Data!K:K,Table_RSE7C_Data!B:B,'Table 7c'!$D$6,Table_RSE7C_Data!C:C,'Table 7c'!C98,Table_RSE7C_Data!D:D,'Table 7c'!D98,Table_RSE7C_Data!E:E,'Table 7c'!$D$64)</f>
        <v>53607</v>
      </c>
      <c r="I98" s="186">
        <f>SUMIFS(Table_RSE7C_Data!L:L,Table_RSE7C_Data!B:B,'Table 7c'!$D$6,Table_RSE7C_Data!C:C,'Table 7c'!C98,Table_RSE7C_Data!D:D,'Table 7c'!D98,Table_RSE7C_Data!E:E,'Table 7c'!$D$64)</f>
        <v>61043</v>
      </c>
      <c r="J98" s="186">
        <f>SUMIFS(Table_RSE7C_Data!M:M,Table_RSE7C_Data!B:B,'Table 7c'!$D$6,Table_RSE7C_Data!C:C,'Table 7c'!C98,Table_RSE7C_Data!D:D,'Table 7c'!D98,Table_RSE7C_Data!E:E,'Table 7c'!$D$64)</f>
        <v>65365</v>
      </c>
    </row>
    <row r="99" spans="1:13" ht="16.5" customHeight="1" x14ac:dyDescent="0.45">
      <c r="A99" s="452" t="s">
        <v>153</v>
      </c>
      <c r="B99" s="12" t="s">
        <v>188</v>
      </c>
      <c r="C99" s="229" t="s">
        <v>396</v>
      </c>
      <c r="D99" s="229" t="s">
        <v>188</v>
      </c>
      <c r="E99" s="186">
        <f>SUMIFS(Table_RSE7C_Data!H:H,Table_RSE7C_Data!B:B,'Table 7c'!$D$6,Table_RSE7C_Data!C:C,'Table 7c'!C99,Table_RSE7C_Data!D:D,'Table 7c'!D99,Table_RSE7C_Data!E:E,'Table 7c'!$D$64)</f>
        <v>51683</v>
      </c>
      <c r="F99" s="186">
        <f>SUMIFS(Table_RSE7C_Data!I:I,Table_RSE7C_Data!B:B,'Table 7c'!$D$6,Table_RSE7C_Data!C:C,'Table 7c'!C99,Table_RSE7C_Data!D:D,'Table 7c'!D99,Table_RSE7C_Data!E:E,'Table 7c'!$D$64)</f>
        <v>55531</v>
      </c>
      <c r="G99" s="186">
        <f>SUMIFS(Table_RSE7C_Data!J:J,Table_RSE7C_Data!B:B,'Table 7c'!$D$6,Table_RSE7C_Data!C:C,'Table 7c'!C99,Table_RSE7C_Data!D:D,'Table 7c'!D99,Table_RSE7C_Data!E:E,'Table 7c'!$D$64)</f>
        <v>67722</v>
      </c>
      <c r="H99" s="186">
        <f>SUMIFS(Table_RSE7C_Data!K:K,Table_RSE7C_Data!B:B,'Table 7c'!$D$6,Table_RSE7C_Data!C:C,'Table 7c'!C99,Table_RSE7C_Data!D:D,'Table 7c'!D99,Table_RSE7C_Data!E:E,'Table 7c'!$D$64)</f>
        <v>78053</v>
      </c>
      <c r="I99" s="186">
        <f>SUMIFS(Table_RSE7C_Data!L:L,Table_RSE7C_Data!B:B,'Table 7c'!$D$6,Table_RSE7C_Data!C:C,'Table 7c'!C99,Table_RSE7C_Data!D:D,'Table 7c'!D99,Table_RSE7C_Data!E:E,'Table 7c'!$D$64)</f>
        <v>86783</v>
      </c>
      <c r="J99" s="186">
        <f>SUMIFS(Table_RSE7C_Data!M:M,Table_RSE7C_Data!B:B,'Table 7c'!$D$6,Table_RSE7C_Data!C:C,'Table 7c'!C99,Table_RSE7C_Data!D:D,'Table 7c'!D99,Table_RSE7C_Data!E:E,'Table 7c'!$D$64)</f>
        <v>92168</v>
      </c>
    </row>
    <row r="100" spans="1:13" ht="16.5" customHeight="1" x14ac:dyDescent="0.45">
      <c r="A100" s="452" t="s">
        <v>153</v>
      </c>
      <c r="B100" s="12" t="s">
        <v>87</v>
      </c>
      <c r="C100" s="229" t="s">
        <v>396</v>
      </c>
      <c r="D100" s="229" t="s">
        <v>388</v>
      </c>
      <c r="E100" s="186">
        <f>SUMIFS(Table_RSE7C_Data!H:H,Table_RSE7C_Data!B:B,'Table 7c'!$D$6,Table_RSE7C_Data!C:C,'Table 7c'!C100,Table_RSE7C_Data!D:D,'Table 7c'!D100,Table_RSE7C_Data!E:E,'Table 7c'!$D$64)</f>
        <v>10</v>
      </c>
      <c r="F100" s="186">
        <f>SUMIFS(Table_RSE7C_Data!I:I,Table_RSE7C_Data!B:B,'Table 7c'!$D$6,Table_RSE7C_Data!C:C,'Table 7c'!C100,Table_RSE7C_Data!D:D,'Table 7c'!D100,Table_RSE7C_Data!E:E,'Table 7c'!$D$64)</f>
        <v>10</v>
      </c>
      <c r="G100" s="186">
        <f>SUMIFS(Table_RSE7C_Data!J:J,Table_RSE7C_Data!B:B,'Table 7c'!$D$6,Table_RSE7C_Data!C:C,'Table 7c'!C100,Table_RSE7C_Data!D:D,'Table 7c'!D100,Table_RSE7C_Data!E:E,'Table 7c'!$D$64)</f>
        <v>8</v>
      </c>
      <c r="H100" s="186">
        <f>SUMIFS(Table_RSE7C_Data!K:K,Table_RSE7C_Data!B:B,'Table 7c'!$D$6,Table_RSE7C_Data!C:C,'Table 7c'!C100,Table_RSE7C_Data!D:D,'Table 7c'!D100,Table_RSE7C_Data!E:E,'Table 7c'!$D$64)</f>
        <v>5</v>
      </c>
      <c r="I100" s="186">
        <f>SUMIFS(Table_RSE7C_Data!L:L,Table_RSE7C_Data!B:B,'Table 7c'!$D$6,Table_RSE7C_Data!C:C,'Table 7c'!C100,Table_RSE7C_Data!D:D,'Table 7c'!D100,Table_RSE7C_Data!E:E,'Table 7c'!$D$64)</f>
        <v>11</v>
      </c>
      <c r="J100" s="186">
        <f>SUMIFS(Table_RSE7C_Data!M:M,Table_RSE7C_Data!B:B,'Table 7c'!$D$6,Table_RSE7C_Data!C:C,'Table 7c'!C100,Table_RSE7C_Data!D:D,'Table 7c'!D100,Table_RSE7C_Data!E:E,'Table 7c'!$D$64)</f>
        <v>9</v>
      </c>
      <c r="K100" s="44"/>
    </row>
    <row r="101" spans="1:13" s="525" customFormat="1" ht="16.5" customHeight="1" x14ac:dyDescent="0.45">
      <c r="A101" s="453" t="s">
        <v>153</v>
      </c>
      <c r="B101" s="446" t="s">
        <v>26</v>
      </c>
      <c r="C101" s="445" t="s">
        <v>396</v>
      </c>
      <c r="D101" s="445" t="s">
        <v>290</v>
      </c>
      <c r="E101" s="338">
        <f>SUMIFS(Table_RSE7C_Data!H:H,Table_RSE7C_Data!B:B,'Table 7c'!$D$6,Table_RSE7C_Data!C:C,'Table 7c'!C101,Table_RSE7C_Data!D:D,'Table 7c'!D101,Table_RSE7C_Data!E:E,'Table 7c'!$D$64)</f>
        <v>86530</v>
      </c>
      <c r="F101" s="338">
        <f>SUMIFS(Table_RSE7C_Data!I:I,Table_RSE7C_Data!B:B,'Table 7c'!$D$6,Table_RSE7C_Data!C:C,'Table 7c'!C101,Table_RSE7C_Data!D:D,'Table 7c'!D101,Table_RSE7C_Data!E:E,'Table 7c'!$D$64)</f>
        <v>93358</v>
      </c>
      <c r="G101" s="338">
        <f>SUMIFS(Table_RSE7C_Data!J:J,Table_RSE7C_Data!B:B,'Table 7c'!$D$6,Table_RSE7C_Data!C:C,'Table 7c'!C101,Table_RSE7C_Data!D:D,'Table 7c'!D101,Table_RSE7C_Data!E:E,'Table 7c'!$D$64)</f>
        <v>113618</v>
      </c>
      <c r="H101" s="338">
        <f>SUMIFS(Table_RSE7C_Data!K:K,Table_RSE7C_Data!B:B,'Table 7c'!$D$6,Table_RSE7C_Data!C:C,'Table 7c'!C101,Table_RSE7C_Data!D:D,'Table 7c'!D101,Table_RSE7C_Data!E:E,'Table 7c'!$D$64)</f>
        <v>131665</v>
      </c>
      <c r="I101" s="338">
        <f>SUMIFS(Table_RSE7C_Data!L:L,Table_RSE7C_Data!B:B,'Table 7c'!$D$6,Table_RSE7C_Data!C:C,'Table 7c'!C101,Table_RSE7C_Data!D:D,'Table 7c'!D101,Table_RSE7C_Data!E:E,'Table 7c'!$D$64)</f>
        <v>147837</v>
      </c>
      <c r="J101" s="338">
        <f>SUMIFS(Table_RSE7C_Data!M:M,Table_RSE7C_Data!B:B,'Table 7c'!$D$6,Table_RSE7C_Data!C:C,'Table 7c'!C101,Table_RSE7C_Data!D:D,'Table 7c'!D101,Table_RSE7C_Data!E:E,'Table 7c'!$D$64)</f>
        <v>157541</v>
      </c>
    </row>
    <row r="102" spans="1:13" ht="16.5" customHeight="1" x14ac:dyDescent="0.45">
      <c r="A102" s="452" t="s">
        <v>154</v>
      </c>
      <c r="B102" s="12" t="s">
        <v>187</v>
      </c>
      <c r="C102" s="229" t="s">
        <v>397</v>
      </c>
      <c r="D102" s="229" t="s">
        <v>187</v>
      </c>
      <c r="E102" s="186">
        <f>SUMIFS(Table_RSE7C_Data!H:H,Table_RSE7C_Data!B:B,'Table 7c'!$D$6,Table_RSE7C_Data!C:C,'Table 7c'!C102,Table_RSE7C_Data!D:D,'Table 7c'!D102,Table_RSE7C_Data!E:E,'Table 7c'!$D$64)</f>
        <v>19257</v>
      </c>
      <c r="F102" s="186">
        <f>SUMIFS(Table_RSE7C_Data!I:I,Table_RSE7C_Data!B:B,'Table 7c'!$D$6,Table_RSE7C_Data!C:C,'Table 7c'!C102,Table_RSE7C_Data!D:D,'Table 7c'!D102,Table_RSE7C_Data!E:E,'Table 7c'!$D$64)</f>
        <v>22293</v>
      </c>
      <c r="G102" s="186">
        <f>SUMIFS(Table_RSE7C_Data!J:J,Table_RSE7C_Data!B:B,'Table 7c'!$D$6,Table_RSE7C_Data!C:C,'Table 7c'!C102,Table_RSE7C_Data!D:D,'Table 7c'!D102,Table_RSE7C_Data!E:E,'Table 7c'!$D$64)</f>
        <v>26368</v>
      </c>
      <c r="H102" s="186">
        <f>SUMIFS(Table_RSE7C_Data!K:K,Table_RSE7C_Data!B:B,'Table 7c'!$D$6,Table_RSE7C_Data!C:C,'Table 7c'!C102,Table_RSE7C_Data!D:D,'Table 7c'!D102,Table_RSE7C_Data!E:E,'Table 7c'!$D$64)</f>
        <v>31631</v>
      </c>
      <c r="I102" s="186">
        <f>SUMIFS(Table_RSE7C_Data!L:L,Table_RSE7C_Data!B:B,'Table 7c'!$D$6,Table_RSE7C_Data!C:C,'Table 7c'!C102,Table_RSE7C_Data!D:D,'Table 7c'!D102,Table_RSE7C_Data!E:E,'Table 7c'!$D$64)</f>
        <v>37823</v>
      </c>
      <c r="J102" s="186">
        <f>SUMIFS(Table_RSE7C_Data!M:M,Table_RSE7C_Data!B:B,'Table 7c'!$D$6,Table_RSE7C_Data!C:C,'Table 7c'!C102,Table_RSE7C_Data!D:D,'Table 7c'!D102,Table_RSE7C_Data!E:E,'Table 7c'!$D$64)</f>
        <v>43135</v>
      </c>
    </row>
    <row r="103" spans="1:13" ht="16.5" customHeight="1" x14ac:dyDescent="0.45">
      <c r="A103" s="452" t="s">
        <v>154</v>
      </c>
      <c r="B103" s="12" t="s">
        <v>188</v>
      </c>
      <c r="C103" s="229" t="s">
        <v>397</v>
      </c>
      <c r="D103" s="229" t="s">
        <v>188</v>
      </c>
      <c r="E103" s="186">
        <f>SUMIFS(Table_RSE7C_Data!H:H,Table_RSE7C_Data!B:B,'Table 7c'!$D$6,Table_RSE7C_Data!C:C,'Table 7c'!C103,Table_RSE7C_Data!D:D,'Table 7c'!D103,Table_RSE7C_Data!E:E,'Table 7c'!$D$64)</f>
        <v>32174</v>
      </c>
      <c r="F103" s="186">
        <f>SUMIFS(Table_RSE7C_Data!I:I,Table_RSE7C_Data!B:B,'Table 7c'!$D$6,Table_RSE7C_Data!C:C,'Table 7c'!C103,Table_RSE7C_Data!D:D,'Table 7c'!D103,Table_RSE7C_Data!E:E,'Table 7c'!$D$64)</f>
        <v>35350</v>
      </c>
      <c r="G103" s="186">
        <f>SUMIFS(Table_RSE7C_Data!J:J,Table_RSE7C_Data!B:B,'Table 7c'!$D$6,Table_RSE7C_Data!C:C,'Table 7c'!C103,Table_RSE7C_Data!D:D,'Table 7c'!D103,Table_RSE7C_Data!E:E,'Table 7c'!$D$64)</f>
        <v>40560</v>
      </c>
      <c r="H103" s="186">
        <f>SUMIFS(Table_RSE7C_Data!K:K,Table_RSE7C_Data!B:B,'Table 7c'!$D$6,Table_RSE7C_Data!C:C,'Table 7c'!C103,Table_RSE7C_Data!D:D,'Table 7c'!D103,Table_RSE7C_Data!E:E,'Table 7c'!$D$64)</f>
        <v>47593</v>
      </c>
      <c r="I103" s="186">
        <f>SUMIFS(Table_RSE7C_Data!L:L,Table_RSE7C_Data!B:B,'Table 7c'!$D$6,Table_RSE7C_Data!C:C,'Table 7c'!C103,Table_RSE7C_Data!D:D,'Table 7c'!D103,Table_RSE7C_Data!E:E,'Table 7c'!$D$64)</f>
        <v>55749</v>
      </c>
      <c r="J103" s="186">
        <f>SUMIFS(Table_RSE7C_Data!M:M,Table_RSE7C_Data!B:B,'Table 7c'!$D$6,Table_RSE7C_Data!C:C,'Table 7c'!C103,Table_RSE7C_Data!D:D,'Table 7c'!D103,Table_RSE7C_Data!E:E,'Table 7c'!$D$64)</f>
        <v>62151</v>
      </c>
    </row>
    <row r="104" spans="1:13" ht="16.5" customHeight="1" x14ac:dyDescent="0.45">
      <c r="A104" s="452" t="s">
        <v>154</v>
      </c>
      <c r="B104" s="12" t="s">
        <v>87</v>
      </c>
      <c r="C104" s="229" t="s">
        <v>397</v>
      </c>
      <c r="D104" s="229" t="s">
        <v>388</v>
      </c>
      <c r="E104" s="186">
        <f>SUMIFS(Table_RSE7C_Data!H:H,Table_RSE7C_Data!B:B,'Table 7c'!$D$6,Table_RSE7C_Data!C:C,'Table 7c'!C104,Table_RSE7C_Data!D:D,'Table 7c'!D104,Table_RSE7C_Data!E:E,'Table 7c'!$D$64)</f>
        <v>9</v>
      </c>
      <c r="F104" s="186">
        <f>SUMIFS(Table_RSE7C_Data!I:I,Table_RSE7C_Data!B:B,'Table 7c'!$D$6,Table_RSE7C_Data!C:C,'Table 7c'!C104,Table_RSE7C_Data!D:D,'Table 7c'!D104,Table_RSE7C_Data!E:E,'Table 7c'!$D$64)</f>
        <v>4</v>
      </c>
      <c r="G104" s="186">
        <f>SUMIFS(Table_RSE7C_Data!J:J,Table_RSE7C_Data!B:B,'Table 7c'!$D$6,Table_RSE7C_Data!C:C,'Table 7c'!C104,Table_RSE7C_Data!D:D,'Table 7c'!D104,Table_RSE7C_Data!E:E,'Table 7c'!$D$64)</f>
        <v>4</v>
      </c>
      <c r="H104" s="186">
        <f>SUMIFS(Table_RSE7C_Data!K:K,Table_RSE7C_Data!B:B,'Table 7c'!$D$6,Table_RSE7C_Data!C:C,'Table 7c'!C104,Table_RSE7C_Data!D:D,'Table 7c'!D104,Table_RSE7C_Data!E:E,'Table 7c'!$D$64)</f>
        <v>9</v>
      </c>
      <c r="I104" s="186">
        <f>SUMIFS(Table_RSE7C_Data!L:L,Table_RSE7C_Data!B:B,'Table 7c'!$D$6,Table_RSE7C_Data!C:C,'Table 7c'!C104,Table_RSE7C_Data!D:D,'Table 7c'!D104,Table_RSE7C_Data!E:E,'Table 7c'!$D$64)</f>
        <v>13</v>
      </c>
      <c r="J104" s="186">
        <f>SUMIFS(Table_RSE7C_Data!M:M,Table_RSE7C_Data!B:B,'Table 7c'!$D$6,Table_RSE7C_Data!C:C,'Table 7c'!C104,Table_RSE7C_Data!D:D,'Table 7c'!D104,Table_RSE7C_Data!E:E,'Table 7c'!$D$64)</f>
        <v>13</v>
      </c>
    </row>
    <row r="105" spans="1:13" s="525" customFormat="1" ht="16.5" customHeight="1" x14ac:dyDescent="0.45">
      <c r="A105" s="453" t="s">
        <v>154</v>
      </c>
      <c r="B105" s="446" t="s">
        <v>26</v>
      </c>
      <c r="C105" s="445" t="s">
        <v>397</v>
      </c>
      <c r="D105" s="445" t="s">
        <v>290</v>
      </c>
      <c r="E105" s="338">
        <f>SUMIFS(Table_RSE7C_Data!H:H,Table_RSE7C_Data!B:B,'Table 7c'!$D$6,Table_RSE7C_Data!C:C,'Table 7c'!C105,Table_RSE7C_Data!D:D,'Table 7c'!D105,Table_RSE7C_Data!E:E,'Table 7c'!$D$64)</f>
        <v>51440</v>
      </c>
      <c r="F105" s="338">
        <f>SUMIFS(Table_RSE7C_Data!I:I,Table_RSE7C_Data!B:B,'Table 7c'!$D$6,Table_RSE7C_Data!C:C,'Table 7c'!C105,Table_RSE7C_Data!D:D,'Table 7c'!D105,Table_RSE7C_Data!E:E,'Table 7c'!$D$64)</f>
        <v>57648</v>
      </c>
      <c r="G105" s="338">
        <f>SUMIFS(Table_RSE7C_Data!J:J,Table_RSE7C_Data!B:B,'Table 7c'!$D$6,Table_RSE7C_Data!C:C,'Table 7c'!C105,Table_RSE7C_Data!D:D,'Table 7c'!D105,Table_RSE7C_Data!E:E,'Table 7c'!$D$64)</f>
        <v>66932</v>
      </c>
      <c r="H105" s="338">
        <f>SUMIFS(Table_RSE7C_Data!K:K,Table_RSE7C_Data!B:B,'Table 7c'!$D$6,Table_RSE7C_Data!C:C,'Table 7c'!C105,Table_RSE7C_Data!D:D,'Table 7c'!D105,Table_RSE7C_Data!E:E,'Table 7c'!$D$64)</f>
        <v>79234</v>
      </c>
      <c r="I105" s="338">
        <f>SUMIFS(Table_RSE7C_Data!L:L,Table_RSE7C_Data!B:B,'Table 7c'!$D$6,Table_RSE7C_Data!C:C,'Table 7c'!C105,Table_RSE7C_Data!D:D,'Table 7c'!D105,Table_RSE7C_Data!E:E,'Table 7c'!$D$64)</f>
        <v>93585</v>
      </c>
      <c r="J105" s="338">
        <f>SUMIFS(Table_RSE7C_Data!M:M,Table_RSE7C_Data!B:B,'Table 7c'!$D$6,Table_RSE7C_Data!C:C,'Table 7c'!C105,Table_RSE7C_Data!D:D,'Table 7c'!D105,Table_RSE7C_Data!E:E,'Table 7c'!$D$64)</f>
        <v>105299</v>
      </c>
    </row>
    <row r="106" spans="1:13" ht="16.5" customHeight="1" x14ac:dyDescent="0.45">
      <c r="A106" s="452" t="s">
        <v>155</v>
      </c>
      <c r="B106" s="12" t="s">
        <v>187</v>
      </c>
      <c r="C106" s="229" t="s">
        <v>398</v>
      </c>
      <c r="D106" s="229" t="s">
        <v>187</v>
      </c>
      <c r="E106" s="186">
        <f>SUMIFS(Table_RSE7C_Data!H:H,Table_RSE7C_Data!B:B,'Table 7c'!$D$6,Table_RSE7C_Data!C:C,'Table 7c'!C106,Table_RSE7C_Data!D:D,'Table 7c'!D106,Table_RSE7C_Data!E:E,'Table 7c'!$D$64)</f>
        <v>5472</v>
      </c>
      <c r="F106" s="186">
        <f>SUMIFS(Table_RSE7C_Data!I:I,Table_RSE7C_Data!B:B,'Table 7c'!$D$6,Table_RSE7C_Data!C:C,'Table 7c'!C106,Table_RSE7C_Data!D:D,'Table 7c'!D106,Table_RSE7C_Data!E:E,'Table 7c'!$D$64)</f>
        <v>5771</v>
      </c>
      <c r="G106" s="186">
        <f>SUMIFS(Table_RSE7C_Data!J:J,Table_RSE7C_Data!B:B,'Table 7c'!$D$6,Table_RSE7C_Data!C:C,'Table 7c'!C106,Table_RSE7C_Data!D:D,'Table 7c'!D106,Table_RSE7C_Data!E:E,'Table 7c'!$D$64)</f>
        <v>3978</v>
      </c>
      <c r="H106" s="186">
        <f>SUMIFS(Table_RSE7C_Data!K:K,Table_RSE7C_Data!B:B,'Table 7c'!$D$6,Table_RSE7C_Data!C:C,'Table 7c'!C106,Table_RSE7C_Data!D:D,'Table 7c'!D106,Table_RSE7C_Data!E:E,'Table 7c'!$D$64)</f>
        <v>4544</v>
      </c>
      <c r="I106" s="186">
        <f>SUMIFS(Table_RSE7C_Data!L:L,Table_RSE7C_Data!B:B,'Table 7c'!$D$6,Table_RSE7C_Data!C:C,'Table 7c'!C106,Table_RSE7C_Data!D:D,'Table 7c'!D106,Table_RSE7C_Data!E:E,'Table 7c'!$D$64)</f>
        <v>5058</v>
      </c>
      <c r="J106" s="186">
        <f>SUMIFS(Table_RSE7C_Data!M:M,Table_RSE7C_Data!B:B,'Table 7c'!$D$6,Table_RSE7C_Data!C:C,'Table 7c'!C106,Table_RSE7C_Data!D:D,'Table 7c'!D106,Table_RSE7C_Data!E:E,'Table 7c'!$D$64)</f>
        <v>5711</v>
      </c>
      <c r="M106" s="44"/>
    </row>
    <row r="107" spans="1:13" ht="16.5" customHeight="1" x14ac:dyDescent="0.45">
      <c r="A107" s="452" t="s">
        <v>155</v>
      </c>
      <c r="B107" s="12" t="s">
        <v>188</v>
      </c>
      <c r="C107" s="229" t="s">
        <v>398</v>
      </c>
      <c r="D107" s="229" t="s">
        <v>188</v>
      </c>
      <c r="E107" s="186">
        <f>SUMIFS(Table_RSE7C_Data!H:H,Table_RSE7C_Data!B:B,'Table 7c'!$D$6,Table_RSE7C_Data!C:C,'Table 7c'!C107,Table_RSE7C_Data!D:D,'Table 7c'!D107,Table_RSE7C_Data!E:E,'Table 7c'!$D$64)</f>
        <v>9715</v>
      </c>
      <c r="F107" s="186">
        <f>SUMIFS(Table_RSE7C_Data!I:I,Table_RSE7C_Data!B:B,'Table 7c'!$D$6,Table_RSE7C_Data!C:C,'Table 7c'!C107,Table_RSE7C_Data!D:D,'Table 7c'!D107,Table_RSE7C_Data!E:E,'Table 7c'!$D$64)</f>
        <v>9595</v>
      </c>
      <c r="G107" s="186">
        <f>SUMIFS(Table_RSE7C_Data!J:J,Table_RSE7C_Data!B:B,'Table 7c'!$D$6,Table_RSE7C_Data!C:C,'Table 7c'!C107,Table_RSE7C_Data!D:D,'Table 7c'!D107,Table_RSE7C_Data!E:E,'Table 7c'!$D$64)</f>
        <v>4885</v>
      </c>
      <c r="H107" s="186">
        <f>SUMIFS(Table_RSE7C_Data!K:K,Table_RSE7C_Data!B:B,'Table 7c'!$D$6,Table_RSE7C_Data!C:C,'Table 7c'!C107,Table_RSE7C_Data!D:D,'Table 7c'!D107,Table_RSE7C_Data!E:E,'Table 7c'!$D$64)</f>
        <v>5592</v>
      </c>
      <c r="I107" s="186">
        <f>SUMIFS(Table_RSE7C_Data!L:L,Table_RSE7C_Data!B:B,'Table 7c'!$D$6,Table_RSE7C_Data!C:C,'Table 7c'!C107,Table_RSE7C_Data!D:D,'Table 7c'!D107,Table_RSE7C_Data!E:E,'Table 7c'!$D$64)</f>
        <v>6232</v>
      </c>
      <c r="J107" s="186">
        <f>SUMIFS(Table_RSE7C_Data!M:M,Table_RSE7C_Data!B:B,'Table 7c'!$D$6,Table_RSE7C_Data!C:C,'Table 7c'!C107,Table_RSE7C_Data!D:D,'Table 7c'!D107,Table_RSE7C_Data!E:E,'Table 7c'!$D$64)</f>
        <v>6800</v>
      </c>
    </row>
    <row r="108" spans="1:13" ht="16.5" customHeight="1" x14ac:dyDescent="0.45">
      <c r="A108" s="452" t="s">
        <v>155</v>
      </c>
      <c r="B108" s="12" t="s">
        <v>87</v>
      </c>
      <c r="C108" s="229" t="s">
        <v>398</v>
      </c>
      <c r="D108" s="229" t="s">
        <v>388</v>
      </c>
      <c r="E108" s="186">
        <f>SUMIFS(Table_RSE7C_Data!H:H,Table_RSE7C_Data!B:B,'Table 7c'!$D$6,Table_RSE7C_Data!C:C,'Table 7c'!C108,Table_RSE7C_Data!D:D,'Table 7c'!D108,Table_RSE7C_Data!E:E,'Table 7c'!$D$64)</f>
        <v>1</v>
      </c>
      <c r="F108" s="186">
        <f>SUMIFS(Table_RSE7C_Data!I:I,Table_RSE7C_Data!B:B,'Table 7c'!$D$6,Table_RSE7C_Data!C:C,'Table 7c'!C108,Table_RSE7C_Data!D:D,'Table 7c'!D108,Table_RSE7C_Data!E:E,'Table 7c'!$D$64)</f>
        <v>7</v>
      </c>
      <c r="G108" s="186">
        <f>SUMIFS(Table_RSE7C_Data!J:J,Table_RSE7C_Data!B:B,'Table 7c'!$D$6,Table_RSE7C_Data!C:C,'Table 7c'!C108,Table_RSE7C_Data!D:D,'Table 7c'!D108,Table_RSE7C_Data!E:E,'Table 7c'!$D$64)</f>
        <v>0</v>
      </c>
      <c r="H108" s="186">
        <f>SUMIFS(Table_RSE7C_Data!K:K,Table_RSE7C_Data!B:B,'Table 7c'!$D$6,Table_RSE7C_Data!C:C,'Table 7c'!C108,Table_RSE7C_Data!D:D,'Table 7c'!D108,Table_RSE7C_Data!E:E,'Table 7c'!$D$64)</f>
        <v>1</v>
      </c>
      <c r="I108" s="186">
        <f>SUMIFS(Table_RSE7C_Data!L:L,Table_RSE7C_Data!B:B,'Table 7c'!$D$6,Table_RSE7C_Data!C:C,'Table 7c'!C108,Table_RSE7C_Data!D:D,'Table 7c'!D108,Table_RSE7C_Data!E:E,'Table 7c'!$D$64)</f>
        <v>3</v>
      </c>
      <c r="J108" s="186">
        <f>SUMIFS(Table_RSE7C_Data!M:M,Table_RSE7C_Data!B:B,'Table 7c'!$D$6,Table_RSE7C_Data!C:C,'Table 7c'!C108,Table_RSE7C_Data!D:D,'Table 7c'!D108,Table_RSE7C_Data!E:E,'Table 7c'!$D$64)</f>
        <v>1</v>
      </c>
    </row>
    <row r="109" spans="1:13" s="525" customFormat="1" ht="16.5" customHeight="1" x14ac:dyDescent="0.45">
      <c r="A109" s="453" t="s">
        <v>155</v>
      </c>
      <c r="B109" s="446" t="s">
        <v>26</v>
      </c>
      <c r="C109" s="445" t="s">
        <v>398</v>
      </c>
      <c r="D109" s="445" t="s">
        <v>290</v>
      </c>
      <c r="E109" s="338">
        <f>SUMIFS(Table_RSE7C_Data!H:H,Table_RSE7C_Data!B:B,'Table 7c'!$D$6,Table_RSE7C_Data!C:C,'Table 7c'!C109,Table_RSE7C_Data!D:D,'Table 7c'!D109,Table_RSE7C_Data!E:E,'Table 7c'!$D$64)</f>
        <v>15188</v>
      </c>
      <c r="F109" s="338">
        <f>SUMIFS(Table_RSE7C_Data!I:I,Table_RSE7C_Data!B:B,'Table 7c'!$D$6,Table_RSE7C_Data!C:C,'Table 7c'!C109,Table_RSE7C_Data!D:D,'Table 7c'!D109,Table_RSE7C_Data!E:E,'Table 7c'!$D$64)</f>
        <v>15373</v>
      </c>
      <c r="G109" s="338">
        <f>SUMIFS(Table_RSE7C_Data!J:J,Table_RSE7C_Data!B:B,'Table 7c'!$D$6,Table_RSE7C_Data!C:C,'Table 7c'!C109,Table_RSE7C_Data!D:D,'Table 7c'!D109,Table_RSE7C_Data!E:E,'Table 7c'!$D$64)</f>
        <v>8863</v>
      </c>
      <c r="H109" s="338">
        <f>SUMIFS(Table_RSE7C_Data!K:K,Table_RSE7C_Data!B:B,'Table 7c'!$D$6,Table_RSE7C_Data!C:C,'Table 7c'!C109,Table_RSE7C_Data!D:D,'Table 7c'!D109,Table_RSE7C_Data!E:E,'Table 7c'!$D$64)</f>
        <v>10137</v>
      </c>
      <c r="I109" s="338">
        <f>SUMIFS(Table_RSE7C_Data!L:L,Table_RSE7C_Data!B:B,'Table 7c'!$D$6,Table_RSE7C_Data!C:C,'Table 7c'!C109,Table_RSE7C_Data!D:D,'Table 7c'!D109,Table_RSE7C_Data!E:E,'Table 7c'!$D$64)</f>
        <v>11293</v>
      </c>
      <c r="J109" s="338">
        <f>SUMIFS(Table_RSE7C_Data!M:M,Table_RSE7C_Data!B:B,'Table 7c'!$D$6,Table_RSE7C_Data!C:C,'Table 7c'!C109,Table_RSE7C_Data!D:D,'Table 7c'!D109,Table_RSE7C_Data!E:E,'Table 7c'!$D$64)</f>
        <v>12512</v>
      </c>
    </row>
    <row r="110" spans="1:13" ht="16.5" customHeight="1" x14ac:dyDescent="0.45">
      <c r="A110" s="452" t="s">
        <v>156</v>
      </c>
      <c r="B110" s="12" t="s">
        <v>187</v>
      </c>
      <c r="C110" s="229" t="s">
        <v>399</v>
      </c>
      <c r="D110" s="229" t="s">
        <v>187</v>
      </c>
      <c r="E110" s="186">
        <f>SUMIFS(Table_RSE7C_Data!H:H,Table_RSE7C_Data!B:B,'Table 7c'!$D$6,Table_RSE7C_Data!C:C,'Table 7c'!C110,Table_RSE7C_Data!D:D,'Table 7c'!D110,Table_RSE7C_Data!E:E,'Table 7c'!$D$64)</f>
        <v>20</v>
      </c>
      <c r="F110" s="186">
        <f>SUMIFS(Table_RSE7C_Data!I:I,Table_RSE7C_Data!B:B,'Table 7c'!$D$6,Table_RSE7C_Data!C:C,'Table 7c'!C110,Table_RSE7C_Data!D:D,'Table 7c'!D110,Table_RSE7C_Data!E:E,'Table 7c'!$D$64)</f>
        <v>14</v>
      </c>
      <c r="G110" s="186">
        <f>SUMIFS(Table_RSE7C_Data!J:J,Table_RSE7C_Data!B:B,'Table 7c'!$D$6,Table_RSE7C_Data!C:C,'Table 7c'!C110,Table_RSE7C_Data!D:D,'Table 7c'!D110,Table_RSE7C_Data!E:E,'Table 7c'!$D$64)</f>
        <v>15</v>
      </c>
      <c r="H110" s="186">
        <f>SUMIFS(Table_RSE7C_Data!K:K,Table_RSE7C_Data!B:B,'Table 7c'!$D$6,Table_RSE7C_Data!C:C,'Table 7c'!C110,Table_RSE7C_Data!D:D,'Table 7c'!D110,Table_RSE7C_Data!E:E,'Table 7c'!$D$64)</f>
        <v>16</v>
      </c>
      <c r="I110" s="186">
        <f>SUMIFS(Table_RSE7C_Data!L:L,Table_RSE7C_Data!B:B,'Table 7c'!$D$6,Table_RSE7C_Data!C:C,'Table 7c'!C110,Table_RSE7C_Data!D:D,'Table 7c'!D110,Table_RSE7C_Data!E:E,'Table 7c'!$D$64)</f>
        <v>12</v>
      </c>
      <c r="J110" s="186">
        <f>SUMIFS(Table_RSE7C_Data!M:M,Table_RSE7C_Data!B:B,'Table 7c'!$D$6,Table_RSE7C_Data!C:C,'Table 7c'!C110,Table_RSE7C_Data!D:D,'Table 7c'!D110,Table_RSE7C_Data!E:E,'Table 7c'!$D$64)</f>
        <v>9</v>
      </c>
    </row>
    <row r="111" spans="1:13" ht="16.5" customHeight="1" x14ac:dyDescent="0.45">
      <c r="A111" s="452" t="s">
        <v>156</v>
      </c>
      <c r="B111" s="12" t="s">
        <v>188</v>
      </c>
      <c r="C111" s="229" t="s">
        <v>399</v>
      </c>
      <c r="D111" s="229" t="s">
        <v>188</v>
      </c>
      <c r="E111" s="186">
        <f>SUMIFS(Table_RSE7C_Data!H:H,Table_RSE7C_Data!B:B,'Table 7c'!$D$6,Table_RSE7C_Data!C:C,'Table 7c'!C111,Table_RSE7C_Data!D:D,'Table 7c'!D111,Table_RSE7C_Data!E:E,'Table 7c'!$D$64)</f>
        <v>34</v>
      </c>
      <c r="F111" s="186">
        <f>SUMIFS(Table_RSE7C_Data!I:I,Table_RSE7C_Data!B:B,'Table 7c'!$D$6,Table_RSE7C_Data!C:C,'Table 7c'!C111,Table_RSE7C_Data!D:D,'Table 7c'!D111,Table_RSE7C_Data!E:E,'Table 7c'!$D$64)</f>
        <v>27</v>
      </c>
      <c r="G111" s="186">
        <f>SUMIFS(Table_RSE7C_Data!J:J,Table_RSE7C_Data!B:B,'Table 7c'!$D$6,Table_RSE7C_Data!C:C,'Table 7c'!C111,Table_RSE7C_Data!D:D,'Table 7c'!D111,Table_RSE7C_Data!E:E,'Table 7c'!$D$64)</f>
        <v>27</v>
      </c>
      <c r="H111" s="186">
        <f>SUMIFS(Table_RSE7C_Data!K:K,Table_RSE7C_Data!B:B,'Table 7c'!$D$6,Table_RSE7C_Data!C:C,'Table 7c'!C111,Table_RSE7C_Data!D:D,'Table 7c'!D111,Table_RSE7C_Data!E:E,'Table 7c'!$D$64)</f>
        <v>24</v>
      </c>
      <c r="I111" s="186">
        <f>SUMIFS(Table_RSE7C_Data!L:L,Table_RSE7C_Data!B:B,'Table 7c'!$D$6,Table_RSE7C_Data!C:C,'Table 7c'!C111,Table_RSE7C_Data!D:D,'Table 7c'!D111,Table_RSE7C_Data!E:E,'Table 7c'!$D$64)</f>
        <v>14</v>
      </c>
      <c r="J111" s="186">
        <f>SUMIFS(Table_RSE7C_Data!M:M,Table_RSE7C_Data!B:B,'Table 7c'!$D$6,Table_RSE7C_Data!C:C,'Table 7c'!C111,Table_RSE7C_Data!D:D,'Table 7c'!D111,Table_RSE7C_Data!E:E,'Table 7c'!$D$64)</f>
        <v>10</v>
      </c>
    </row>
    <row r="112" spans="1:13" ht="16.5" customHeight="1" x14ac:dyDescent="0.45">
      <c r="A112" s="452" t="s">
        <v>156</v>
      </c>
      <c r="B112" s="12" t="s">
        <v>87</v>
      </c>
      <c r="C112" s="229" t="s">
        <v>399</v>
      </c>
      <c r="D112" s="229" t="s">
        <v>388</v>
      </c>
      <c r="E112" s="186">
        <f>SUMIFS(Table_RSE7C_Data!H:H,Table_RSE7C_Data!B:B,'Table 7c'!$D$6,Table_RSE7C_Data!C:C,'Table 7c'!C112,Table_RSE7C_Data!D:D,'Table 7c'!D112,Table_RSE7C_Data!E:E,'Table 7c'!$D$64)</f>
        <v>7897</v>
      </c>
      <c r="F112" s="186">
        <f>SUMIFS(Table_RSE7C_Data!I:I,Table_RSE7C_Data!B:B,'Table 7c'!$D$6,Table_RSE7C_Data!C:C,'Table 7c'!C112,Table_RSE7C_Data!D:D,'Table 7c'!D112,Table_RSE7C_Data!E:E,'Table 7c'!$D$64)</f>
        <v>8795</v>
      </c>
      <c r="G112" s="186">
        <f>SUMIFS(Table_RSE7C_Data!J:J,Table_RSE7C_Data!B:B,'Table 7c'!$D$6,Table_RSE7C_Data!C:C,'Table 7c'!C112,Table_RSE7C_Data!D:D,'Table 7c'!D112,Table_RSE7C_Data!E:E,'Table 7c'!$D$64)</f>
        <v>9079</v>
      </c>
      <c r="H112" s="186">
        <f>SUMIFS(Table_RSE7C_Data!K:K,Table_RSE7C_Data!B:B,'Table 7c'!$D$6,Table_RSE7C_Data!C:C,'Table 7c'!C112,Table_RSE7C_Data!D:D,'Table 7c'!D112,Table_RSE7C_Data!E:E,'Table 7c'!$D$64)</f>
        <v>9070</v>
      </c>
      <c r="I112" s="186">
        <f>SUMIFS(Table_RSE7C_Data!L:L,Table_RSE7C_Data!B:B,'Table 7c'!$D$6,Table_RSE7C_Data!C:C,'Table 7c'!C112,Table_RSE7C_Data!D:D,'Table 7c'!D112,Table_RSE7C_Data!E:E,'Table 7c'!$D$64)</f>
        <v>9304</v>
      </c>
      <c r="J112" s="186">
        <f>SUMIFS(Table_RSE7C_Data!M:M,Table_RSE7C_Data!B:B,'Table 7c'!$D$6,Table_RSE7C_Data!C:C,'Table 7c'!C112,Table_RSE7C_Data!D:D,'Table 7c'!D112,Table_RSE7C_Data!E:E,'Table 7c'!$D$64)</f>
        <v>8186</v>
      </c>
    </row>
    <row r="113" spans="1:15" s="525" customFormat="1" ht="16.5" customHeight="1" x14ac:dyDescent="0.45">
      <c r="A113" s="453" t="s">
        <v>156</v>
      </c>
      <c r="B113" s="446" t="s">
        <v>26</v>
      </c>
      <c r="C113" s="445" t="s">
        <v>399</v>
      </c>
      <c r="D113" s="445" t="s">
        <v>290</v>
      </c>
      <c r="E113" s="338">
        <f>SUMIFS(Table_RSE7C_Data!H:H,Table_RSE7C_Data!B:B,'Table 7c'!$D$6,Table_RSE7C_Data!C:C,'Table 7c'!C113,Table_RSE7C_Data!D:D,'Table 7c'!D113,Table_RSE7C_Data!E:E,'Table 7c'!$D$64)</f>
        <v>7950</v>
      </c>
      <c r="F113" s="338">
        <f>SUMIFS(Table_RSE7C_Data!I:I,Table_RSE7C_Data!B:B,'Table 7c'!$D$6,Table_RSE7C_Data!C:C,'Table 7c'!C113,Table_RSE7C_Data!D:D,'Table 7c'!D113,Table_RSE7C_Data!E:E,'Table 7c'!$D$64)</f>
        <v>8837</v>
      </c>
      <c r="G113" s="338">
        <f>SUMIFS(Table_RSE7C_Data!J:J,Table_RSE7C_Data!B:B,'Table 7c'!$D$6,Table_RSE7C_Data!C:C,'Table 7c'!C113,Table_RSE7C_Data!D:D,'Table 7c'!D113,Table_RSE7C_Data!E:E,'Table 7c'!$D$64)</f>
        <v>9121</v>
      </c>
      <c r="H113" s="338">
        <f>SUMIFS(Table_RSE7C_Data!K:K,Table_RSE7C_Data!B:B,'Table 7c'!$D$6,Table_RSE7C_Data!C:C,'Table 7c'!C113,Table_RSE7C_Data!D:D,'Table 7c'!D113,Table_RSE7C_Data!E:E,'Table 7c'!$D$64)</f>
        <v>9110</v>
      </c>
      <c r="I113" s="338">
        <f>SUMIFS(Table_RSE7C_Data!L:L,Table_RSE7C_Data!B:B,'Table 7c'!$D$6,Table_RSE7C_Data!C:C,'Table 7c'!C113,Table_RSE7C_Data!D:D,'Table 7c'!D113,Table_RSE7C_Data!E:E,'Table 7c'!$D$64)</f>
        <v>9330</v>
      </c>
      <c r="J113" s="338">
        <f>SUMIFS(Table_RSE7C_Data!M:M,Table_RSE7C_Data!B:B,'Table 7c'!$D$6,Table_RSE7C_Data!C:C,'Table 7c'!C113,Table_RSE7C_Data!D:D,'Table 7c'!D113,Table_RSE7C_Data!E:E,'Table 7c'!$D$64)</f>
        <v>8205</v>
      </c>
    </row>
    <row r="114" spans="1:15" ht="16.5" customHeight="1" x14ac:dyDescent="0.45">
      <c r="A114" s="452" t="s">
        <v>26</v>
      </c>
      <c r="B114" s="12" t="s">
        <v>187</v>
      </c>
      <c r="C114" s="444" t="s">
        <v>290</v>
      </c>
      <c r="D114" s="444" t="s">
        <v>187</v>
      </c>
      <c r="E114" s="186">
        <f>SUMIFS(Table_RSE7C_Data!H:H,Table_RSE7C_Data!B:B,'Table 7c'!$D$6,Table_RSE7C_Data!C:C,'Table 7c'!C114,Table_RSE7C_Data!D:D,'Table 7c'!D114,Table_RSE7C_Data!E:E,'Table 7c'!$D$64)</f>
        <v>590112</v>
      </c>
      <c r="F114" s="186">
        <f>SUMIFS(Table_RSE7C_Data!I:I,Table_RSE7C_Data!B:B,'Table 7c'!$D$6,Table_RSE7C_Data!C:C,'Table 7c'!C114,Table_RSE7C_Data!D:D,'Table 7c'!D114,Table_RSE7C_Data!E:E,'Table 7c'!$D$64)</f>
        <v>624643</v>
      </c>
      <c r="G114" s="186">
        <f>SUMIFS(Table_RSE7C_Data!J:J,Table_RSE7C_Data!B:B,'Table 7c'!$D$6,Table_RSE7C_Data!C:C,'Table 7c'!C114,Table_RSE7C_Data!D:D,'Table 7c'!D114,Table_RSE7C_Data!E:E,'Table 7c'!$D$64)</f>
        <v>702170</v>
      </c>
      <c r="H114" s="186">
        <f>SUMIFS(Table_RSE7C_Data!K:K,Table_RSE7C_Data!B:B,'Table 7c'!$D$6,Table_RSE7C_Data!C:C,'Table 7c'!C114,Table_RSE7C_Data!D:D,'Table 7c'!D114,Table_RSE7C_Data!E:E,'Table 7c'!$D$64)</f>
        <v>766038</v>
      </c>
      <c r="I114" s="186">
        <f>SUMIFS(Table_RSE7C_Data!L:L,Table_RSE7C_Data!B:B,'Table 7c'!$D$6,Table_RSE7C_Data!C:C,'Table 7c'!C114,Table_RSE7C_Data!D:D,'Table 7c'!D114,Table_RSE7C_Data!E:E,'Table 7c'!$D$64)</f>
        <v>832255</v>
      </c>
      <c r="J114" s="186">
        <f>SUMIFS(Table_RSE7C_Data!M:M,Table_RSE7C_Data!B:B,'Table 7c'!$D$6,Table_RSE7C_Data!C:C,'Table 7c'!C114,Table_RSE7C_Data!D:D,'Table 7c'!D114,Table_RSE7C_Data!E:E,'Table 7c'!$D$64)</f>
        <v>844439</v>
      </c>
    </row>
    <row r="115" spans="1:15" ht="16.5" customHeight="1" x14ac:dyDescent="0.45">
      <c r="A115" s="452" t="s">
        <v>26</v>
      </c>
      <c r="B115" s="12" t="s">
        <v>188</v>
      </c>
      <c r="C115" s="444" t="s">
        <v>290</v>
      </c>
      <c r="D115" s="444" t="s">
        <v>188</v>
      </c>
      <c r="E115" s="186">
        <f>SUMIFS(Table_RSE7C_Data!H:H,Table_RSE7C_Data!B:B,'Table 7c'!$D$6,Table_RSE7C_Data!C:C,'Table 7c'!C115,Table_RSE7C_Data!D:D,'Table 7c'!D115,Table_RSE7C_Data!E:E,'Table 7c'!$D$64)</f>
        <v>890667</v>
      </c>
      <c r="F115" s="186">
        <f>SUMIFS(Table_RSE7C_Data!I:I,Table_RSE7C_Data!B:B,'Table 7c'!$D$6,Table_RSE7C_Data!C:C,'Table 7c'!C115,Table_RSE7C_Data!D:D,'Table 7c'!D115,Table_RSE7C_Data!E:E,'Table 7c'!$D$64)</f>
        <v>925237</v>
      </c>
      <c r="G115" s="186">
        <f>SUMIFS(Table_RSE7C_Data!J:J,Table_RSE7C_Data!B:B,'Table 7c'!$D$6,Table_RSE7C_Data!C:C,'Table 7c'!C115,Table_RSE7C_Data!D:D,'Table 7c'!D115,Table_RSE7C_Data!E:E,'Table 7c'!$D$64)</f>
        <v>1015482</v>
      </c>
      <c r="H115" s="186">
        <f>SUMIFS(Table_RSE7C_Data!K:K,Table_RSE7C_Data!B:B,'Table 7c'!$D$6,Table_RSE7C_Data!C:C,'Table 7c'!C115,Table_RSE7C_Data!D:D,'Table 7c'!D115,Table_RSE7C_Data!E:E,'Table 7c'!$D$64)</f>
        <v>1098147</v>
      </c>
      <c r="I115" s="186">
        <f>SUMIFS(Table_RSE7C_Data!L:L,Table_RSE7C_Data!B:B,'Table 7c'!$D$6,Table_RSE7C_Data!C:C,'Table 7c'!C115,Table_RSE7C_Data!D:D,'Table 7c'!D115,Table_RSE7C_Data!E:E,'Table 7c'!$D$64)</f>
        <v>1176067</v>
      </c>
      <c r="J115" s="186">
        <f>SUMIFS(Table_RSE7C_Data!M:M,Table_RSE7C_Data!B:B,'Table 7c'!$D$6,Table_RSE7C_Data!C:C,'Table 7c'!C115,Table_RSE7C_Data!D:D,'Table 7c'!D115,Table_RSE7C_Data!E:E,'Table 7c'!$D$64)</f>
        <v>1170608</v>
      </c>
    </row>
    <row r="116" spans="1:15" s="45" customFormat="1" ht="16.5" customHeight="1" x14ac:dyDescent="0.45">
      <c r="A116" s="452" t="s">
        <v>26</v>
      </c>
      <c r="B116" s="12" t="s">
        <v>87</v>
      </c>
      <c r="C116" s="444" t="s">
        <v>290</v>
      </c>
      <c r="D116" s="444" t="s">
        <v>388</v>
      </c>
      <c r="E116" s="186">
        <f>SUMIFS(Table_RSE7C_Data!H:H,Table_RSE7C_Data!B:B,'Table 7c'!$D$6,Table_RSE7C_Data!C:C,'Table 7c'!C116,Table_RSE7C_Data!D:D,'Table 7c'!D116,Table_RSE7C_Data!E:E,'Table 7c'!$D$64)</f>
        <v>10636</v>
      </c>
      <c r="F116" s="186">
        <f>SUMIFS(Table_RSE7C_Data!I:I,Table_RSE7C_Data!B:B,'Table 7c'!$D$6,Table_RSE7C_Data!C:C,'Table 7c'!C116,Table_RSE7C_Data!D:D,'Table 7c'!D116,Table_RSE7C_Data!E:E,'Table 7c'!$D$64)</f>
        <v>9939</v>
      </c>
      <c r="G116" s="186">
        <f>SUMIFS(Table_RSE7C_Data!J:J,Table_RSE7C_Data!B:B,'Table 7c'!$D$6,Table_RSE7C_Data!C:C,'Table 7c'!C116,Table_RSE7C_Data!D:D,'Table 7c'!D116,Table_RSE7C_Data!E:E,'Table 7c'!$D$64)</f>
        <v>9858</v>
      </c>
      <c r="H116" s="186">
        <f>SUMIFS(Table_RSE7C_Data!K:K,Table_RSE7C_Data!B:B,'Table 7c'!$D$6,Table_RSE7C_Data!C:C,'Table 7c'!C116,Table_RSE7C_Data!D:D,'Table 7c'!D116,Table_RSE7C_Data!E:E,'Table 7c'!$D$64)</f>
        <v>9871</v>
      </c>
      <c r="I116" s="186">
        <f>SUMIFS(Table_RSE7C_Data!L:L,Table_RSE7C_Data!B:B,'Table 7c'!$D$6,Table_RSE7C_Data!C:C,'Table 7c'!C116,Table_RSE7C_Data!D:D,'Table 7c'!D116,Table_RSE7C_Data!E:E,'Table 7c'!$D$64)</f>
        <v>9998</v>
      </c>
      <c r="J116" s="186">
        <f>SUMIFS(Table_RSE7C_Data!M:M,Table_RSE7C_Data!B:B,'Table 7c'!$D$6,Table_RSE7C_Data!C:C,'Table 7c'!C116,Table_RSE7C_Data!D:D,'Table 7c'!D116,Table_RSE7C_Data!E:E,'Table 7c'!$D$64)</f>
        <v>8867</v>
      </c>
    </row>
    <row r="117" spans="1:15" s="45" customFormat="1" ht="16.5" customHeight="1" x14ac:dyDescent="0.45">
      <c r="A117" s="453" t="s">
        <v>26</v>
      </c>
      <c r="B117" s="446" t="s">
        <v>26</v>
      </c>
      <c r="C117" s="445" t="s">
        <v>290</v>
      </c>
      <c r="D117" s="445" t="s">
        <v>290</v>
      </c>
      <c r="E117" s="338">
        <f>SUMIFS(Table_RSE7C_Data!H:H,Table_RSE7C_Data!B:B,'Table 7c'!$D$6,Table_RSE7C_Data!C:C,'Table 7c'!C117,Table_RSE7C_Data!D:D,'Table 7c'!D117,Table_RSE7C_Data!E:E,'Table 7c'!$D$64)</f>
        <v>1491415</v>
      </c>
      <c r="F117" s="338">
        <f>SUMIFS(Table_RSE7C_Data!I:I,Table_RSE7C_Data!B:B,'Table 7c'!$D$6,Table_RSE7C_Data!C:C,'Table 7c'!C117,Table_RSE7C_Data!D:D,'Table 7c'!D117,Table_RSE7C_Data!E:E,'Table 7c'!$D$64)</f>
        <v>1559820</v>
      </c>
      <c r="G117" s="338">
        <f>SUMIFS(Table_RSE7C_Data!J:J,Table_RSE7C_Data!B:B,'Table 7c'!$D$6,Table_RSE7C_Data!C:C,'Table 7c'!C117,Table_RSE7C_Data!D:D,'Table 7c'!D117,Table_RSE7C_Data!E:E,'Table 7c'!$D$64)</f>
        <v>1727510</v>
      </c>
      <c r="H117" s="338">
        <f>SUMIFS(Table_RSE7C_Data!K:K,Table_RSE7C_Data!B:B,'Table 7c'!$D$6,Table_RSE7C_Data!C:C,'Table 7c'!C117,Table_RSE7C_Data!D:D,'Table 7c'!D117,Table_RSE7C_Data!E:E,'Table 7c'!$D$64)</f>
        <v>1874055</v>
      </c>
      <c r="I117" s="338">
        <f>SUMIFS(Table_RSE7C_Data!L:L,Table_RSE7C_Data!B:B,'Table 7c'!$D$6,Table_RSE7C_Data!C:C,'Table 7c'!C117,Table_RSE7C_Data!D:D,'Table 7c'!D117,Table_RSE7C_Data!E:E,'Table 7c'!$D$64)</f>
        <v>2018321</v>
      </c>
      <c r="J117" s="338">
        <f>SUMIFS(Table_RSE7C_Data!M:M,Table_RSE7C_Data!B:B,'Table 7c'!$D$6,Table_RSE7C_Data!C:C,'Table 7c'!C117,Table_RSE7C_Data!D:D,'Table 7c'!D117,Table_RSE7C_Data!E:E,'Table 7c'!$D$64)</f>
        <v>2023914</v>
      </c>
    </row>
    <row r="118" spans="1:15" ht="16.5" customHeight="1" x14ac:dyDescent="0.45">
      <c r="A118" s="464"/>
      <c r="B118" s="8"/>
      <c r="C118" s="8"/>
      <c r="D118" s="8"/>
      <c r="E118" s="8"/>
      <c r="F118" s="8"/>
      <c r="G118" s="8"/>
      <c r="H118" s="8"/>
      <c r="I118" s="8"/>
      <c r="J118" s="8"/>
    </row>
    <row r="119" spans="1:15" ht="16.5" customHeight="1" x14ac:dyDescent="0.45">
      <c r="A119" s="8"/>
      <c r="B119" s="8"/>
      <c r="C119" s="8"/>
      <c r="D119" s="8"/>
      <c r="E119" s="8"/>
      <c r="F119" s="8"/>
      <c r="G119" s="8"/>
      <c r="H119" s="8"/>
      <c r="I119" s="8"/>
      <c r="J119" s="8"/>
    </row>
    <row r="120" spans="1:15" s="144" customFormat="1" ht="17.25" customHeight="1" x14ac:dyDescent="0.45">
      <c r="A120" s="83"/>
      <c r="B120" s="83"/>
      <c r="C120"/>
      <c r="D120" t="s">
        <v>420</v>
      </c>
      <c r="E120" s="616" t="s">
        <v>221</v>
      </c>
      <c r="F120" s="616"/>
      <c r="G120" s="616"/>
      <c r="H120" s="616"/>
      <c r="I120" s="616"/>
      <c r="J120" s="616"/>
    </row>
    <row r="121" spans="1:15" ht="30" customHeight="1" x14ac:dyDescent="0.35">
      <c r="A121" s="451" t="s">
        <v>544</v>
      </c>
      <c r="B121" s="451" t="s">
        <v>261</v>
      </c>
      <c r="C121" s="447"/>
      <c r="D121" s="447"/>
      <c r="E121" s="439"/>
      <c r="F121" s="439"/>
      <c r="G121" s="439"/>
      <c r="H121" s="439"/>
      <c r="I121" s="439"/>
      <c r="J121" s="439"/>
    </row>
    <row r="122" spans="1:15" ht="16.5" customHeight="1" x14ac:dyDescent="0.45">
      <c r="A122" s="452" t="s">
        <v>145</v>
      </c>
      <c r="B122" s="12" t="s">
        <v>187</v>
      </c>
      <c r="C122" s="229" t="s">
        <v>386</v>
      </c>
      <c r="D122" s="229" t="s">
        <v>187</v>
      </c>
      <c r="E122" s="310">
        <f>SUMIFS(Table_RSE7C_Data!H:H,Table_RSE7C_Data!B:B,'Table 7c'!$D$6,Table_RSE7C_Data!C:C,'Table 7c'!C122,Table_RSE7C_Data!D:D,'Table 7c'!D122,Table_RSE7C_Data!E:E,'Table 7c'!$D$120)</f>
        <v>4644</v>
      </c>
      <c r="F122" s="310">
        <f>SUMIFS(Table_RSE7C_Data!I:I,Table_RSE7C_Data!B:B,'Table 7c'!$D$6,Table_RSE7C_Data!C:C,'Table 7c'!C122,Table_RSE7C_Data!D:D,'Table 7c'!D122,Table_RSE7C_Data!E:E,'Table 7c'!$D$120)</f>
        <v>4631</v>
      </c>
      <c r="G122" s="310">
        <f>SUMIFS(Table_RSE7C_Data!J:J,Table_RSE7C_Data!B:B,'Table 7c'!$D$6,Table_RSE7C_Data!C:C,'Table 7c'!C122,Table_RSE7C_Data!D:D,'Table 7c'!D122,Table_RSE7C_Data!E:E,'Table 7c'!$D$120)</f>
        <v>4780</v>
      </c>
      <c r="H122" s="310">
        <f>SUMIFS(Table_RSE7C_Data!K:K,Table_RSE7C_Data!B:B,'Table 7c'!$D$6,Table_RSE7C_Data!C:C,'Table 7c'!C122,Table_RSE7C_Data!D:D,'Table 7c'!D122,Table_RSE7C_Data!E:E,'Table 7c'!$D$120)</f>
        <v>4943</v>
      </c>
      <c r="I122" s="310">
        <f>SUMIFS(Table_RSE7C_Data!L:L,Table_RSE7C_Data!B:B,'Table 7c'!$D$6,Table_RSE7C_Data!C:C,'Table 7c'!C122,Table_RSE7C_Data!D:D,'Table 7c'!D122,Table_RSE7C_Data!E:E,'Table 7c'!$D$120)</f>
        <v>5116</v>
      </c>
      <c r="J122" s="310">
        <f>SUMIFS(Table_RSE7C_Data!M:M,Table_RSE7C_Data!B:B,'Table 7c'!$D$6,Table_RSE7C_Data!C:C,'Table 7c'!C122,Table_RSE7C_Data!D:D,'Table 7c'!D122,Table_RSE7C_Data!E:E,'Table 7c'!$D$120)</f>
        <v>4825</v>
      </c>
      <c r="K122" s="221"/>
      <c r="L122" s="221"/>
      <c r="M122" s="221"/>
    </row>
    <row r="123" spans="1:15" ht="16.5" customHeight="1" x14ac:dyDescent="0.45">
      <c r="A123" s="452" t="s">
        <v>145</v>
      </c>
      <c r="B123" s="12" t="s">
        <v>188</v>
      </c>
      <c r="C123" s="229" t="s">
        <v>386</v>
      </c>
      <c r="D123" s="229" t="s">
        <v>188</v>
      </c>
      <c r="E123" s="310">
        <f>SUMIFS(Table_RSE7C_Data!H:H,Table_RSE7C_Data!B:B,'Table 7c'!$D$6,Table_RSE7C_Data!C:C,'Table 7c'!C123,Table_RSE7C_Data!D:D,'Table 7c'!D123,Table_RSE7C_Data!E:E,'Table 7c'!$D$120)</f>
        <v>6646</v>
      </c>
      <c r="F123" s="310">
        <f>SUMIFS(Table_RSE7C_Data!I:I,Table_RSE7C_Data!B:B,'Table 7c'!$D$6,Table_RSE7C_Data!C:C,'Table 7c'!C123,Table_RSE7C_Data!D:D,'Table 7c'!D123,Table_RSE7C_Data!E:E,'Table 7c'!$D$120)</f>
        <v>6599</v>
      </c>
      <c r="G123" s="310">
        <f>SUMIFS(Table_RSE7C_Data!J:J,Table_RSE7C_Data!B:B,'Table 7c'!$D$6,Table_RSE7C_Data!C:C,'Table 7c'!C123,Table_RSE7C_Data!D:D,'Table 7c'!D123,Table_RSE7C_Data!E:E,'Table 7c'!$D$120)</f>
        <v>6461</v>
      </c>
      <c r="H123" s="310">
        <f>SUMIFS(Table_RSE7C_Data!K:K,Table_RSE7C_Data!B:B,'Table 7c'!$D$6,Table_RSE7C_Data!C:C,'Table 7c'!C123,Table_RSE7C_Data!D:D,'Table 7c'!D123,Table_RSE7C_Data!E:E,'Table 7c'!$D$120)</f>
        <v>6488</v>
      </c>
      <c r="I123" s="310">
        <f>SUMIFS(Table_RSE7C_Data!L:L,Table_RSE7C_Data!B:B,'Table 7c'!$D$6,Table_RSE7C_Data!C:C,'Table 7c'!C123,Table_RSE7C_Data!D:D,'Table 7c'!D123,Table_RSE7C_Data!E:E,'Table 7c'!$D$120)</f>
        <v>6404</v>
      </c>
      <c r="J123" s="310">
        <f>SUMIFS(Table_RSE7C_Data!M:M,Table_RSE7C_Data!B:B,'Table 7c'!$D$6,Table_RSE7C_Data!C:C,'Table 7c'!C123,Table_RSE7C_Data!D:D,'Table 7c'!D123,Table_RSE7C_Data!E:E,'Table 7c'!$D$120)</f>
        <v>5812</v>
      </c>
      <c r="K123" s="221"/>
      <c r="L123" s="221"/>
      <c r="M123" s="221"/>
    </row>
    <row r="124" spans="1:15" s="525" customFormat="1" ht="16.5" customHeight="1" x14ac:dyDescent="0.45">
      <c r="A124" s="453" t="s">
        <v>145</v>
      </c>
      <c r="B124" s="446" t="s">
        <v>26</v>
      </c>
      <c r="C124" s="445" t="s">
        <v>386</v>
      </c>
      <c r="D124" s="445" t="s">
        <v>290</v>
      </c>
      <c r="E124" s="336">
        <f>SUMIFS(Table_RSE7C_Data!H:H,Table_RSE7C_Data!B:B,'Table 7c'!$D$6,Table_RSE7C_Data!C:C,'Table 7c'!C124,Table_RSE7C_Data!D:D,'Table 7c'!D124,Table_RSE7C_Data!E:E,'Table 7c'!$D$120)</f>
        <v>5542</v>
      </c>
      <c r="F124" s="336">
        <f>SUMIFS(Table_RSE7C_Data!I:I,Table_RSE7C_Data!B:B,'Table 7c'!$D$6,Table_RSE7C_Data!C:C,'Table 7c'!C124,Table_RSE7C_Data!D:D,'Table 7c'!D124,Table_RSE7C_Data!E:E,'Table 7c'!$D$120)</f>
        <v>5614</v>
      </c>
      <c r="G124" s="336">
        <f>SUMIFS(Table_RSE7C_Data!J:J,Table_RSE7C_Data!B:B,'Table 7c'!$D$6,Table_RSE7C_Data!C:C,'Table 7c'!C124,Table_RSE7C_Data!D:D,'Table 7c'!D124,Table_RSE7C_Data!E:E,'Table 7c'!$D$120)</f>
        <v>5642</v>
      </c>
      <c r="H124" s="336">
        <f>SUMIFS(Table_RSE7C_Data!K:K,Table_RSE7C_Data!B:B,'Table 7c'!$D$6,Table_RSE7C_Data!C:C,'Table 7c'!C124,Table_RSE7C_Data!D:D,'Table 7c'!D124,Table_RSE7C_Data!E:E,'Table 7c'!$D$120)</f>
        <v>5807</v>
      </c>
      <c r="I124" s="336">
        <f>SUMIFS(Table_RSE7C_Data!L:L,Table_RSE7C_Data!B:B,'Table 7c'!$D$6,Table_RSE7C_Data!C:C,'Table 7c'!C124,Table_RSE7C_Data!D:D,'Table 7c'!D124,Table_RSE7C_Data!E:E,'Table 7c'!$D$120)</f>
        <v>5795</v>
      </c>
      <c r="J124" s="336">
        <f>SUMIFS(Table_RSE7C_Data!M:M,Table_RSE7C_Data!B:B,'Table 7c'!$D$6,Table_RSE7C_Data!C:C,'Table 7c'!C124,Table_RSE7C_Data!D:D,'Table 7c'!D124,Table_RSE7C_Data!E:E,'Table 7c'!$D$120)</f>
        <v>5335</v>
      </c>
      <c r="K124" s="526"/>
      <c r="L124" s="526"/>
      <c r="M124" s="526"/>
    </row>
    <row r="125" spans="1:15" ht="16.5" customHeight="1" x14ac:dyDescent="0.45">
      <c r="A125" s="452" t="s">
        <v>146</v>
      </c>
      <c r="B125" s="12" t="s">
        <v>187</v>
      </c>
      <c r="C125" s="229" t="s">
        <v>389</v>
      </c>
      <c r="D125" s="229" t="s">
        <v>187</v>
      </c>
      <c r="E125" s="310">
        <f>SUMIFS(Table_RSE7C_Data!H:H,Table_RSE7C_Data!B:B,'Table 7c'!$D$6,Table_RSE7C_Data!C:C,'Table 7c'!C125,Table_RSE7C_Data!D:D,'Table 7c'!D125,Table_RSE7C_Data!E:E,'Table 7c'!$D$120)</f>
        <v>14329</v>
      </c>
      <c r="F125" s="310">
        <f>SUMIFS(Table_RSE7C_Data!I:I,Table_RSE7C_Data!B:B,'Table 7c'!$D$6,Table_RSE7C_Data!C:C,'Table 7c'!C125,Table_RSE7C_Data!D:D,'Table 7c'!D125,Table_RSE7C_Data!E:E,'Table 7c'!$D$120)</f>
        <v>15563</v>
      </c>
      <c r="G125" s="310">
        <f>SUMIFS(Table_RSE7C_Data!J:J,Table_RSE7C_Data!B:B,'Table 7c'!$D$6,Table_RSE7C_Data!C:C,'Table 7c'!C125,Table_RSE7C_Data!D:D,'Table 7c'!D125,Table_RSE7C_Data!E:E,'Table 7c'!$D$120)</f>
        <v>18083</v>
      </c>
      <c r="H125" s="310">
        <f>SUMIFS(Table_RSE7C_Data!K:K,Table_RSE7C_Data!B:B,'Table 7c'!$D$6,Table_RSE7C_Data!C:C,'Table 7c'!C125,Table_RSE7C_Data!D:D,'Table 7c'!D125,Table_RSE7C_Data!E:E,'Table 7c'!$D$120)</f>
        <v>20223</v>
      </c>
      <c r="I125" s="310">
        <f>SUMIFS(Table_RSE7C_Data!L:L,Table_RSE7C_Data!B:B,'Table 7c'!$D$6,Table_RSE7C_Data!C:C,'Table 7c'!C125,Table_RSE7C_Data!D:D,'Table 7c'!D125,Table_RSE7C_Data!E:E,'Table 7c'!$D$120)</f>
        <v>21765</v>
      </c>
      <c r="J125" s="310">
        <f>SUMIFS(Table_RSE7C_Data!M:M,Table_RSE7C_Data!B:B,'Table 7c'!$D$6,Table_RSE7C_Data!C:C,'Table 7c'!C125,Table_RSE7C_Data!D:D,'Table 7c'!D125,Table_RSE7C_Data!E:E,'Table 7c'!$D$120)</f>
        <v>22850</v>
      </c>
      <c r="K125" s="221"/>
      <c r="L125" s="221"/>
      <c r="M125" s="221"/>
    </row>
    <row r="126" spans="1:15" ht="16.5" customHeight="1" x14ac:dyDescent="0.45">
      <c r="A126" s="452" t="s">
        <v>146</v>
      </c>
      <c r="B126" s="12" t="s">
        <v>188</v>
      </c>
      <c r="C126" s="229" t="s">
        <v>389</v>
      </c>
      <c r="D126" s="229" t="s">
        <v>188</v>
      </c>
      <c r="E126" s="310">
        <f>SUMIFS(Table_RSE7C_Data!H:H,Table_RSE7C_Data!B:B,'Table 7c'!$D$6,Table_RSE7C_Data!C:C,'Table 7c'!C126,Table_RSE7C_Data!D:D,'Table 7c'!D126,Table_RSE7C_Data!E:E,'Table 7c'!$D$120)</f>
        <v>15513</v>
      </c>
      <c r="F126" s="310">
        <f>SUMIFS(Table_RSE7C_Data!I:I,Table_RSE7C_Data!B:B,'Table 7c'!$D$6,Table_RSE7C_Data!C:C,'Table 7c'!C126,Table_RSE7C_Data!D:D,'Table 7c'!D126,Table_RSE7C_Data!E:E,'Table 7c'!$D$120)</f>
        <v>16945</v>
      </c>
      <c r="G126" s="310">
        <f>SUMIFS(Table_RSE7C_Data!J:J,Table_RSE7C_Data!B:B,'Table 7c'!$D$6,Table_RSE7C_Data!C:C,'Table 7c'!C126,Table_RSE7C_Data!D:D,'Table 7c'!D126,Table_RSE7C_Data!E:E,'Table 7c'!$D$120)</f>
        <v>21225</v>
      </c>
      <c r="H126" s="310">
        <f>SUMIFS(Table_RSE7C_Data!K:K,Table_RSE7C_Data!B:B,'Table 7c'!$D$6,Table_RSE7C_Data!C:C,'Table 7c'!C126,Table_RSE7C_Data!D:D,'Table 7c'!D126,Table_RSE7C_Data!E:E,'Table 7c'!$D$120)</f>
        <v>23973</v>
      </c>
      <c r="I126" s="310">
        <f>SUMIFS(Table_RSE7C_Data!L:L,Table_RSE7C_Data!B:B,'Table 7c'!$D$6,Table_RSE7C_Data!C:C,'Table 7c'!C126,Table_RSE7C_Data!D:D,'Table 7c'!D126,Table_RSE7C_Data!E:E,'Table 7c'!$D$120)</f>
        <v>25520</v>
      </c>
      <c r="J126" s="310">
        <f>SUMIFS(Table_RSE7C_Data!M:M,Table_RSE7C_Data!B:B,'Table 7c'!$D$6,Table_RSE7C_Data!C:C,'Table 7c'!C126,Table_RSE7C_Data!D:D,'Table 7c'!D126,Table_RSE7C_Data!E:E,'Table 7c'!$D$120)</f>
        <v>27182</v>
      </c>
      <c r="K126" s="221"/>
      <c r="L126" s="221"/>
      <c r="M126" s="221"/>
      <c r="O126" s="173"/>
    </row>
    <row r="127" spans="1:15" s="525" customFormat="1" ht="16.5" customHeight="1" x14ac:dyDescent="0.45">
      <c r="A127" s="453" t="s">
        <v>146</v>
      </c>
      <c r="B127" s="446" t="s">
        <v>26</v>
      </c>
      <c r="C127" s="445" t="s">
        <v>389</v>
      </c>
      <c r="D127" s="445" t="s">
        <v>290</v>
      </c>
      <c r="E127" s="336">
        <f>SUMIFS(Table_RSE7C_Data!H:H,Table_RSE7C_Data!B:B,'Table 7c'!$D$6,Table_RSE7C_Data!C:C,'Table 7c'!C127,Table_RSE7C_Data!D:D,'Table 7c'!D127,Table_RSE7C_Data!E:E,'Table 7c'!$D$120)</f>
        <v>14778</v>
      </c>
      <c r="F127" s="336">
        <f>SUMIFS(Table_RSE7C_Data!I:I,Table_RSE7C_Data!B:B,'Table 7c'!$D$6,Table_RSE7C_Data!C:C,'Table 7c'!C127,Table_RSE7C_Data!D:D,'Table 7c'!D127,Table_RSE7C_Data!E:E,'Table 7c'!$D$120)</f>
        <v>16226</v>
      </c>
      <c r="G127" s="336">
        <f>SUMIFS(Table_RSE7C_Data!J:J,Table_RSE7C_Data!B:B,'Table 7c'!$D$6,Table_RSE7C_Data!C:C,'Table 7c'!C127,Table_RSE7C_Data!D:D,'Table 7c'!D127,Table_RSE7C_Data!E:E,'Table 7c'!$D$120)</f>
        <v>19700</v>
      </c>
      <c r="H127" s="336">
        <f>SUMIFS(Table_RSE7C_Data!K:K,Table_RSE7C_Data!B:B,'Table 7c'!$D$6,Table_RSE7C_Data!C:C,'Table 7c'!C127,Table_RSE7C_Data!D:D,'Table 7c'!D127,Table_RSE7C_Data!E:E,'Table 7c'!$D$120)</f>
        <v>22190</v>
      </c>
      <c r="I127" s="336">
        <f>SUMIFS(Table_RSE7C_Data!L:L,Table_RSE7C_Data!B:B,'Table 7c'!$D$6,Table_RSE7C_Data!C:C,'Table 7c'!C127,Table_RSE7C_Data!D:D,'Table 7c'!D127,Table_RSE7C_Data!E:E,'Table 7c'!$D$120)</f>
        <v>23749</v>
      </c>
      <c r="J127" s="336">
        <f>SUMIFS(Table_RSE7C_Data!M:M,Table_RSE7C_Data!B:B,'Table 7c'!$D$6,Table_RSE7C_Data!C:C,'Table 7c'!C127,Table_RSE7C_Data!D:D,'Table 7c'!D127,Table_RSE7C_Data!E:E,'Table 7c'!$D$120)</f>
        <v>25096</v>
      </c>
      <c r="O127" s="527"/>
    </row>
    <row r="128" spans="1:15" ht="16.5" customHeight="1" x14ac:dyDescent="0.45">
      <c r="A128" s="452" t="s">
        <v>147</v>
      </c>
      <c r="B128" s="12" t="s">
        <v>187</v>
      </c>
      <c r="C128" s="229" t="s">
        <v>390</v>
      </c>
      <c r="D128" s="229" t="s">
        <v>187</v>
      </c>
      <c r="E128" s="310">
        <f>SUMIFS(Table_RSE7C_Data!H:H,Table_RSE7C_Data!B:B,'Table 7c'!$D$6,Table_RSE7C_Data!C:C,'Table 7c'!C128,Table_RSE7C_Data!D:D,'Table 7c'!D128,Table_RSE7C_Data!E:E,'Table 7c'!$D$120)</f>
        <v>31022</v>
      </c>
      <c r="F128" s="310">
        <f>SUMIFS(Table_RSE7C_Data!I:I,Table_RSE7C_Data!B:B,'Table 7c'!$D$6,Table_RSE7C_Data!C:C,'Table 7c'!C128,Table_RSE7C_Data!D:D,'Table 7c'!D128,Table_RSE7C_Data!E:E,'Table 7c'!$D$120)</f>
        <v>33413</v>
      </c>
      <c r="G128" s="310">
        <f>SUMIFS(Table_RSE7C_Data!J:J,Table_RSE7C_Data!B:B,'Table 7c'!$D$6,Table_RSE7C_Data!C:C,'Table 7c'!C128,Table_RSE7C_Data!D:D,'Table 7c'!D128,Table_RSE7C_Data!E:E,'Table 7c'!$D$120)</f>
        <v>36956</v>
      </c>
      <c r="H128" s="310">
        <f>SUMIFS(Table_RSE7C_Data!K:K,Table_RSE7C_Data!B:B,'Table 7c'!$D$6,Table_RSE7C_Data!C:C,'Table 7c'!C128,Table_RSE7C_Data!D:D,'Table 7c'!D128,Table_RSE7C_Data!E:E,'Table 7c'!$D$120)</f>
        <v>41572</v>
      </c>
      <c r="I128" s="310">
        <f>SUMIFS(Table_RSE7C_Data!L:L,Table_RSE7C_Data!B:B,'Table 7c'!$D$6,Table_RSE7C_Data!C:C,'Table 7c'!C128,Table_RSE7C_Data!D:D,'Table 7c'!D128,Table_RSE7C_Data!E:E,'Table 7c'!$D$120)</f>
        <v>46075</v>
      </c>
      <c r="J128" s="310">
        <f>SUMIFS(Table_RSE7C_Data!M:M,Table_RSE7C_Data!B:B,'Table 7c'!$D$6,Table_RSE7C_Data!C:C,'Table 7c'!C128,Table_RSE7C_Data!D:D,'Table 7c'!D128,Table_RSE7C_Data!E:E,'Table 7c'!$D$120)</f>
        <v>54765</v>
      </c>
      <c r="O128" s="193"/>
    </row>
    <row r="129" spans="1:15" ht="16.5" customHeight="1" x14ac:dyDescent="0.45">
      <c r="A129" s="452" t="s">
        <v>147</v>
      </c>
      <c r="B129" s="12" t="s">
        <v>188</v>
      </c>
      <c r="C129" s="229" t="s">
        <v>390</v>
      </c>
      <c r="D129" s="229" t="s">
        <v>188</v>
      </c>
      <c r="E129" s="310">
        <f>SUMIFS(Table_RSE7C_Data!H:H,Table_RSE7C_Data!B:B,'Table 7c'!$D$6,Table_RSE7C_Data!C:C,'Table 7c'!C129,Table_RSE7C_Data!D:D,'Table 7c'!D129,Table_RSE7C_Data!E:E,'Table 7c'!$D$120)</f>
        <v>37224</v>
      </c>
      <c r="F129" s="310">
        <f>SUMIFS(Table_RSE7C_Data!I:I,Table_RSE7C_Data!B:B,'Table 7c'!$D$6,Table_RSE7C_Data!C:C,'Table 7c'!C129,Table_RSE7C_Data!D:D,'Table 7c'!D129,Table_RSE7C_Data!E:E,'Table 7c'!$D$120)</f>
        <v>40341</v>
      </c>
      <c r="G129" s="310">
        <f>SUMIFS(Table_RSE7C_Data!J:J,Table_RSE7C_Data!B:B,'Table 7c'!$D$6,Table_RSE7C_Data!C:C,'Table 7c'!C129,Table_RSE7C_Data!D:D,'Table 7c'!D129,Table_RSE7C_Data!E:E,'Table 7c'!$D$120)</f>
        <v>44754</v>
      </c>
      <c r="H129" s="310">
        <f>SUMIFS(Table_RSE7C_Data!K:K,Table_RSE7C_Data!B:B,'Table 7c'!$D$6,Table_RSE7C_Data!C:C,'Table 7c'!C129,Table_RSE7C_Data!D:D,'Table 7c'!D129,Table_RSE7C_Data!E:E,'Table 7c'!$D$120)</f>
        <v>51217</v>
      </c>
      <c r="I129" s="310">
        <f>SUMIFS(Table_RSE7C_Data!L:L,Table_RSE7C_Data!B:B,'Table 7c'!$D$6,Table_RSE7C_Data!C:C,'Table 7c'!C129,Table_RSE7C_Data!D:D,'Table 7c'!D129,Table_RSE7C_Data!E:E,'Table 7c'!$D$120)</f>
        <v>56792</v>
      </c>
      <c r="J129" s="310">
        <f>SUMIFS(Table_RSE7C_Data!M:M,Table_RSE7C_Data!B:B,'Table 7c'!$D$6,Table_RSE7C_Data!C:C,'Table 7c'!C129,Table_RSE7C_Data!D:D,'Table 7c'!D129,Table_RSE7C_Data!E:E,'Table 7c'!$D$120)</f>
        <v>67179</v>
      </c>
      <c r="O129" s="193"/>
    </row>
    <row r="130" spans="1:15" s="525" customFormat="1" ht="16.5" customHeight="1" x14ac:dyDescent="0.45">
      <c r="A130" s="453" t="s">
        <v>147</v>
      </c>
      <c r="B130" s="446" t="s">
        <v>26</v>
      </c>
      <c r="C130" s="445" t="s">
        <v>390</v>
      </c>
      <c r="D130" s="445" t="s">
        <v>290</v>
      </c>
      <c r="E130" s="336">
        <f>SUMIFS(Table_RSE7C_Data!H:H,Table_RSE7C_Data!B:B,'Table 7c'!$D$6,Table_RSE7C_Data!C:C,'Table 7c'!C130,Table_RSE7C_Data!D:D,'Table 7c'!D130,Table_RSE7C_Data!E:E,'Table 7c'!$D$120)</f>
        <v>34184</v>
      </c>
      <c r="F130" s="336">
        <f>SUMIFS(Table_RSE7C_Data!I:I,Table_RSE7C_Data!B:B,'Table 7c'!$D$6,Table_RSE7C_Data!C:C,'Table 7c'!C130,Table_RSE7C_Data!D:D,'Table 7c'!D130,Table_RSE7C_Data!E:E,'Table 7c'!$D$120)</f>
        <v>37089</v>
      </c>
      <c r="G130" s="336">
        <f>SUMIFS(Table_RSE7C_Data!J:J,Table_RSE7C_Data!B:B,'Table 7c'!$D$6,Table_RSE7C_Data!C:C,'Table 7c'!C130,Table_RSE7C_Data!D:D,'Table 7c'!D130,Table_RSE7C_Data!E:E,'Table 7c'!$D$120)</f>
        <v>41086</v>
      </c>
      <c r="H130" s="336">
        <f>SUMIFS(Table_RSE7C_Data!K:K,Table_RSE7C_Data!B:B,'Table 7c'!$D$6,Table_RSE7C_Data!C:C,'Table 7c'!C130,Table_RSE7C_Data!D:D,'Table 7c'!D130,Table_RSE7C_Data!E:E,'Table 7c'!$D$120)</f>
        <v>46695</v>
      </c>
      <c r="I130" s="336">
        <f>SUMIFS(Table_RSE7C_Data!L:L,Table_RSE7C_Data!B:B,'Table 7c'!$D$6,Table_RSE7C_Data!C:C,'Table 7c'!C130,Table_RSE7C_Data!D:D,'Table 7c'!D130,Table_RSE7C_Data!E:E,'Table 7c'!$D$120)</f>
        <v>51740</v>
      </c>
      <c r="J130" s="336">
        <f>SUMIFS(Table_RSE7C_Data!M:M,Table_RSE7C_Data!B:B,'Table 7c'!$D$6,Table_RSE7C_Data!C:C,'Table 7c'!C130,Table_RSE7C_Data!D:D,'Table 7c'!D130,Table_RSE7C_Data!E:E,'Table 7c'!$D$120)</f>
        <v>61247</v>
      </c>
      <c r="O130" s="528"/>
    </row>
    <row r="131" spans="1:15" ht="16.5" customHeight="1" x14ac:dyDescent="0.45">
      <c r="A131" s="452" t="s">
        <v>148</v>
      </c>
      <c r="B131" s="12" t="s">
        <v>187</v>
      </c>
      <c r="C131" s="229" t="s">
        <v>391</v>
      </c>
      <c r="D131" s="229" t="s">
        <v>187</v>
      </c>
      <c r="E131" s="310">
        <f>SUMIFS(Table_RSE7C_Data!H:H,Table_RSE7C_Data!B:B,'Table 7c'!$D$6,Table_RSE7C_Data!C:C,'Table 7c'!C131,Table_RSE7C_Data!D:D,'Table 7c'!D131,Table_RSE7C_Data!E:E,'Table 7c'!$D$120)</f>
        <v>44789</v>
      </c>
      <c r="F131" s="310">
        <f>SUMIFS(Table_RSE7C_Data!I:I,Table_RSE7C_Data!B:B,'Table 7c'!$D$6,Table_RSE7C_Data!C:C,'Table 7c'!C131,Table_RSE7C_Data!D:D,'Table 7c'!D131,Table_RSE7C_Data!E:E,'Table 7c'!$D$120)</f>
        <v>47687</v>
      </c>
      <c r="G131" s="310">
        <f>SUMIFS(Table_RSE7C_Data!J:J,Table_RSE7C_Data!B:B,'Table 7c'!$D$6,Table_RSE7C_Data!C:C,'Table 7c'!C131,Table_RSE7C_Data!D:D,'Table 7c'!D131,Table_RSE7C_Data!E:E,'Table 7c'!$D$120)</f>
        <v>55312</v>
      </c>
      <c r="H131" s="310">
        <f>SUMIFS(Table_RSE7C_Data!K:K,Table_RSE7C_Data!B:B,'Table 7c'!$D$6,Table_RSE7C_Data!C:C,'Table 7c'!C131,Table_RSE7C_Data!D:D,'Table 7c'!D131,Table_RSE7C_Data!E:E,'Table 7c'!$D$120)</f>
        <v>61269</v>
      </c>
      <c r="I131" s="310">
        <f>SUMIFS(Table_RSE7C_Data!L:L,Table_RSE7C_Data!B:B,'Table 7c'!$D$6,Table_RSE7C_Data!C:C,'Table 7c'!C131,Table_RSE7C_Data!D:D,'Table 7c'!D131,Table_RSE7C_Data!E:E,'Table 7c'!$D$120)</f>
        <v>67243</v>
      </c>
      <c r="J131" s="310">
        <f>SUMIFS(Table_RSE7C_Data!M:M,Table_RSE7C_Data!B:B,'Table 7c'!$D$6,Table_RSE7C_Data!C:C,'Table 7c'!C131,Table_RSE7C_Data!D:D,'Table 7c'!D131,Table_RSE7C_Data!E:E,'Table 7c'!$D$120)</f>
        <v>80449</v>
      </c>
      <c r="O131" s="193"/>
    </row>
    <row r="132" spans="1:15" ht="16.5" customHeight="1" x14ac:dyDescent="0.45">
      <c r="A132" s="452" t="s">
        <v>148</v>
      </c>
      <c r="B132" s="12" t="s">
        <v>188</v>
      </c>
      <c r="C132" s="229" t="s">
        <v>391</v>
      </c>
      <c r="D132" s="229" t="s">
        <v>188</v>
      </c>
      <c r="E132" s="310">
        <f>SUMIFS(Table_RSE7C_Data!H:H,Table_RSE7C_Data!B:B,'Table 7c'!$D$6,Table_RSE7C_Data!C:C,'Table 7c'!C132,Table_RSE7C_Data!D:D,'Table 7c'!D132,Table_RSE7C_Data!E:E,'Table 7c'!$D$120)</f>
        <v>58265</v>
      </c>
      <c r="F132" s="310">
        <f>SUMIFS(Table_RSE7C_Data!I:I,Table_RSE7C_Data!B:B,'Table 7c'!$D$6,Table_RSE7C_Data!C:C,'Table 7c'!C132,Table_RSE7C_Data!D:D,'Table 7c'!D132,Table_RSE7C_Data!E:E,'Table 7c'!$D$120)</f>
        <v>61541</v>
      </c>
      <c r="G132" s="310">
        <f>SUMIFS(Table_RSE7C_Data!J:J,Table_RSE7C_Data!B:B,'Table 7c'!$D$6,Table_RSE7C_Data!C:C,'Table 7c'!C132,Table_RSE7C_Data!D:D,'Table 7c'!D132,Table_RSE7C_Data!E:E,'Table 7c'!$D$120)</f>
        <v>69636</v>
      </c>
      <c r="H132" s="310">
        <f>SUMIFS(Table_RSE7C_Data!K:K,Table_RSE7C_Data!B:B,'Table 7c'!$D$6,Table_RSE7C_Data!C:C,'Table 7c'!C132,Table_RSE7C_Data!D:D,'Table 7c'!D132,Table_RSE7C_Data!E:E,'Table 7c'!$D$120)</f>
        <v>77551</v>
      </c>
      <c r="I132" s="310">
        <f>SUMIFS(Table_RSE7C_Data!L:L,Table_RSE7C_Data!B:B,'Table 7c'!$D$6,Table_RSE7C_Data!C:C,'Table 7c'!C132,Table_RSE7C_Data!D:D,'Table 7c'!D132,Table_RSE7C_Data!E:E,'Table 7c'!$D$120)</f>
        <v>84722</v>
      </c>
      <c r="J132" s="310">
        <f>SUMIFS(Table_RSE7C_Data!M:M,Table_RSE7C_Data!B:B,'Table 7c'!$D$6,Table_RSE7C_Data!C:C,'Table 7c'!C132,Table_RSE7C_Data!D:D,'Table 7c'!D132,Table_RSE7C_Data!E:E,'Table 7c'!$D$120)</f>
        <v>102138</v>
      </c>
      <c r="O132" s="193"/>
    </row>
    <row r="133" spans="1:15" s="525" customFormat="1" ht="16.5" customHeight="1" x14ac:dyDescent="0.45">
      <c r="A133" s="453" t="s">
        <v>148</v>
      </c>
      <c r="B133" s="446" t="s">
        <v>26</v>
      </c>
      <c r="C133" s="445" t="s">
        <v>391</v>
      </c>
      <c r="D133" s="445" t="s">
        <v>290</v>
      </c>
      <c r="E133" s="336">
        <f>SUMIFS(Table_RSE7C_Data!H:H,Table_RSE7C_Data!B:B,'Table 7c'!$D$6,Table_RSE7C_Data!C:C,'Table 7c'!C133,Table_RSE7C_Data!D:D,'Table 7c'!D133,Table_RSE7C_Data!E:E,'Table 7c'!$D$120)</f>
        <v>51861</v>
      </c>
      <c r="F133" s="336">
        <f>SUMIFS(Table_RSE7C_Data!I:I,Table_RSE7C_Data!B:B,'Table 7c'!$D$6,Table_RSE7C_Data!C:C,'Table 7c'!C133,Table_RSE7C_Data!D:D,'Table 7c'!D133,Table_RSE7C_Data!E:E,'Table 7c'!$D$120)</f>
        <v>55088</v>
      </c>
      <c r="G133" s="336">
        <f>SUMIFS(Table_RSE7C_Data!J:J,Table_RSE7C_Data!B:B,'Table 7c'!$D$6,Table_RSE7C_Data!C:C,'Table 7c'!C133,Table_RSE7C_Data!D:D,'Table 7c'!D133,Table_RSE7C_Data!E:E,'Table 7c'!$D$120)</f>
        <v>62922</v>
      </c>
      <c r="H133" s="336">
        <f>SUMIFS(Table_RSE7C_Data!K:K,Table_RSE7C_Data!B:B,'Table 7c'!$D$6,Table_RSE7C_Data!C:C,'Table 7c'!C133,Table_RSE7C_Data!D:D,'Table 7c'!D133,Table_RSE7C_Data!E:E,'Table 7c'!$D$120)</f>
        <v>69913</v>
      </c>
      <c r="I133" s="336">
        <f>SUMIFS(Table_RSE7C_Data!L:L,Table_RSE7C_Data!B:B,'Table 7c'!$D$6,Table_RSE7C_Data!C:C,'Table 7c'!C133,Table_RSE7C_Data!D:D,'Table 7c'!D133,Table_RSE7C_Data!E:E,'Table 7c'!$D$120)</f>
        <v>76493</v>
      </c>
      <c r="J133" s="336">
        <f>SUMIFS(Table_RSE7C_Data!M:M,Table_RSE7C_Data!B:B,'Table 7c'!$D$6,Table_RSE7C_Data!C:C,'Table 7c'!C133,Table_RSE7C_Data!D:D,'Table 7c'!D133,Table_RSE7C_Data!E:E,'Table 7c'!$D$120)</f>
        <v>91745</v>
      </c>
    </row>
    <row r="134" spans="1:15" ht="16.5" customHeight="1" x14ac:dyDescent="0.45">
      <c r="A134" s="452" t="s">
        <v>149</v>
      </c>
      <c r="B134" s="12" t="s">
        <v>187</v>
      </c>
      <c r="C134" s="229" t="s">
        <v>392</v>
      </c>
      <c r="D134" s="229" t="s">
        <v>187</v>
      </c>
      <c r="E134" s="310">
        <f>SUMIFS(Table_RSE7C_Data!H:H,Table_RSE7C_Data!B:B,'Table 7c'!$D$6,Table_RSE7C_Data!C:C,'Table 7c'!C134,Table_RSE7C_Data!D:D,'Table 7c'!D134,Table_RSE7C_Data!E:E,'Table 7c'!$D$120)</f>
        <v>61964</v>
      </c>
      <c r="F134" s="310">
        <f>SUMIFS(Table_RSE7C_Data!I:I,Table_RSE7C_Data!B:B,'Table 7c'!$D$6,Table_RSE7C_Data!C:C,'Table 7c'!C134,Table_RSE7C_Data!D:D,'Table 7c'!D134,Table_RSE7C_Data!E:E,'Table 7c'!$D$120)</f>
        <v>65834</v>
      </c>
      <c r="G134" s="310">
        <f>SUMIFS(Table_RSE7C_Data!J:J,Table_RSE7C_Data!B:B,'Table 7c'!$D$6,Table_RSE7C_Data!C:C,'Table 7c'!C134,Table_RSE7C_Data!D:D,'Table 7c'!D134,Table_RSE7C_Data!E:E,'Table 7c'!$D$120)</f>
        <v>73737</v>
      </c>
      <c r="H134" s="310">
        <f>SUMIFS(Table_RSE7C_Data!K:K,Table_RSE7C_Data!B:B,'Table 7c'!$D$6,Table_RSE7C_Data!C:C,'Table 7c'!C134,Table_RSE7C_Data!D:D,'Table 7c'!D134,Table_RSE7C_Data!E:E,'Table 7c'!$D$120)</f>
        <v>80492</v>
      </c>
      <c r="I134" s="310">
        <f>SUMIFS(Table_RSE7C_Data!L:L,Table_RSE7C_Data!B:B,'Table 7c'!$D$6,Table_RSE7C_Data!C:C,'Table 7c'!C134,Table_RSE7C_Data!D:D,'Table 7c'!D134,Table_RSE7C_Data!E:E,'Table 7c'!$D$120)</f>
        <v>87634</v>
      </c>
      <c r="J134" s="310">
        <f>SUMIFS(Table_RSE7C_Data!M:M,Table_RSE7C_Data!B:B,'Table 7c'!$D$6,Table_RSE7C_Data!C:C,'Table 7c'!C134,Table_RSE7C_Data!D:D,'Table 7c'!D134,Table_RSE7C_Data!E:E,'Table 7c'!$D$120)</f>
        <v>101560</v>
      </c>
    </row>
    <row r="135" spans="1:15" ht="16.5" customHeight="1" x14ac:dyDescent="0.45">
      <c r="A135" s="452" t="s">
        <v>149</v>
      </c>
      <c r="B135" s="12" t="s">
        <v>188</v>
      </c>
      <c r="C135" s="229" t="s">
        <v>392</v>
      </c>
      <c r="D135" s="229" t="s">
        <v>188</v>
      </c>
      <c r="E135" s="310">
        <f>SUMIFS(Table_RSE7C_Data!H:H,Table_RSE7C_Data!B:B,'Table 7c'!$D$6,Table_RSE7C_Data!C:C,'Table 7c'!C135,Table_RSE7C_Data!D:D,'Table 7c'!D135,Table_RSE7C_Data!E:E,'Table 7c'!$D$120)</f>
        <v>83875</v>
      </c>
      <c r="F135" s="310">
        <f>SUMIFS(Table_RSE7C_Data!I:I,Table_RSE7C_Data!B:B,'Table 7c'!$D$6,Table_RSE7C_Data!C:C,'Table 7c'!C135,Table_RSE7C_Data!D:D,'Table 7c'!D135,Table_RSE7C_Data!E:E,'Table 7c'!$D$120)</f>
        <v>87827</v>
      </c>
      <c r="G135" s="310">
        <f>SUMIFS(Table_RSE7C_Data!J:J,Table_RSE7C_Data!B:B,'Table 7c'!$D$6,Table_RSE7C_Data!C:C,'Table 7c'!C135,Table_RSE7C_Data!D:D,'Table 7c'!D135,Table_RSE7C_Data!E:E,'Table 7c'!$D$120)</f>
        <v>94695</v>
      </c>
      <c r="H135" s="310">
        <f>SUMIFS(Table_RSE7C_Data!K:K,Table_RSE7C_Data!B:B,'Table 7c'!$D$6,Table_RSE7C_Data!C:C,'Table 7c'!C135,Table_RSE7C_Data!D:D,'Table 7c'!D135,Table_RSE7C_Data!E:E,'Table 7c'!$D$120)</f>
        <v>102941</v>
      </c>
      <c r="I135" s="310">
        <f>SUMIFS(Table_RSE7C_Data!L:L,Table_RSE7C_Data!B:B,'Table 7c'!$D$6,Table_RSE7C_Data!C:C,'Table 7c'!C135,Table_RSE7C_Data!D:D,'Table 7c'!D135,Table_RSE7C_Data!E:E,'Table 7c'!$D$120)</f>
        <v>111115</v>
      </c>
      <c r="J135" s="310">
        <f>SUMIFS(Table_RSE7C_Data!M:M,Table_RSE7C_Data!B:B,'Table 7c'!$D$6,Table_RSE7C_Data!C:C,'Table 7c'!C135,Table_RSE7C_Data!D:D,'Table 7c'!D135,Table_RSE7C_Data!E:E,'Table 7c'!$D$120)</f>
        <v>130066</v>
      </c>
    </row>
    <row r="136" spans="1:15" s="525" customFormat="1" ht="16.5" customHeight="1" x14ac:dyDescent="0.45">
      <c r="A136" s="453" t="s">
        <v>149</v>
      </c>
      <c r="B136" s="446" t="s">
        <v>26</v>
      </c>
      <c r="C136" s="445" t="s">
        <v>392</v>
      </c>
      <c r="D136" s="445" t="s">
        <v>290</v>
      </c>
      <c r="E136" s="336">
        <f>SUMIFS(Table_RSE7C_Data!H:H,Table_RSE7C_Data!B:B,'Table 7c'!$D$6,Table_RSE7C_Data!C:C,'Table 7c'!C136,Table_RSE7C_Data!D:D,'Table 7c'!D136,Table_RSE7C_Data!E:E,'Table 7c'!$D$120)</f>
        <v>73580</v>
      </c>
      <c r="F136" s="336">
        <f>SUMIFS(Table_RSE7C_Data!I:I,Table_RSE7C_Data!B:B,'Table 7c'!$D$6,Table_RSE7C_Data!C:C,'Table 7c'!C136,Table_RSE7C_Data!D:D,'Table 7c'!D136,Table_RSE7C_Data!E:E,'Table 7c'!$D$120)</f>
        <v>77675</v>
      </c>
      <c r="G136" s="336">
        <f>SUMIFS(Table_RSE7C_Data!J:J,Table_RSE7C_Data!B:B,'Table 7c'!$D$6,Table_RSE7C_Data!C:C,'Table 7c'!C136,Table_RSE7C_Data!D:D,'Table 7c'!D136,Table_RSE7C_Data!E:E,'Table 7c'!$D$120)</f>
        <v>84960</v>
      </c>
      <c r="H136" s="336">
        <f>SUMIFS(Table_RSE7C_Data!K:K,Table_RSE7C_Data!B:B,'Table 7c'!$D$6,Table_RSE7C_Data!C:C,'Table 7c'!C136,Table_RSE7C_Data!D:D,'Table 7c'!D136,Table_RSE7C_Data!E:E,'Table 7c'!$D$120)</f>
        <v>92481</v>
      </c>
      <c r="I136" s="336">
        <f>SUMIFS(Table_RSE7C_Data!L:L,Table_RSE7C_Data!B:B,'Table 7c'!$D$6,Table_RSE7C_Data!C:C,'Table 7c'!C136,Table_RSE7C_Data!D:D,'Table 7c'!D136,Table_RSE7C_Data!E:E,'Table 7c'!$D$120)</f>
        <v>100123</v>
      </c>
      <c r="J136" s="336">
        <f>SUMIFS(Table_RSE7C_Data!M:M,Table_RSE7C_Data!B:B,'Table 7c'!$D$6,Table_RSE7C_Data!C:C,'Table 7c'!C136,Table_RSE7C_Data!D:D,'Table 7c'!D136,Table_RSE7C_Data!E:E,'Table 7c'!$D$120)</f>
        <v>116438</v>
      </c>
    </row>
    <row r="137" spans="1:15" ht="16.5" customHeight="1" x14ac:dyDescent="0.45">
      <c r="A137" s="452" t="s">
        <v>150</v>
      </c>
      <c r="B137" s="12" t="s">
        <v>187</v>
      </c>
      <c r="C137" s="229" t="s">
        <v>393</v>
      </c>
      <c r="D137" s="229" t="s">
        <v>187</v>
      </c>
      <c r="E137" s="310">
        <f>SUMIFS(Table_RSE7C_Data!H:H,Table_RSE7C_Data!B:B,'Table 7c'!$D$6,Table_RSE7C_Data!C:C,'Table 7c'!C137,Table_RSE7C_Data!D:D,'Table 7c'!D137,Table_RSE7C_Data!E:E,'Table 7c'!$D$120)</f>
        <v>87351</v>
      </c>
      <c r="F137" s="310">
        <f>SUMIFS(Table_RSE7C_Data!I:I,Table_RSE7C_Data!B:B,'Table 7c'!$D$6,Table_RSE7C_Data!C:C,'Table 7c'!C137,Table_RSE7C_Data!D:D,'Table 7c'!D137,Table_RSE7C_Data!E:E,'Table 7c'!$D$120)</f>
        <v>91688</v>
      </c>
      <c r="G137" s="310">
        <f>SUMIFS(Table_RSE7C_Data!J:J,Table_RSE7C_Data!B:B,'Table 7c'!$D$6,Table_RSE7C_Data!C:C,'Table 7c'!C137,Table_RSE7C_Data!D:D,'Table 7c'!D137,Table_RSE7C_Data!E:E,'Table 7c'!$D$120)</f>
        <v>102094</v>
      </c>
      <c r="H137" s="310">
        <f>SUMIFS(Table_RSE7C_Data!K:K,Table_RSE7C_Data!B:B,'Table 7c'!$D$6,Table_RSE7C_Data!C:C,'Table 7c'!C137,Table_RSE7C_Data!D:D,'Table 7c'!D137,Table_RSE7C_Data!E:E,'Table 7c'!$D$120)</f>
        <v>110106</v>
      </c>
      <c r="I137" s="310">
        <f>SUMIFS(Table_RSE7C_Data!L:L,Table_RSE7C_Data!B:B,'Table 7c'!$D$6,Table_RSE7C_Data!C:C,'Table 7c'!C137,Table_RSE7C_Data!D:D,'Table 7c'!D137,Table_RSE7C_Data!E:E,'Table 7c'!$D$120)</f>
        <v>118408</v>
      </c>
      <c r="J137" s="310">
        <f>SUMIFS(Table_RSE7C_Data!M:M,Table_RSE7C_Data!B:B,'Table 7c'!$D$6,Table_RSE7C_Data!C:C,'Table 7c'!C137,Table_RSE7C_Data!D:D,'Table 7c'!D137,Table_RSE7C_Data!E:E,'Table 7c'!$D$120)</f>
        <v>132915</v>
      </c>
    </row>
    <row r="138" spans="1:15" ht="16.5" customHeight="1" x14ac:dyDescent="0.45">
      <c r="A138" s="452" t="s">
        <v>150</v>
      </c>
      <c r="B138" s="12" t="s">
        <v>188</v>
      </c>
      <c r="C138" s="229" t="s">
        <v>393</v>
      </c>
      <c r="D138" s="229" t="s">
        <v>188</v>
      </c>
      <c r="E138" s="310">
        <f>SUMIFS(Table_RSE7C_Data!H:H,Table_RSE7C_Data!B:B,'Table 7c'!$D$6,Table_RSE7C_Data!C:C,'Table 7c'!C138,Table_RSE7C_Data!D:D,'Table 7c'!D138,Table_RSE7C_Data!E:E,'Table 7c'!$D$120)</f>
        <v>113914</v>
      </c>
      <c r="F138" s="310">
        <f>SUMIFS(Table_RSE7C_Data!I:I,Table_RSE7C_Data!B:B,'Table 7c'!$D$6,Table_RSE7C_Data!C:C,'Table 7c'!C138,Table_RSE7C_Data!D:D,'Table 7c'!D138,Table_RSE7C_Data!E:E,'Table 7c'!$D$120)</f>
        <v>118496</v>
      </c>
      <c r="G138" s="310">
        <f>SUMIFS(Table_RSE7C_Data!J:J,Table_RSE7C_Data!B:B,'Table 7c'!$D$6,Table_RSE7C_Data!C:C,'Table 7c'!C138,Table_RSE7C_Data!D:D,'Table 7c'!D138,Table_RSE7C_Data!E:E,'Table 7c'!$D$120)</f>
        <v>129541</v>
      </c>
      <c r="H138" s="310">
        <f>SUMIFS(Table_RSE7C_Data!K:K,Table_RSE7C_Data!B:B,'Table 7c'!$D$6,Table_RSE7C_Data!C:C,'Table 7c'!C138,Table_RSE7C_Data!D:D,'Table 7c'!D138,Table_RSE7C_Data!E:E,'Table 7c'!$D$120)</f>
        <v>139632</v>
      </c>
      <c r="I138" s="310">
        <f>SUMIFS(Table_RSE7C_Data!L:L,Table_RSE7C_Data!B:B,'Table 7c'!$D$6,Table_RSE7C_Data!C:C,'Table 7c'!C138,Table_RSE7C_Data!D:D,'Table 7c'!D138,Table_RSE7C_Data!E:E,'Table 7c'!$D$120)</f>
        <v>148970</v>
      </c>
      <c r="J138" s="310">
        <f>SUMIFS(Table_RSE7C_Data!M:M,Table_RSE7C_Data!B:B,'Table 7c'!$D$6,Table_RSE7C_Data!C:C,'Table 7c'!C138,Table_RSE7C_Data!D:D,'Table 7c'!D138,Table_RSE7C_Data!E:E,'Table 7c'!$D$120)</f>
        <v>168813</v>
      </c>
    </row>
    <row r="139" spans="1:15" s="525" customFormat="1" ht="16.5" customHeight="1" x14ac:dyDescent="0.45">
      <c r="A139" s="453" t="s">
        <v>150</v>
      </c>
      <c r="B139" s="446" t="s">
        <v>26</v>
      </c>
      <c r="C139" s="445" t="s">
        <v>393</v>
      </c>
      <c r="D139" s="445" t="s">
        <v>290</v>
      </c>
      <c r="E139" s="336">
        <f>SUMIFS(Table_RSE7C_Data!H:H,Table_RSE7C_Data!B:B,'Table 7c'!$D$6,Table_RSE7C_Data!C:C,'Table 7c'!C139,Table_RSE7C_Data!D:D,'Table 7c'!D139,Table_RSE7C_Data!E:E,'Table 7c'!$D$120)</f>
        <v>101478</v>
      </c>
      <c r="F139" s="336">
        <f>SUMIFS(Table_RSE7C_Data!I:I,Table_RSE7C_Data!B:B,'Table 7c'!$D$6,Table_RSE7C_Data!C:C,'Table 7c'!C139,Table_RSE7C_Data!D:D,'Table 7c'!D139,Table_RSE7C_Data!E:E,'Table 7c'!$D$120)</f>
        <v>106218</v>
      </c>
      <c r="G139" s="336">
        <f>SUMIFS(Table_RSE7C_Data!J:J,Table_RSE7C_Data!B:B,'Table 7c'!$D$6,Table_RSE7C_Data!C:C,'Table 7c'!C139,Table_RSE7C_Data!D:D,'Table 7c'!D139,Table_RSE7C_Data!E:E,'Table 7c'!$D$120)</f>
        <v>116899</v>
      </c>
      <c r="H139" s="336">
        <f>SUMIFS(Table_RSE7C_Data!K:K,Table_RSE7C_Data!B:B,'Table 7c'!$D$6,Table_RSE7C_Data!C:C,'Table 7c'!C139,Table_RSE7C_Data!D:D,'Table 7c'!D139,Table_RSE7C_Data!E:E,'Table 7c'!$D$120)</f>
        <v>126044</v>
      </c>
      <c r="I139" s="336">
        <f>SUMIFS(Table_RSE7C_Data!L:L,Table_RSE7C_Data!B:B,'Table 7c'!$D$6,Table_RSE7C_Data!C:C,'Table 7c'!C139,Table_RSE7C_Data!D:D,'Table 7c'!D139,Table_RSE7C_Data!E:E,'Table 7c'!$D$120)</f>
        <v>134853</v>
      </c>
      <c r="J139" s="336">
        <f>SUMIFS(Table_RSE7C_Data!M:M,Table_RSE7C_Data!B:B,'Table 7c'!$D$6,Table_RSE7C_Data!C:C,'Table 7c'!C139,Table_RSE7C_Data!D:D,'Table 7c'!D139,Table_RSE7C_Data!E:E,'Table 7c'!$D$120)</f>
        <v>151906</v>
      </c>
    </row>
    <row r="140" spans="1:15" ht="16.5" customHeight="1" x14ac:dyDescent="0.45">
      <c r="A140" s="452" t="s">
        <v>151</v>
      </c>
      <c r="B140" s="12" t="s">
        <v>187</v>
      </c>
      <c r="C140" s="229" t="s">
        <v>394</v>
      </c>
      <c r="D140" s="229" t="s">
        <v>187</v>
      </c>
      <c r="E140" s="310">
        <f>SUMIFS(Table_RSE7C_Data!H:H,Table_RSE7C_Data!B:B,'Table 7c'!$D$6,Table_RSE7C_Data!C:C,'Table 7c'!C140,Table_RSE7C_Data!D:D,'Table 7c'!D140,Table_RSE7C_Data!E:E,'Table 7c'!$D$120)</f>
        <v>119816</v>
      </c>
      <c r="F140" s="310">
        <f>SUMIFS(Table_RSE7C_Data!I:I,Table_RSE7C_Data!B:B,'Table 7c'!$D$6,Table_RSE7C_Data!C:C,'Table 7c'!C140,Table_RSE7C_Data!D:D,'Table 7c'!D140,Table_RSE7C_Data!E:E,'Table 7c'!$D$120)</f>
        <v>123792</v>
      </c>
      <c r="G140" s="310">
        <f>SUMIFS(Table_RSE7C_Data!J:J,Table_RSE7C_Data!B:B,'Table 7c'!$D$6,Table_RSE7C_Data!C:C,'Table 7c'!C140,Table_RSE7C_Data!D:D,'Table 7c'!D140,Table_RSE7C_Data!E:E,'Table 7c'!$D$120)</f>
        <v>138331</v>
      </c>
      <c r="H140" s="310">
        <f>SUMIFS(Table_RSE7C_Data!K:K,Table_RSE7C_Data!B:B,'Table 7c'!$D$6,Table_RSE7C_Data!C:C,'Table 7c'!C140,Table_RSE7C_Data!D:D,'Table 7c'!D140,Table_RSE7C_Data!E:E,'Table 7c'!$D$120)</f>
        <v>147362</v>
      </c>
      <c r="I140" s="310">
        <f>SUMIFS(Table_RSE7C_Data!L:L,Table_RSE7C_Data!B:B,'Table 7c'!$D$6,Table_RSE7C_Data!C:C,'Table 7c'!C140,Table_RSE7C_Data!D:D,'Table 7c'!D140,Table_RSE7C_Data!E:E,'Table 7c'!$D$120)</f>
        <v>154896</v>
      </c>
      <c r="J140" s="310">
        <f>SUMIFS(Table_RSE7C_Data!M:M,Table_RSE7C_Data!B:B,'Table 7c'!$D$6,Table_RSE7C_Data!C:C,'Table 7c'!C140,Table_RSE7C_Data!D:D,'Table 7c'!D140,Table_RSE7C_Data!E:E,'Table 7c'!$D$120)</f>
        <v>165986</v>
      </c>
    </row>
    <row r="141" spans="1:15" ht="16.5" customHeight="1" x14ac:dyDescent="0.45">
      <c r="A141" s="452" t="s">
        <v>151</v>
      </c>
      <c r="B141" s="12" t="s">
        <v>188</v>
      </c>
      <c r="C141" s="229" t="s">
        <v>394</v>
      </c>
      <c r="D141" s="229" t="s">
        <v>188</v>
      </c>
      <c r="E141" s="310">
        <f>SUMIFS(Table_RSE7C_Data!H:H,Table_RSE7C_Data!B:B,'Table 7c'!$D$6,Table_RSE7C_Data!C:C,'Table 7c'!C141,Table_RSE7C_Data!D:D,'Table 7c'!D141,Table_RSE7C_Data!E:E,'Table 7c'!$D$120)</f>
        <v>145085</v>
      </c>
      <c r="F141" s="310">
        <f>SUMIFS(Table_RSE7C_Data!I:I,Table_RSE7C_Data!B:B,'Table 7c'!$D$6,Table_RSE7C_Data!C:C,'Table 7c'!C141,Table_RSE7C_Data!D:D,'Table 7c'!D141,Table_RSE7C_Data!E:E,'Table 7c'!$D$120)</f>
        <v>148154</v>
      </c>
      <c r="G141" s="310">
        <f>SUMIFS(Table_RSE7C_Data!J:J,Table_RSE7C_Data!B:B,'Table 7c'!$D$6,Table_RSE7C_Data!C:C,'Table 7c'!C141,Table_RSE7C_Data!D:D,'Table 7c'!D141,Table_RSE7C_Data!E:E,'Table 7c'!$D$120)</f>
        <v>160031</v>
      </c>
      <c r="H141" s="310">
        <f>SUMIFS(Table_RSE7C_Data!K:K,Table_RSE7C_Data!B:B,'Table 7c'!$D$6,Table_RSE7C_Data!C:C,'Table 7c'!C141,Table_RSE7C_Data!D:D,'Table 7c'!D141,Table_RSE7C_Data!E:E,'Table 7c'!$D$120)</f>
        <v>170618</v>
      </c>
      <c r="I141" s="310">
        <f>SUMIFS(Table_RSE7C_Data!L:L,Table_RSE7C_Data!B:B,'Table 7c'!$D$6,Table_RSE7C_Data!C:C,'Table 7c'!C141,Table_RSE7C_Data!D:D,'Table 7c'!D141,Table_RSE7C_Data!E:E,'Table 7c'!$D$120)</f>
        <v>180944</v>
      </c>
      <c r="J141" s="310">
        <f>SUMIFS(Table_RSE7C_Data!M:M,Table_RSE7C_Data!B:B,'Table 7c'!$D$6,Table_RSE7C_Data!C:C,'Table 7c'!C141,Table_RSE7C_Data!D:D,'Table 7c'!D141,Table_RSE7C_Data!E:E,'Table 7c'!$D$120)</f>
        <v>198482</v>
      </c>
    </row>
    <row r="142" spans="1:15" s="525" customFormat="1" ht="16.5" customHeight="1" x14ac:dyDescent="0.45">
      <c r="A142" s="453" t="s">
        <v>151</v>
      </c>
      <c r="B142" s="446" t="s">
        <v>26</v>
      </c>
      <c r="C142" s="445" t="s">
        <v>394</v>
      </c>
      <c r="D142" s="445" t="s">
        <v>290</v>
      </c>
      <c r="E142" s="336">
        <f>SUMIFS(Table_RSE7C_Data!H:H,Table_RSE7C_Data!B:B,'Table 7c'!$D$6,Table_RSE7C_Data!C:C,'Table 7c'!C142,Table_RSE7C_Data!D:D,'Table 7c'!D142,Table_RSE7C_Data!E:E,'Table 7c'!$D$120)</f>
        <v>133364</v>
      </c>
      <c r="F142" s="336">
        <f>SUMIFS(Table_RSE7C_Data!I:I,Table_RSE7C_Data!B:B,'Table 7c'!$D$6,Table_RSE7C_Data!C:C,'Table 7c'!C142,Table_RSE7C_Data!D:D,'Table 7c'!D142,Table_RSE7C_Data!E:E,'Table 7c'!$D$120)</f>
        <v>137159</v>
      </c>
      <c r="G142" s="336">
        <f>SUMIFS(Table_RSE7C_Data!J:J,Table_RSE7C_Data!B:B,'Table 7c'!$D$6,Table_RSE7C_Data!C:C,'Table 7c'!C142,Table_RSE7C_Data!D:D,'Table 7c'!D142,Table_RSE7C_Data!E:E,'Table 7c'!$D$120)</f>
        <v>150126</v>
      </c>
      <c r="H142" s="336">
        <f>SUMIFS(Table_RSE7C_Data!K:K,Table_RSE7C_Data!B:B,'Table 7c'!$D$6,Table_RSE7C_Data!C:C,'Table 7c'!C142,Table_RSE7C_Data!D:D,'Table 7c'!D142,Table_RSE7C_Data!E:E,'Table 7c'!$D$120)</f>
        <v>159970</v>
      </c>
      <c r="I142" s="336">
        <f>SUMIFS(Table_RSE7C_Data!L:L,Table_RSE7C_Data!B:B,'Table 7c'!$D$6,Table_RSE7C_Data!C:C,'Table 7c'!C142,Table_RSE7C_Data!D:D,'Table 7c'!D142,Table_RSE7C_Data!E:E,'Table 7c'!$D$120)</f>
        <v>168988</v>
      </c>
      <c r="J142" s="336">
        <f>SUMIFS(Table_RSE7C_Data!M:M,Table_RSE7C_Data!B:B,'Table 7c'!$D$6,Table_RSE7C_Data!C:C,'Table 7c'!C142,Table_RSE7C_Data!D:D,'Table 7c'!D142,Table_RSE7C_Data!E:E,'Table 7c'!$D$120)</f>
        <v>183313</v>
      </c>
    </row>
    <row r="143" spans="1:15" ht="16.5" customHeight="1" x14ac:dyDescent="0.45">
      <c r="A143" s="452" t="s">
        <v>152</v>
      </c>
      <c r="B143" s="12" t="s">
        <v>187</v>
      </c>
      <c r="C143" s="229" t="s">
        <v>395</v>
      </c>
      <c r="D143" s="229" t="s">
        <v>187</v>
      </c>
      <c r="E143" s="310">
        <f>SUMIFS(Table_RSE7C_Data!H:H,Table_RSE7C_Data!B:B,'Table 7c'!$D$6,Table_RSE7C_Data!C:C,'Table 7c'!C143,Table_RSE7C_Data!D:D,'Table 7c'!D143,Table_RSE7C_Data!E:E,'Table 7c'!$D$120)</f>
        <v>150206</v>
      </c>
      <c r="F143" s="310">
        <f>SUMIFS(Table_RSE7C_Data!I:I,Table_RSE7C_Data!B:B,'Table 7c'!$D$6,Table_RSE7C_Data!C:C,'Table 7c'!C143,Table_RSE7C_Data!D:D,'Table 7c'!D143,Table_RSE7C_Data!E:E,'Table 7c'!$D$120)</f>
        <v>153181</v>
      </c>
      <c r="G143" s="310">
        <f>SUMIFS(Table_RSE7C_Data!J:J,Table_RSE7C_Data!B:B,'Table 7c'!$D$6,Table_RSE7C_Data!C:C,'Table 7c'!C143,Table_RSE7C_Data!D:D,'Table 7c'!D143,Table_RSE7C_Data!E:E,'Table 7c'!$D$120)</f>
        <v>173418</v>
      </c>
      <c r="H143" s="310">
        <f>SUMIFS(Table_RSE7C_Data!K:K,Table_RSE7C_Data!B:B,'Table 7c'!$D$6,Table_RSE7C_Data!C:C,'Table 7c'!C143,Table_RSE7C_Data!D:D,'Table 7c'!D143,Table_RSE7C_Data!E:E,'Table 7c'!$D$120)</f>
        <v>183412</v>
      </c>
      <c r="I143" s="310">
        <f>SUMIFS(Table_RSE7C_Data!L:L,Table_RSE7C_Data!B:B,'Table 7c'!$D$6,Table_RSE7C_Data!C:C,'Table 7c'!C143,Table_RSE7C_Data!D:D,'Table 7c'!D143,Table_RSE7C_Data!E:E,'Table 7c'!$D$120)</f>
        <v>194621</v>
      </c>
      <c r="J143" s="310">
        <f>SUMIFS(Table_RSE7C_Data!M:M,Table_RSE7C_Data!B:B,'Table 7c'!$D$6,Table_RSE7C_Data!C:C,'Table 7c'!C143,Table_RSE7C_Data!D:D,'Table 7c'!D143,Table_RSE7C_Data!E:E,'Table 7c'!$D$120)</f>
        <v>198163</v>
      </c>
    </row>
    <row r="144" spans="1:15" ht="16.5" customHeight="1" x14ac:dyDescent="0.45">
      <c r="A144" s="452" t="s">
        <v>152</v>
      </c>
      <c r="B144" s="12" t="s">
        <v>188</v>
      </c>
      <c r="C144" s="229" t="s">
        <v>395</v>
      </c>
      <c r="D144" s="229" t="s">
        <v>188</v>
      </c>
      <c r="E144" s="310">
        <f>SUMIFS(Table_RSE7C_Data!H:H,Table_RSE7C_Data!B:B,'Table 7c'!$D$6,Table_RSE7C_Data!C:C,'Table 7c'!C144,Table_RSE7C_Data!D:D,'Table 7c'!D144,Table_RSE7C_Data!E:E,'Table 7c'!$D$120)</f>
        <v>167555</v>
      </c>
      <c r="F144" s="310">
        <f>SUMIFS(Table_RSE7C_Data!I:I,Table_RSE7C_Data!B:B,'Table 7c'!$D$6,Table_RSE7C_Data!C:C,'Table 7c'!C144,Table_RSE7C_Data!D:D,'Table 7c'!D144,Table_RSE7C_Data!E:E,'Table 7c'!$D$120)</f>
        <v>170585</v>
      </c>
      <c r="G144" s="310">
        <f>SUMIFS(Table_RSE7C_Data!J:J,Table_RSE7C_Data!B:B,'Table 7c'!$D$6,Table_RSE7C_Data!C:C,'Table 7c'!C144,Table_RSE7C_Data!D:D,'Table 7c'!D144,Table_RSE7C_Data!E:E,'Table 7c'!$D$120)</f>
        <v>196502</v>
      </c>
      <c r="H144" s="310">
        <f>SUMIFS(Table_RSE7C_Data!K:K,Table_RSE7C_Data!B:B,'Table 7c'!$D$6,Table_RSE7C_Data!C:C,'Table 7c'!C144,Table_RSE7C_Data!D:D,'Table 7c'!D144,Table_RSE7C_Data!E:E,'Table 7c'!$D$120)</f>
        <v>208564</v>
      </c>
      <c r="I144" s="310">
        <f>SUMIFS(Table_RSE7C_Data!L:L,Table_RSE7C_Data!B:B,'Table 7c'!$D$6,Table_RSE7C_Data!C:C,'Table 7c'!C144,Table_RSE7C_Data!D:D,'Table 7c'!D144,Table_RSE7C_Data!E:E,'Table 7c'!$D$120)</f>
        <v>219388</v>
      </c>
      <c r="J144" s="310">
        <f>SUMIFS(Table_RSE7C_Data!M:M,Table_RSE7C_Data!B:B,'Table 7c'!$D$6,Table_RSE7C_Data!C:C,'Table 7c'!C144,Table_RSE7C_Data!D:D,'Table 7c'!D144,Table_RSE7C_Data!E:E,'Table 7c'!$D$120)</f>
        <v>222337</v>
      </c>
    </row>
    <row r="145" spans="1:12" s="525" customFormat="1" ht="16.5" customHeight="1" x14ac:dyDescent="0.45">
      <c r="A145" s="453" t="s">
        <v>152</v>
      </c>
      <c r="B145" s="446" t="s">
        <v>26</v>
      </c>
      <c r="C145" s="445" t="s">
        <v>395</v>
      </c>
      <c r="D145" s="445" t="s">
        <v>290</v>
      </c>
      <c r="E145" s="336">
        <f>SUMIFS(Table_RSE7C_Data!H:H,Table_RSE7C_Data!B:B,'Table 7c'!$D$6,Table_RSE7C_Data!C:C,'Table 7c'!C145,Table_RSE7C_Data!D:D,'Table 7c'!D145,Table_RSE7C_Data!E:E,'Table 7c'!$D$120)</f>
        <v>159152</v>
      </c>
      <c r="F145" s="336">
        <f>SUMIFS(Table_RSE7C_Data!I:I,Table_RSE7C_Data!B:B,'Table 7c'!$D$6,Table_RSE7C_Data!C:C,'Table 7c'!C145,Table_RSE7C_Data!D:D,'Table 7c'!D145,Table_RSE7C_Data!E:E,'Table 7c'!$D$120)</f>
        <v>162536</v>
      </c>
      <c r="G145" s="336">
        <f>SUMIFS(Table_RSE7C_Data!J:J,Table_RSE7C_Data!B:B,'Table 7c'!$D$6,Table_RSE7C_Data!C:C,'Table 7c'!C145,Table_RSE7C_Data!D:D,'Table 7c'!D145,Table_RSE7C_Data!E:E,'Table 7c'!$D$120)</f>
        <v>186040</v>
      </c>
      <c r="H145" s="336">
        <f>SUMIFS(Table_RSE7C_Data!K:K,Table_RSE7C_Data!B:B,'Table 7c'!$D$6,Table_RSE7C_Data!C:C,'Table 7c'!C145,Table_RSE7C_Data!D:D,'Table 7c'!D145,Table_RSE7C_Data!E:E,'Table 7c'!$D$120)</f>
        <v>197066</v>
      </c>
      <c r="I145" s="336">
        <f>SUMIFS(Table_RSE7C_Data!L:L,Table_RSE7C_Data!B:B,'Table 7c'!$D$6,Table_RSE7C_Data!C:C,'Table 7c'!C145,Table_RSE7C_Data!D:D,'Table 7c'!D145,Table_RSE7C_Data!E:E,'Table 7c'!$D$120)</f>
        <v>207958</v>
      </c>
      <c r="J145" s="336">
        <f>SUMIFS(Table_RSE7C_Data!M:M,Table_RSE7C_Data!B:B,'Table 7c'!$D$6,Table_RSE7C_Data!C:C,'Table 7c'!C145,Table_RSE7C_Data!D:D,'Table 7c'!D145,Table_RSE7C_Data!E:E,'Table 7c'!$D$120)</f>
        <v>211043</v>
      </c>
      <c r="L145" s="529"/>
    </row>
    <row r="146" spans="1:12" ht="16.5" customHeight="1" x14ac:dyDescent="0.45">
      <c r="A146" s="452" t="s">
        <v>153</v>
      </c>
      <c r="B146" s="12" t="s">
        <v>187</v>
      </c>
      <c r="C146" s="229" t="s">
        <v>396</v>
      </c>
      <c r="D146" s="229" t="s">
        <v>187</v>
      </c>
      <c r="E146" s="310">
        <f>SUMIFS(Table_RSE7C_Data!H:H,Table_RSE7C_Data!B:B,'Table 7c'!$D$6,Table_RSE7C_Data!C:C,'Table 7c'!C146,Table_RSE7C_Data!D:D,'Table 7c'!D146,Table_RSE7C_Data!E:E,'Table 7c'!$D$120)</f>
        <v>166101</v>
      </c>
      <c r="F146" s="310">
        <f>SUMIFS(Table_RSE7C_Data!I:I,Table_RSE7C_Data!B:B,'Table 7c'!$D$6,Table_RSE7C_Data!C:C,'Table 7c'!C146,Table_RSE7C_Data!D:D,'Table 7c'!D146,Table_RSE7C_Data!E:E,'Table 7c'!$D$120)</f>
        <v>165783</v>
      </c>
      <c r="G146" s="310">
        <f>SUMIFS(Table_RSE7C_Data!J:J,Table_RSE7C_Data!B:B,'Table 7c'!$D$6,Table_RSE7C_Data!C:C,'Table 7c'!C146,Table_RSE7C_Data!D:D,'Table 7c'!D146,Table_RSE7C_Data!E:E,'Table 7c'!$D$120)</f>
        <v>178682</v>
      </c>
      <c r="H146" s="310">
        <f>SUMIFS(Table_RSE7C_Data!K:K,Table_RSE7C_Data!B:B,'Table 7c'!$D$6,Table_RSE7C_Data!C:C,'Table 7c'!C146,Table_RSE7C_Data!D:D,'Table 7c'!D146,Table_RSE7C_Data!E:E,'Table 7c'!$D$120)</f>
        <v>189111</v>
      </c>
      <c r="I146" s="310">
        <f>SUMIFS(Table_RSE7C_Data!L:L,Table_RSE7C_Data!B:B,'Table 7c'!$D$6,Table_RSE7C_Data!C:C,'Table 7c'!C146,Table_RSE7C_Data!D:D,'Table 7c'!D146,Table_RSE7C_Data!E:E,'Table 7c'!$D$120)</f>
        <v>199890</v>
      </c>
      <c r="J146" s="310">
        <f>SUMIFS(Table_RSE7C_Data!M:M,Table_RSE7C_Data!B:B,'Table 7c'!$D$6,Table_RSE7C_Data!C:C,'Table 7c'!C146,Table_RSE7C_Data!D:D,'Table 7c'!D146,Table_RSE7C_Data!E:E,'Table 7c'!$D$120)</f>
        <v>199097</v>
      </c>
    </row>
    <row r="147" spans="1:12" ht="16.5" customHeight="1" x14ac:dyDescent="0.45">
      <c r="A147" s="452" t="s">
        <v>153</v>
      </c>
      <c r="B147" s="12" t="s">
        <v>188</v>
      </c>
      <c r="C147" s="229" t="s">
        <v>396</v>
      </c>
      <c r="D147" s="229" t="s">
        <v>188</v>
      </c>
      <c r="E147" s="310">
        <f>SUMIFS(Table_RSE7C_Data!H:H,Table_RSE7C_Data!B:B,'Table 7c'!$D$6,Table_RSE7C_Data!C:C,'Table 7c'!C147,Table_RSE7C_Data!D:D,'Table 7c'!D147,Table_RSE7C_Data!E:E,'Table 7c'!$D$120)</f>
        <v>188224</v>
      </c>
      <c r="F147" s="310">
        <f>SUMIFS(Table_RSE7C_Data!I:I,Table_RSE7C_Data!B:B,'Table 7c'!$D$6,Table_RSE7C_Data!C:C,'Table 7c'!C147,Table_RSE7C_Data!D:D,'Table 7c'!D147,Table_RSE7C_Data!E:E,'Table 7c'!$D$120)</f>
        <v>190556</v>
      </c>
      <c r="G147" s="310">
        <f>SUMIFS(Table_RSE7C_Data!J:J,Table_RSE7C_Data!B:B,'Table 7c'!$D$6,Table_RSE7C_Data!C:C,'Table 7c'!C147,Table_RSE7C_Data!D:D,'Table 7c'!D147,Table_RSE7C_Data!E:E,'Table 7c'!$D$120)</f>
        <v>211805</v>
      </c>
      <c r="H147" s="310">
        <f>SUMIFS(Table_RSE7C_Data!K:K,Table_RSE7C_Data!B:B,'Table 7c'!$D$6,Table_RSE7C_Data!C:C,'Table 7c'!C147,Table_RSE7C_Data!D:D,'Table 7c'!D147,Table_RSE7C_Data!E:E,'Table 7c'!$D$120)</f>
        <v>223426</v>
      </c>
      <c r="I147" s="310">
        <f>SUMIFS(Table_RSE7C_Data!L:L,Table_RSE7C_Data!B:B,'Table 7c'!$D$6,Table_RSE7C_Data!C:C,'Table 7c'!C147,Table_RSE7C_Data!D:D,'Table 7c'!D147,Table_RSE7C_Data!E:E,'Table 7c'!$D$120)</f>
        <v>234041</v>
      </c>
      <c r="J147" s="310">
        <f>SUMIFS(Table_RSE7C_Data!M:M,Table_RSE7C_Data!B:B,'Table 7c'!$D$6,Table_RSE7C_Data!C:C,'Table 7c'!C147,Table_RSE7C_Data!D:D,'Table 7c'!D147,Table_RSE7C_Data!E:E,'Table 7c'!$D$120)</f>
        <v>235651</v>
      </c>
    </row>
    <row r="148" spans="1:12" s="525" customFormat="1" ht="16.5" customHeight="1" x14ac:dyDescent="0.45">
      <c r="A148" s="453" t="s">
        <v>153</v>
      </c>
      <c r="B148" s="446" t="s">
        <v>26</v>
      </c>
      <c r="C148" s="445" t="s">
        <v>396</v>
      </c>
      <c r="D148" s="445" t="s">
        <v>290</v>
      </c>
      <c r="E148" s="336">
        <f>SUMIFS(Table_RSE7C_Data!H:H,Table_RSE7C_Data!B:B,'Table 7c'!$D$6,Table_RSE7C_Data!C:C,'Table 7c'!C148,Table_RSE7C_Data!D:D,'Table 7c'!D148,Table_RSE7C_Data!E:E,'Table 7c'!$D$120)</f>
        <v>178079</v>
      </c>
      <c r="F148" s="336">
        <f>SUMIFS(Table_RSE7C_Data!I:I,Table_RSE7C_Data!B:B,'Table 7c'!$D$6,Table_RSE7C_Data!C:C,'Table 7c'!C148,Table_RSE7C_Data!D:D,'Table 7c'!D148,Table_RSE7C_Data!E:E,'Table 7c'!$D$120)</f>
        <v>179576</v>
      </c>
      <c r="G148" s="336">
        <f>SUMIFS(Table_RSE7C_Data!J:J,Table_RSE7C_Data!B:B,'Table 7c'!$D$6,Table_RSE7C_Data!C:C,'Table 7c'!C148,Table_RSE7C_Data!D:D,'Table 7c'!D148,Table_RSE7C_Data!E:E,'Table 7c'!$D$120)</f>
        <v>196963</v>
      </c>
      <c r="H148" s="336">
        <f>SUMIFS(Table_RSE7C_Data!K:K,Table_RSE7C_Data!B:B,'Table 7c'!$D$6,Table_RSE7C_Data!C:C,'Table 7c'!C148,Table_RSE7C_Data!D:D,'Table 7c'!D148,Table_RSE7C_Data!E:E,'Table 7c'!$D$120)</f>
        <v>207991</v>
      </c>
      <c r="I148" s="336">
        <f>SUMIFS(Table_RSE7C_Data!L:L,Table_RSE7C_Data!B:B,'Table 7c'!$D$6,Table_RSE7C_Data!C:C,'Table 7c'!C148,Table_RSE7C_Data!D:D,'Table 7c'!D148,Table_RSE7C_Data!E:E,'Table 7c'!$D$120)</f>
        <v>218563</v>
      </c>
      <c r="J148" s="336">
        <f>SUMIFS(Table_RSE7C_Data!M:M,Table_RSE7C_Data!B:B,'Table 7c'!$D$6,Table_RSE7C_Data!C:C,'Table 7c'!C148,Table_RSE7C_Data!D:D,'Table 7c'!D148,Table_RSE7C_Data!E:E,'Table 7c'!$D$120)</f>
        <v>218894</v>
      </c>
    </row>
    <row r="149" spans="1:12" ht="16.5" customHeight="1" x14ac:dyDescent="0.45">
      <c r="A149" s="452" t="s">
        <v>154</v>
      </c>
      <c r="B149" s="12" t="s">
        <v>187</v>
      </c>
      <c r="C149" s="229" t="s">
        <v>397</v>
      </c>
      <c r="D149" s="229" t="s">
        <v>187</v>
      </c>
      <c r="E149" s="310">
        <f>SUMIFS(Table_RSE7C_Data!H:H,Table_RSE7C_Data!B:B,'Table 7c'!$D$6,Table_RSE7C_Data!C:C,'Table 7c'!C149,Table_RSE7C_Data!D:D,'Table 7c'!D149,Table_RSE7C_Data!E:E,'Table 7c'!$D$120)</f>
        <v>147059</v>
      </c>
      <c r="F149" s="310">
        <f>SUMIFS(Table_RSE7C_Data!I:I,Table_RSE7C_Data!B:B,'Table 7c'!$D$6,Table_RSE7C_Data!C:C,'Table 7c'!C149,Table_RSE7C_Data!D:D,'Table 7c'!D149,Table_RSE7C_Data!E:E,'Table 7c'!$D$120)</f>
        <v>149289</v>
      </c>
      <c r="G149" s="310">
        <f>SUMIFS(Table_RSE7C_Data!J:J,Table_RSE7C_Data!B:B,'Table 7c'!$D$6,Table_RSE7C_Data!C:C,'Table 7c'!C149,Table_RSE7C_Data!D:D,'Table 7c'!D149,Table_RSE7C_Data!E:E,'Table 7c'!$D$120)</f>
        <v>155823</v>
      </c>
      <c r="H149" s="310">
        <f>SUMIFS(Table_RSE7C_Data!K:K,Table_RSE7C_Data!B:B,'Table 7c'!$D$6,Table_RSE7C_Data!C:C,'Table 7c'!C149,Table_RSE7C_Data!D:D,'Table 7c'!D149,Table_RSE7C_Data!E:E,'Table 7c'!$D$120)</f>
        <v>164205</v>
      </c>
      <c r="I149" s="310">
        <f>SUMIFS(Table_RSE7C_Data!L:L,Table_RSE7C_Data!B:B,'Table 7c'!$D$6,Table_RSE7C_Data!C:C,'Table 7c'!C149,Table_RSE7C_Data!D:D,'Table 7c'!D149,Table_RSE7C_Data!E:E,'Table 7c'!$D$120)</f>
        <v>172175</v>
      </c>
      <c r="J149" s="310">
        <f>SUMIFS(Table_RSE7C_Data!M:M,Table_RSE7C_Data!B:B,'Table 7c'!$D$6,Table_RSE7C_Data!C:C,'Table 7c'!C149,Table_RSE7C_Data!D:D,'Table 7c'!D149,Table_RSE7C_Data!E:E,'Table 7c'!$D$120)</f>
        <v>174037</v>
      </c>
    </row>
    <row r="150" spans="1:12" ht="16.5" customHeight="1" x14ac:dyDescent="0.45">
      <c r="A150" s="452" t="s">
        <v>154</v>
      </c>
      <c r="B150" s="12" t="s">
        <v>188</v>
      </c>
      <c r="C150" s="229" t="s">
        <v>397</v>
      </c>
      <c r="D150" s="229" t="s">
        <v>188</v>
      </c>
      <c r="E150" s="310">
        <f>SUMIFS(Table_RSE7C_Data!H:H,Table_RSE7C_Data!B:B,'Table 7c'!$D$6,Table_RSE7C_Data!C:C,'Table 7c'!C150,Table_RSE7C_Data!D:D,'Table 7c'!D150,Table_RSE7C_Data!E:E,'Table 7c'!$D$120)</f>
        <v>168078</v>
      </c>
      <c r="F150" s="310">
        <f>SUMIFS(Table_RSE7C_Data!I:I,Table_RSE7C_Data!B:B,'Table 7c'!$D$6,Table_RSE7C_Data!C:C,'Table 7c'!C150,Table_RSE7C_Data!D:D,'Table 7c'!D150,Table_RSE7C_Data!E:E,'Table 7c'!$D$120)</f>
        <v>169304</v>
      </c>
      <c r="G150" s="310">
        <f>SUMIFS(Table_RSE7C_Data!J:J,Table_RSE7C_Data!B:B,'Table 7c'!$D$6,Table_RSE7C_Data!C:C,'Table 7c'!C150,Table_RSE7C_Data!D:D,'Table 7c'!D150,Table_RSE7C_Data!E:E,'Table 7c'!$D$120)</f>
        <v>177236</v>
      </c>
      <c r="H150" s="310">
        <f>SUMIFS(Table_RSE7C_Data!K:K,Table_RSE7C_Data!B:B,'Table 7c'!$D$6,Table_RSE7C_Data!C:C,'Table 7c'!C150,Table_RSE7C_Data!D:D,'Table 7c'!D150,Table_RSE7C_Data!E:E,'Table 7c'!$D$120)</f>
        <v>190430</v>
      </c>
      <c r="I150" s="310">
        <f>SUMIFS(Table_RSE7C_Data!L:L,Table_RSE7C_Data!B:B,'Table 7c'!$D$6,Table_RSE7C_Data!C:C,'Table 7c'!C150,Table_RSE7C_Data!D:D,'Table 7c'!D150,Table_RSE7C_Data!E:E,'Table 7c'!$D$120)</f>
        <v>202044</v>
      </c>
      <c r="J150" s="310">
        <f>SUMIFS(Table_RSE7C_Data!M:M,Table_RSE7C_Data!B:B,'Table 7c'!$D$6,Table_RSE7C_Data!C:C,'Table 7c'!C150,Table_RSE7C_Data!D:D,'Table 7c'!D150,Table_RSE7C_Data!E:E,'Table 7c'!$D$120)</f>
        <v>207212</v>
      </c>
    </row>
    <row r="151" spans="1:12" s="525" customFormat="1" ht="16.5" customHeight="1" x14ac:dyDescent="0.45">
      <c r="A151" s="453" t="s">
        <v>154</v>
      </c>
      <c r="B151" s="446" t="s">
        <v>26</v>
      </c>
      <c r="C151" s="445" t="s">
        <v>397</v>
      </c>
      <c r="D151" s="445" t="s">
        <v>290</v>
      </c>
      <c r="E151" s="336">
        <f>SUMIFS(Table_RSE7C_Data!H:H,Table_RSE7C_Data!B:B,'Table 7c'!$D$6,Table_RSE7C_Data!C:C,'Table 7c'!C151,Table_RSE7C_Data!D:D,'Table 7c'!D151,Table_RSE7C_Data!E:E,'Table 7c'!$D$120)</f>
        <v>159261</v>
      </c>
      <c r="F151" s="336">
        <f>SUMIFS(Table_RSE7C_Data!I:I,Table_RSE7C_Data!B:B,'Table 7c'!$D$6,Table_RSE7C_Data!C:C,'Table 7c'!C151,Table_RSE7C_Data!D:D,'Table 7c'!D151,Table_RSE7C_Data!E:E,'Table 7c'!$D$120)</f>
        <v>160895</v>
      </c>
      <c r="G151" s="336">
        <f>SUMIFS(Table_RSE7C_Data!J:J,Table_RSE7C_Data!B:B,'Table 7c'!$D$6,Table_RSE7C_Data!C:C,'Table 7c'!C151,Table_RSE7C_Data!D:D,'Table 7c'!D151,Table_RSE7C_Data!E:E,'Table 7c'!$D$120)</f>
        <v>168091</v>
      </c>
      <c r="H151" s="336">
        <f>SUMIFS(Table_RSE7C_Data!K:K,Table_RSE7C_Data!B:B,'Table 7c'!$D$6,Table_RSE7C_Data!C:C,'Table 7c'!C151,Table_RSE7C_Data!D:D,'Table 7c'!D151,Table_RSE7C_Data!E:E,'Table 7c'!$D$120)</f>
        <v>178995</v>
      </c>
      <c r="I151" s="336">
        <f>SUMIFS(Table_RSE7C_Data!L:L,Table_RSE7C_Data!B:B,'Table 7c'!$D$6,Table_RSE7C_Data!C:C,'Table 7c'!C151,Table_RSE7C_Data!D:D,'Table 7c'!D151,Table_RSE7C_Data!E:E,'Table 7c'!$D$120)</f>
        <v>188792</v>
      </c>
      <c r="J151" s="336">
        <f>SUMIFS(Table_RSE7C_Data!M:M,Table_RSE7C_Data!B:B,'Table 7c'!$D$6,Table_RSE7C_Data!C:C,'Table 7c'!C151,Table_RSE7C_Data!D:D,'Table 7c'!D151,Table_RSE7C_Data!E:E,'Table 7c'!$D$120)</f>
        <v>192181</v>
      </c>
    </row>
    <row r="152" spans="1:12" ht="16.5" customHeight="1" x14ac:dyDescent="0.45">
      <c r="A152" s="452" t="s">
        <v>155</v>
      </c>
      <c r="B152" s="12" t="s">
        <v>187</v>
      </c>
      <c r="C152" s="229" t="s">
        <v>398</v>
      </c>
      <c r="D152" s="229" t="s">
        <v>187</v>
      </c>
      <c r="E152" s="310">
        <f>SUMIFS(Table_RSE7C_Data!H:H,Table_RSE7C_Data!B:B,'Table 7c'!$D$6,Table_RSE7C_Data!C:C,'Table 7c'!C152,Table_RSE7C_Data!D:D,'Table 7c'!D152,Table_RSE7C_Data!E:E,'Table 7c'!$D$120)</f>
        <v>136198</v>
      </c>
      <c r="F152" s="310">
        <f>SUMIFS(Table_RSE7C_Data!I:I,Table_RSE7C_Data!B:B,'Table 7c'!$D$6,Table_RSE7C_Data!C:C,'Table 7c'!C152,Table_RSE7C_Data!D:D,'Table 7c'!D152,Table_RSE7C_Data!E:E,'Table 7c'!$D$120)</f>
        <v>133620</v>
      </c>
      <c r="G152" s="310">
        <f>SUMIFS(Table_RSE7C_Data!J:J,Table_RSE7C_Data!B:B,'Table 7c'!$D$6,Table_RSE7C_Data!C:C,'Table 7c'!C152,Table_RSE7C_Data!D:D,'Table 7c'!D152,Table_RSE7C_Data!E:E,'Table 7c'!$D$120)</f>
        <v>87656</v>
      </c>
      <c r="H152" s="310">
        <f>SUMIFS(Table_RSE7C_Data!K:K,Table_RSE7C_Data!B:B,'Table 7c'!$D$6,Table_RSE7C_Data!C:C,'Table 7c'!C152,Table_RSE7C_Data!D:D,'Table 7c'!D152,Table_RSE7C_Data!E:E,'Table 7c'!$D$120)</f>
        <v>97618</v>
      </c>
      <c r="I152" s="310">
        <f>SUMIFS(Table_RSE7C_Data!L:L,Table_RSE7C_Data!B:B,'Table 7c'!$D$6,Table_RSE7C_Data!C:C,'Table 7c'!C152,Table_RSE7C_Data!D:D,'Table 7c'!D152,Table_RSE7C_Data!E:E,'Table 7c'!$D$120)</f>
        <v>99017</v>
      </c>
      <c r="J152" s="310">
        <f>SUMIFS(Table_RSE7C_Data!M:M,Table_RSE7C_Data!B:B,'Table 7c'!$D$6,Table_RSE7C_Data!C:C,'Table 7c'!C152,Table_RSE7C_Data!D:D,'Table 7c'!D152,Table_RSE7C_Data!E:E,'Table 7c'!$D$120)</f>
        <v>103107</v>
      </c>
    </row>
    <row r="153" spans="1:12" ht="16.5" customHeight="1" x14ac:dyDescent="0.45">
      <c r="A153" s="452" t="s">
        <v>155</v>
      </c>
      <c r="B153" s="12" t="s">
        <v>188</v>
      </c>
      <c r="C153" s="229" t="s">
        <v>398</v>
      </c>
      <c r="D153" s="229" t="s">
        <v>188</v>
      </c>
      <c r="E153" s="310">
        <f>SUMIFS(Table_RSE7C_Data!H:H,Table_RSE7C_Data!B:B,'Table 7c'!$D$6,Table_RSE7C_Data!C:C,'Table 7c'!C153,Table_RSE7C_Data!D:D,'Table 7c'!D153,Table_RSE7C_Data!E:E,'Table 7c'!$D$120)</f>
        <v>246352</v>
      </c>
      <c r="F153" s="310">
        <f>SUMIFS(Table_RSE7C_Data!I:I,Table_RSE7C_Data!B:B,'Table 7c'!$D$6,Table_RSE7C_Data!C:C,'Table 7c'!C153,Table_RSE7C_Data!D:D,'Table 7c'!D153,Table_RSE7C_Data!E:E,'Table 7c'!$D$120)</f>
        <v>241450</v>
      </c>
      <c r="G153" s="310">
        <f>SUMIFS(Table_RSE7C_Data!J:J,Table_RSE7C_Data!B:B,'Table 7c'!$D$6,Table_RSE7C_Data!C:C,'Table 7c'!C153,Table_RSE7C_Data!D:D,'Table 7c'!D153,Table_RSE7C_Data!E:E,'Table 7c'!$D$120)</f>
        <v>113939</v>
      </c>
      <c r="H153" s="310">
        <f>SUMIFS(Table_RSE7C_Data!K:K,Table_RSE7C_Data!B:B,'Table 7c'!$D$6,Table_RSE7C_Data!C:C,'Table 7c'!C153,Table_RSE7C_Data!D:D,'Table 7c'!D153,Table_RSE7C_Data!E:E,'Table 7c'!$D$120)</f>
        <v>116905</v>
      </c>
      <c r="I153" s="310">
        <f>SUMIFS(Table_RSE7C_Data!L:L,Table_RSE7C_Data!B:B,'Table 7c'!$D$6,Table_RSE7C_Data!C:C,'Table 7c'!C153,Table_RSE7C_Data!D:D,'Table 7c'!D153,Table_RSE7C_Data!E:E,'Table 7c'!$D$120)</f>
        <v>116826</v>
      </c>
      <c r="J153" s="310">
        <f>SUMIFS(Table_RSE7C_Data!M:M,Table_RSE7C_Data!B:B,'Table 7c'!$D$6,Table_RSE7C_Data!C:C,'Table 7c'!C153,Table_RSE7C_Data!D:D,'Table 7c'!D153,Table_RSE7C_Data!E:E,'Table 7c'!$D$120)</f>
        <v>118134</v>
      </c>
    </row>
    <row r="154" spans="1:12" s="525" customFormat="1" ht="16.5" customHeight="1" x14ac:dyDescent="0.45">
      <c r="A154" s="453" t="s">
        <v>155</v>
      </c>
      <c r="B154" s="446" t="s">
        <v>26</v>
      </c>
      <c r="C154" s="445" t="s">
        <v>398</v>
      </c>
      <c r="D154" s="445" t="s">
        <v>290</v>
      </c>
      <c r="E154" s="336">
        <f>SUMIFS(Table_RSE7C_Data!H:H,Table_RSE7C_Data!B:B,'Table 7c'!$D$6,Table_RSE7C_Data!C:C,'Table 7c'!C154,Table_RSE7C_Data!D:D,'Table 7c'!D154,Table_RSE7C_Data!E:E,'Table 7c'!$D$120)</f>
        <v>190114</v>
      </c>
      <c r="F154" s="336">
        <f>SUMIFS(Table_RSE7C_Data!I:I,Table_RSE7C_Data!B:B,'Table 7c'!$D$6,Table_RSE7C_Data!C:C,'Table 7c'!C154,Table_RSE7C_Data!D:D,'Table 7c'!D154,Table_RSE7C_Data!E:E,'Table 7c'!$D$120)</f>
        <v>185162</v>
      </c>
      <c r="G154" s="336">
        <f>SUMIFS(Table_RSE7C_Data!J:J,Table_RSE7C_Data!B:B,'Table 7c'!$D$6,Table_RSE7C_Data!C:C,'Table 7c'!C154,Table_RSE7C_Data!D:D,'Table 7c'!D154,Table_RSE7C_Data!E:E,'Table 7c'!$D$120)</f>
        <v>100362</v>
      </c>
      <c r="H154" s="336">
        <f>SUMIFS(Table_RSE7C_Data!K:K,Table_RSE7C_Data!B:B,'Table 7c'!$D$6,Table_RSE7C_Data!C:C,'Table 7c'!C154,Table_RSE7C_Data!D:D,'Table 7c'!D154,Table_RSE7C_Data!E:E,'Table 7c'!$D$120)</f>
        <v>107348</v>
      </c>
      <c r="I154" s="336">
        <f>SUMIFS(Table_RSE7C_Data!L:L,Table_RSE7C_Data!B:B,'Table 7c'!$D$6,Table_RSE7C_Data!C:C,'Table 7c'!C154,Table_RSE7C_Data!D:D,'Table 7c'!D154,Table_RSE7C_Data!E:E,'Table 7c'!$D$120)</f>
        <v>108090</v>
      </c>
      <c r="J154" s="336">
        <f>SUMIFS(Table_RSE7C_Data!M:M,Table_RSE7C_Data!B:B,'Table 7c'!$D$6,Table_RSE7C_Data!C:C,'Table 7c'!C154,Table_RSE7C_Data!D:D,'Table 7c'!D154,Table_RSE7C_Data!E:E,'Table 7c'!$D$120)</f>
        <v>110602</v>
      </c>
    </row>
    <row r="155" spans="1:12" ht="16.5" customHeight="1" x14ac:dyDescent="0.45">
      <c r="A155" s="452" t="s">
        <v>26</v>
      </c>
      <c r="B155" s="12" t="s">
        <v>187</v>
      </c>
      <c r="C155" s="444" t="s">
        <v>290</v>
      </c>
      <c r="D155" s="444" t="s">
        <v>187</v>
      </c>
      <c r="E155" s="310">
        <f>SUMIFS(Table_RSE7C_Data!H:H,Table_RSE7C_Data!B:B,'Table 7c'!$D$6,Table_RSE7C_Data!C:C,'Table 7c'!C155,Table_RSE7C_Data!D:D,'Table 7c'!D155,Table_RSE7C_Data!E:E,'Table 7c'!$D$120)</f>
        <v>45473</v>
      </c>
      <c r="F155" s="310">
        <f>SUMIFS(Table_RSE7C_Data!I:I,Table_RSE7C_Data!B:B,'Table 7c'!$D$6,Table_RSE7C_Data!C:C,'Table 7c'!C155,Table_RSE7C_Data!D:D,'Table 7c'!D155,Table_RSE7C_Data!E:E,'Table 7c'!$D$120)</f>
        <v>49164</v>
      </c>
      <c r="G155" s="310">
        <f>SUMIFS(Table_RSE7C_Data!J:J,Table_RSE7C_Data!B:B,'Table 7c'!$D$6,Table_RSE7C_Data!C:C,'Table 7c'!C155,Table_RSE7C_Data!D:D,'Table 7c'!D155,Table_RSE7C_Data!E:E,'Table 7c'!$D$120)</f>
        <v>56015</v>
      </c>
      <c r="H155" s="310">
        <f>SUMIFS(Table_RSE7C_Data!K:K,Table_RSE7C_Data!B:B,'Table 7c'!$D$6,Table_RSE7C_Data!C:C,'Table 7c'!C155,Table_RSE7C_Data!D:D,'Table 7c'!D155,Table_RSE7C_Data!E:E,'Table 7c'!$D$120)</f>
        <v>62372</v>
      </c>
      <c r="I155" s="310">
        <f>SUMIFS(Table_RSE7C_Data!L:L,Table_RSE7C_Data!B:B,'Table 7c'!$D$6,Table_RSE7C_Data!C:C,'Table 7c'!C155,Table_RSE7C_Data!D:D,'Table 7c'!D155,Table_RSE7C_Data!E:E,'Table 7c'!$D$120)</f>
        <v>68258</v>
      </c>
      <c r="J155" s="310">
        <f>SUMIFS(Table_RSE7C_Data!M:M,Table_RSE7C_Data!B:B,'Table 7c'!$D$6,Table_RSE7C_Data!C:C,'Table 7c'!C155,Table_RSE7C_Data!D:D,'Table 7c'!D155,Table_RSE7C_Data!E:E,'Table 7c'!$D$120)</f>
        <v>77479</v>
      </c>
    </row>
    <row r="156" spans="1:12" ht="16.5" customHeight="1" x14ac:dyDescent="0.45">
      <c r="A156" s="452" t="s">
        <v>26</v>
      </c>
      <c r="B156" s="12" t="s">
        <v>188</v>
      </c>
      <c r="C156" s="444" t="s">
        <v>290</v>
      </c>
      <c r="D156" s="444" t="s">
        <v>188</v>
      </c>
      <c r="E156" s="310">
        <f>SUMIFS(Table_RSE7C_Data!H:H,Table_RSE7C_Data!B:B,'Table 7c'!$D$6,Table_RSE7C_Data!C:C,'Table 7c'!C156,Table_RSE7C_Data!D:D,'Table 7c'!D156,Table_RSE7C_Data!E:E,'Table 7c'!$D$120)</f>
        <v>57495</v>
      </c>
      <c r="F156" s="310">
        <f>SUMIFS(Table_RSE7C_Data!I:I,Table_RSE7C_Data!B:B,'Table 7c'!$D$6,Table_RSE7C_Data!C:C,'Table 7c'!C156,Table_RSE7C_Data!D:D,'Table 7c'!D156,Table_RSE7C_Data!E:E,'Table 7c'!$D$120)</f>
        <v>61578</v>
      </c>
      <c r="G156" s="310">
        <f>SUMIFS(Table_RSE7C_Data!J:J,Table_RSE7C_Data!B:B,'Table 7c'!$D$6,Table_RSE7C_Data!C:C,'Table 7c'!C156,Table_RSE7C_Data!D:D,'Table 7c'!D156,Table_RSE7C_Data!E:E,'Table 7c'!$D$120)</f>
        <v>69247</v>
      </c>
      <c r="H156" s="310">
        <f>SUMIFS(Table_RSE7C_Data!K:K,Table_RSE7C_Data!B:B,'Table 7c'!$D$6,Table_RSE7C_Data!C:C,'Table 7c'!C156,Table_RSE7C_Data!D:D,'Table 7c'!D156,Table_RSE7C_Data!E:E,'Table 7c'!$D$120)</f>
        <v>77017</v>
      </c>
      <c r="I156" s="310">
        <f>SUMIFS(Table_RSE7C_Data!L:L,Table_RSE7C_Data!B:B,'Table 7c'!$D$6,Table_RSE7C_Data!C:C,'Table 7c'!C156,Table_RSE7C_Data!D:D,'Table 7c'!D156,Table_RSE7C_Data!E:E,'Table 7c'!$D$120)</f>
        <v>83641</v>
      </c>
      <c r="J156" s="310">
        <f>SUMIFS(Table_RSE7C_Data!M:M,Table_RSE7C_Data!B:B,'Table 7c'!$D$6,Table_RSE7C_Data!C:C,'Table 7c'!C156,Table_RSE7C_Data!D:D,'Table 7c'!D156,Table_RSE7C_Data!E:E,'Table 7c'!$D$120)</f>
        <v>95257</v>
      </c>
    </row>
    <row r="157" spans="1:12" s="45" customFormat="1" ht="16.5" customHeight="1" x14ac:dyDescent="0.45">
      <c r="A157" s="453" t="s">
        <v>26</v>
      </c>
      <c r="B157" s="446" t="s">
        <v>26</v>
      </c>
      <c r="C157" s="445" t="s">
        <v>290</v>
      </c>
      <c r="D157" s="445" t="s">
        <v>290</v>
      </c>
      <c r="E157" s="336">
        <f>SUMIFS(Table_RSE7C_Data!H:H,Table_RSE7C_Data!B:B,'Table 7c'!$D$6,Table_RSE7C_Data!C:C,'Table 7c'!C157,Table_RSE7C_Data!D:D,'Table 7c'!D157,Table_RSE7C_Data!E:E,'Table 7c'!$D$120)</f>
        <v>51563</v>
      </c>
      <c r="F157" s="336">
        <f>SUMIFS(Table_RSE7C_Data!I:I,Table_RSE7C_Data!B:B,'Table 7c'!$D$6,Table_RSE7C_Data!C:C,'Table 7c'!C157,Table_RSE7C_Data!D:D,'Table 7c'!D157,Table_RSE7C_Data!E:E,'Table 7c'!$D$120)</f>
        <v>55843</v>
      </c>
      <c r="G157" s="336">
        <f>SUMIFS(Table_RSE7C_Data!J:J,Table_RSE7C_Data!B:B,'Table 7c'!$D$6,Table_RSE7C_Data!C:C,'Table 7c'!C157,Table_RSE7C_Data!D:D,'Table 7c'!D157,Table_RSE7C_Data!E:E,'Table 7c'!$D$120)</f>
        <v>63146</v>
      </c>
      <c r="H157" s="336">
        <f>SUMIFS(Table_RSE7C_Data!K:K,Table_RSE7C_Data!B:B,'Table 7c'!$D$6,Table_RSE7C_Data!C:C,'Table 7c'!C157,Table_RSE7C_Data!D:D,'Table 7c'!D157,Table_RSE7C_Data!E:E,'Table 7c'!$D$120)</f>
        <v>70296</v>
      </c>
      <c r="I157" s="336">
        <f>SUMIFS(Table_RSE7C_Data!L:L,Table_RSE7C_Data!B:B,'Table 7c'!$D$6,Table_RSE7C_Data!C:C,'Table 7c'!C157,Table_RSE7C_Data!D:D,'Table 7c'!D157,Table_RSE7C_Data!E:E,'Table 7c'!$D$120)</f>
        <v>76567</v>
      </c>
      <c r="J157" s="336">
        <f>SUMIFS(Table_RSE7C_Data!M:M,Table_RSE7C_Data!B:B,'Table 7c'!$D$6,Table_RSE7C_Data!C:C,'Table 7c'!C157,Table_RSE7C_Data!D:D,'Table 7c'!D157,Table_RSE7C_Data!E:E,'Table 7c'!$D$120)</f>
        <v>86903</v>
      </c>
    </row>
    <row r="158" spans="1:12" ht="12.95" customHeight="1" x14ac:dyDescent="0.45">
      <c r="A158" s="6"/>
      <c r="B158" s="6"/>
      <c r="E158" s="6"/>
      <c r="F158" s="6"/>
      <c r="G158" s="6"/>
      <c r="H158" s="6"/>
      <c r="I158" s="6"/>
      <c r="J158" s="6"/>
    </row>
    <row r="159" spans="1:12" s="143" customFormat="1" ht="32.25" customHeight="1" x14ac:dyDescent="0.35">
      <c r="A159" s="615"/>
      <c r="B159" s="615"/>
      <c r="C159" s="4"/>
      <c r="D159" s="4"/>
    </row>
    <row r="160" spans="1:12" ht="16.5" customHeight="1" x14ac:dyDescent="0.35">
      <c r="A160" s="615"/>
      <c r="B160" s="615"/>
    </row>
  </sheetData>
  <mergeCells count="9">
    <mergeCell ref="A160:B160"/>
    <mergeCell ref="A159:B159"/>
    <mergeCell ref="E120:J120"/>
    <mergeCell ref="A1:J1"/>
    <mergeCell ref="E64:J64"/>
    <mergeCell ref="E8:J8"/>
    <mergeCell ref="E65:J65"/>
    <mergeCell ref="E3:G3"/>
    <mergeCell ref="E4:G4"/>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'Filters control'!$A$1:$A$5</xm:f>
          </x14:formula1>
          <xm:sqref>E4:G4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59999389629810485"/>
  </sheetPr>
  <dimension ref="A1:M701"/>
  <sheetViews>
    <sheetView workbookViewId="0"/>
  </sheetViews>
  <sheetFormatPr defaultRowHeight="14.25" x14ac:dyDescent="0.45"/>
  <cols>
    <col min="1" max="1" width="10.19921875" bestFit="1" customWidth="1"/>
    <col min="2" max="2" width="33.1328125" bestFit="1" customWidth="1"/>
    <col min="3" max="3" width="16.46484375" bestFit="1" customWidth="1"/>
    <col min="4" max="4" width="19.9296875" bestFit="1" customWidth="1"/>
    <col min="5" max="5" width="25.3984375" bestFit="1" customWidth="1"/>
    <col min="6" max="6" width="31" bestFit="1" customWidth="1"/>
    <col min="7" max="7" width="11.6640625" bestFit="1" customWidth="1"/>
    <col min="8" max="13" width="7.796875" bestFit="1" customWidth="1"/>
  </cols>
  <sheetData>
    <row r="1" spans="1:13" x14ac:dyDescent="0.45">
      <c r="A1" s="492" t="s">
        <v>620</v>
      </c>
      <c r="B1" s="492" t="s">
        <v>483</v>
      </c>
      <c r="C1" s="492" t="s">
        <v>487</v>
      </c>
      <c r="D1" s="492" t="s">
        <v>488</v>
      </c>
      <c r="E1" s="492" t="s">
        <v>566</v>
      </c>
      <c r="F1" s="492" t="s">
        <v>567</v>
      </c>
      <c r="G1" s="492" t="s">
        <v>621</v>
      </c>
      <c r="H1" s="492" t="s">
        <v>0</v>
      </c>
      <c r="I1" s="492" t="s">
        <v>1</v>
      </c>
      <c r="J1" s="492" t="s">
        <v>2</v>
      </c>
      <c r="K1" s="492" t="s">
        <v>3</v>
      </c>
      <c r="L1" s="492" t="s">
        <v>4</v>
      </c>
      <c r="M1" s="492" t="s">
        <v>308</v>
      </c>
    </row>
    <row r="2" spans="1:13" x14ac:dyDescent="0.45">
      <c r="A2" s="492" t="s">
        <v>773</v>
      </c>
      <c r="B2" s="492" t="s">
        <v>48</v>
      </c>
      <c r="C2" s="492" t="s">
        <v>386</v>
      </c>
      <c r="D2" s="492" t="s">
        <v>187</v>
      </c>
      <c r="E2" s="492" t="s">
        <v>387</v>
      </c>
      <c r="F2" s="492" t="s">
        <v>770</v>
      </c>
      <c r="G2" s="492">
        <v>1</v>
      </c>
      <c r="H2" s="492">
        <v>1438</v>
      </c>
      <c r="I2" s="492">
        <v>1376</v>
      </c>
      <c r="J2" s="492">
        <v>1368</v>
      </c>
      <c r="K2" s="492">
        <v>1367</v>
      </c>
      <c r="L2" s="492">
        <v>1367</v>
      </c>
      <c r="M2" s="492">
        <v>1285</v>
      </c>
    </row>
    <row r="3" spans="1:13" x14ac:dyDescent="0.45">
      <c r="A3" s="492" t="s">
        <v>773</v>
      </c>
      <c r="B3" s="492" t="s">
        <v>48</v>
      </c>
      <c r="C3" s="492" t="s">
        <v>386</v>
      </c>
      <c r="D3" s="492" t="s">
        <v>188</v>
      </c>
      <c r="E3" s="492" t="s">
        <v>387</v>
      </c>
      <c r="F3" s="492" t="s">
        <v>770</v>
      </c>
      <c r="G3" s="492">
        <v>1</v>
      </c>
      <c r="H3" s="492">
        <v>1561</v>
      </c>
      <c r="I3" s="492">
        <v>1514</v>
      </c>
      <c r="J3" s="492">
        <v>1507</v>
      </c>
      <c r="K3" s="492">
        <v>1522</v>
      </c>
      <c r="L3" s="492">
        <v>1520</v>
      </c>
      <c r="M3" s="492">
        <v>1411</v>
      </c>
    </row>
    <row r="4" spans="1:13" x14ac:dyDescent="0.45">
      <c r="A4" s="492" t="s">
        <v>773</v>
      </c>
      <c r="B4" s="492" t="s">
        <v>48</v>
      </c>
      <c r="C4" s="492" t="s">
        <v>386</v>
      </c>
      <c r="D4" s="492" t="s">
        <v>388</v>
      </c>
      <c r="E4" s="492" t="s">
        <v>387</v>
      </c>
      <c r="F4" s="492" t="s">
        <v>770</v>
      </c>
      <c r="G4" s="492">
        <v>1</v>
      </c>
      <c r="H4" s="492">
        <v>108</v>
      </c>
      <c r="I4" s="492">
        <v>36</v>
      </c>
      <c r="J4" s="492">
        <v>20</v>
      </c>
      <c r="K4" s="492">
        <v>11</v>
      </c>
      <c r="L4" s="492">
        <v>8</v>
      </c>
      <c r="M4" s="492">
        <v>10</v>
      </c>
    </row>
    <row r="5" spans="1:13" x14ac:dyDescent="0.45">
      <c r="A5" s="492" t="s">
        <v>773</v>
      </c>
      <c r="B5" s="492" t="s">
        <v>48</v>
      </c>
      <c r="C5" s="492" t="s">
        <v>386</v>
      </c>
      <c r="D5" s="492" t="s">
        <v>290</v>
      </c>
      <c r="E5" s="492" t="s">
        <v>387</v>
      </c>
      <c r="F5" s="492" t="s">
        <v>770</v>
      </c>
      <c r="G5" s="492">
        <v>1</v>
      </c>
      <c r="H5" s="492">
        <v>3107</v>
      </c>
      <c r="I5" s="492">
        <v>2927</v>
      </c>
      <c r="J5" s="492">
        <v>2895</v>
      </c>
      <c r="K5" s="492">
        <v>2899</v>
      </c>
      <c r="L5" s="492">
        <v>2894</v>
      </c>
      <c r="M5" s="492">
        <v>2706</v>
      </c>
    </row>
    <row r="6" spans="1:13" x14ac:dyDescent="0.45">
      <c r="A6" s="492" t="s">
        <v>773</v>
      </c>
      <c r="B6" s="492" t="s">
        <v>48</v>
      </c>
      <c r="C6" s="492" t="s">
        <v>389</v>
      </c>
      <c r="D6" s="492" t="s">
        <v>187</v>
      </c>
      <c r="E6" s="492" t="s">
        <v>387</v>
      </c>
      <c r="F6" s="492" t="s">
        <v>770</v>
      </c>
      <c r="G6" s="492">
        <v>1</v>
      </c>
      <c r="H6" s="492">
        <v>3224</v>
      </c>
      <c r="I6" s="492">
        <v>3065</v>
      </c>
      <c r="J6" s="492">
        <v>2941</v>
      </c>
      <c r="K6" s="492">
        <v>2787</v>
      </c>
      <c r="L6" s="492">
        <v>2723</v>
      </c>
      <c r="M6" s="492">
        <v>2412</v>
      </c>
    </row>
    <row r="7" spans="1:13" x14ac:dyDescent="0.45">
      <c r="A7" s="492" t="s">
        <v>773</v>
      </c>
      <c r="B7" s="492" t="s">
        <v>48</v>
      </c>
      <c r="C7" s="492" t="s">
        <v>389</v>
      </c>
      <c r="D7" s="492" t="s">
        <v>188</v>
      </c>
      <c r="E7" s="492" t="s">
        <v>387</v>
      </c>
      <c r="F7" s="492" t="s">
        <v>770</v>
      </c>
      <c r="G7" s="492">
        <v>1</v>
      </c>
      <c r="H7" s="492">
        <v>3804</v>
      </c>
      <c r="I7" s="492">
        <v>3587</v>
      </c>
      <c r="J7" s="492">
        <v>3414</v>
      </c>
      <c r="K7" s="492">
        <v>3219</v>
      </c>
      <c r="L7" s="492">
        <v>3152</v>
      </c>
      <c r="M7" s="492">
        <v>2737</v>
      </c>
    </row>
    <row r="8" spans="1:13" x14ac:dyDescent="0.45">
      <c r="A8" s="492" t="s">
        <v>773</v>
      </c>
      <c r="B8" s="492" t="s">
        <v>48</v>
      </c>
      <c r="C8" s="492" t="s">
        <v>389</v>
      </c>
      <c r="D8" s="492" t="s">
        <v>388</v>
      </c>
      <c r="E8" s="492" t="s">
        <v>387</v>
      </c>
      <c r="F8" s="492" t="s">
        <v>770</v>
      </c>
      <c r="G8" s="492">
        <v>1</v>
      </c>
      <c r="H8" s="492">
        <v>139</v>
      </c>
      <c r="I8" s="492">
        <v>53</v>
      </c>
      <c r="J8" s="492">
        <v>36</v>
      </c>
      <c r="K8" s="492">
        <v>21</v>
      </c>
      <c r="L8" s="492">
        <v>16</v>
      </c>
      <c r="M8" s="492">
        <v>19</v>
      </c>
    </row>
    <row r="9" spans="1:13" x14ac:dyDescent="0.45">
      <c r="A9" s="492" t="s">
        <v>773</v>
      </c>
      <c r="B9" s="492" t="s">
        <v>48</v>
      </c>
      <c r="C9" s="492" t="s">
        <v>389</v>
      </c>
      <c r="D9" s="492" t="s">
        <v>290</v>
      </c>
      <c r="E9" s="492" t="s">
        <v>387</v>
      </c>
      <c r="F9" s="492" t="s">
        <v>770</v>
      </c>
      <c r="G9" s="492">
        <v>1</v>
      </c>
      <c r="H9" s="492">
        <v>7167</v>
      </c>
      <c r="I9" s="492">
        <v>6705</v>
      </c>
      <c r="J9" s="492">
        <v>6392</v>
      </c>
      <c r="K9" s="492">
        <v>6026</v>
      </c>
      <c r="L9" s="492">
        <v>5891</v>
      </c>
      <c r="M9" s="492">
        <v>5168</v>
      </c>
    </row>
    <row r="10" spans="1:13" x14ac:dyDescent="0.45">
      <c r="A10" s="492" t="s">
        <v>773</v>
      </c>
      <c r="B10" s="492" t="s">
        <v>48</v>
      </c>
      <c r="C10" s="492" t="s">
        <v>390</v>
      </c>
      <c r="D10" s="492" t="s">
        <v>187</v>
      </c>
      <c r="E10" s="492" t="s">
        <v>387</v>
      </c>
      <c r="F10" s="492" t="s">
        <v>770</v>
      </c>
      <c r="G10" s="492">
        <v>1</v>
      </c>
      <c r="H10" s="492">
        <v>3135</v>
      </c>
      <c r="I10" s="492">
        <v>2994</v>
      </c>
      <c r="J10" s="492">
        <v>2887</v>
      </c>
      <c r="K10" s="492">
        <v>2757</v>
      </c>
      <c r="L10" s="492">
        <v>2689</v>
      </c>
      <c r="M10" s="492">
        <v>2242</v>
      </c>
    </row>
    <row r="11" spans="1:13" x14ac:dyDescent="0.45">
      <c r="A11" s="492" t="s">
        <v>773</v>
      </c>
      <c r="B11" s="492" t="s">
        <v>48</v>
      </c>
      <c r="C11" s="492" t="s">
        <v>390</v>
      </c>
      <c r="D11" s="492" t="s">
        <v>188</v>
      </c>
      <c r="E11" s="492" t="s">
        <v>387</v>
      </c>
      <c r="F11" s="492" t="s">
        <v>770</v>
      </c>
      <c r="G11" s="492">
        <v>1</v>
      </c>
      <c r="H11" s="492">
        <v>3766</v>
      </c>
      <c r="I11" s="492">
        <v>3552</v>
      </c>
      <c r="J11" s="492">
        <v>3382</v>
      </c>
      <c r="K11" s="492">
        <v>3192</v>
      </c>
      <c r="L11" s="492">
        <v>3073</v>
      </c>
      <c r="M11" s="492">
        <v>2518</v>
      </c>
    </row>
    <row r="12" spans="1:13" x14ac:dyDescent="0.45">
      <c r="A12" s="492" t="s">
        <v>773</v>
      </c>
      <c r="B12" s="492" t="s">
        <v>48</v>
      </c>
      <c r="C12" s="492" t="s">
        <v>390</v>
      </c>
      <c r="D12" s="492" t="s">
        <v>388</v>
      </c>
      <c r="E12" s="492" t="s">
        <v>387</v>
      </c>
      <c r="F12" s="492" t="s">
        <v>770</v>
      </c>
      <c r="G12" s="492">
        <v>1</v>
      </c>
      <c r="H12" s="492">
        <v>66</v>
      </c>
      <c r="I12" s="492">
        <v>22</v>
      </c>
      <c r="J12" s="492">
        <v>17</v>
      </c>
      <c r="K12" s="492">
        <v>10</v>
      </c>
      <c r="L12" s="492">
        <v>9</v>
      </c>
      <c r="M12" s="492">
        <v>10</v>
      </c>
    </row>
    <row r="13" spans="1:13" x14ac:dyDescent="0.45">
      <c r="A13" s="492" t="s">
        <v>773</v>
      </c>
      <c r="B13" s="492" t="s">
        <v>48</v>
      </c>
      <c r="C13" s="492" t="s">
        <v>390</v>
      </c>
      <c r="D13" s="492" t="s">
        <v>290</v>
      </c>
      <c r="E13" s="492" t="s">
        <v>387</v>
      </c>
      <c r="F13" s="492" t="s">
        <v>770</v>
      </c>
      <c r="G13" s="492">
        <v>1</v>
      </c>
      <c r="H13" s="492">
        <v>6966</v>
      </c>
      <c r="I13" s="492">
        <v>6569</v>
      </c>
      <c r="J13" s="492">
        <v>6286</v>
      </c>
      <c r="K13" s="492">
        <v>5960</v>
      </c>
      <c r="L13" s="492">
        <v>5771</v>
      </c>
      <c r="M13" s="492">
        <v>4770</v>
      </c>
    </row>
    <row r="14" spans="1:13" x14ac:dyDescent="0.45">
      <c r="A14" s="492" t="s">
        <v>773</v>
      </c>
      <c r="B14" s="492" t="s">
        <v>48</v>
      </c>
      <c r="C14" s="492" t="s">
        <v>391</v>
      </c>
      <c r="D14" s="492" t="s">
        <v>187</v>
      </c>
      <c r="E14" s="492" t="s">
        <v>387</v>
      </c>
      <c r="F14" s="492" t="s">
        <v>770</v>
      </c>
      <c r="G14" s="492">
        <v>1</v>
      </c>
      <c r="H14" s="492">
        <v>1369</v>
      </c>
      <c r="I14" s="492">
        <v>1386</v>
      </c>
      <c r="J14" s="492">
        <v>1396</v>
      </c>
      <c r="K14" s="492">
        <v>1372</v>
      </c>
      <c r="L14" s="492">
        <v>1340</v>
      </c>
      <c r="M14" s="492">
        <v>1109</v>
      </c>
    </row>
    <row r="15" spans="1:13" x14ac:dyDescent="0.45">
      <c r="A15" s="492" t="s">
        <v>773</v>
      </c>
      <c r="B15" s="492" t="s">
        <v>48</v>
      </c>
      <c r="C15" s="492" t="s">
        <v>391</v>
      </c>
      <c r="D15" s="492" t="s">
        <v>188</v>
      </c>
      <c r="E15" s="492" t="s">
        <v>387</v>
      </c>
      <c r="F15" s="492" t="s">
        <v>770</v>
      </c>
      <c r="G15" s="492">
        <v>1</v>
      </c>
      <c r="H15" s="492">
        <v>1640</v>
      </c>
      <c r="I15" s="492">
        <v>1628</v>
      </c>
      <c r="J15" s="492">
        <v>1618</v>
      </c>
      <c r="K15" s="492">
        <v>1571</v>
      </c>
      <c r="L15" s="492">
        <v>1524</v>
      </c>
      <c r="M15" s="492">
        <v>1223</v>
      </c>
    </row>
    <row r="16" spans="1:13" x14ac:dyDescent="0.45">
      <c r="A16" s="492" t="s">
        <v>773</v>
      </c>
      <c r="B16" s="492" t="s">
        <v>48</v>
      </c>
      <c r="C16" s="492" t="s">
        <v>391</v>
      </c>
      <c r="D16" s="492" t="s">
        <v>388</v>
      </c>
      <c r="E16" s="492" t="s">
        <v>387</v>
      </c>
      <c r="F16" s="492" t="s">
        <v>770</v>
      </c>
      <c r="G16" s="492">
        <v>1</v>
      </c>
      <c r="H16" s="492">
        <v>22</v>
      </c>
      <c r="I16" s="492">
        <v>7</v>
      </c>
      <c r="J16" s="492">
        <v>5</v>
      </c>
      <c r="K16" s="492">
        <v>3</v>
      </c>
      <c r="L16" s="492">
        <v>3</v>
      </c>
      <c r="M16" s="492">
        <v>3</v>
      </c>
    </row>
    <row r="17" spans="1:13" x14ac:dyDescent="0.45">
      <c r="A17" s="492" t="s">
        <v>773</v>
      </c>
      <c r="B17" s="492" t="s">
        <v>48</v>
      </c>
      <c r="C17" s="492" t="s">
        <v>391</v>
      </c>
      <c r="D17" s="492" t="s">
        <v>290</v>
      </c>
      <c r="E17" s="492" t="s">
        <v>387</v>
      </c>
      <c r="F17" s="492" t="s">
        <v>770</v>
      </c>
      <c r="G17" s="492">
        <v>1</v>
      </c>
      <c r="H17" s="492">
        <v>3031</v>
      </c>
      <c r="I17" s="492">
        <v>3021</v>
      </c>
      <c r="J17" s="492">
        <v>3019</v>
      </c>
      <c r="K17" s="492">
        <v>2945</v>
      </c>
      <c r="L17" s="492">
        <v>2867</v>
      </c>
      <c r="M17" s="492">
        <v>2334</v>
      </c>
    </row>
    <row r="18" spans="1:13" x14ac:dyDescent="0.45">
      <c r="A18" s="492" t="s">
        <v>773</v>
      </c>
      <c r="B18" s="492" t="s">
        <v>48</v>
      </c>
      <c r="C18" s="492" t="s">
        <v>392</v>
      </c>
      <c r="D18" s="492" t="s">
        <v>187</v>
      </c>
      <c r="E18" s="492" t="s">
        <v>387</v>
      </c>
      <c r="F18" s="492" t="s">
        <v>770</v>
      </c>
      <c r="G18" s="492">
        <v>1</v>
      </c>
      <c r="H18" s="492">
        <v>1232</v>
      </c>
      <c r="I18" s="492">
        <v>1206</v>
      </c>
      <c r="J18" s="492">
        <v>1181</v>
      </c>
      <c r="K18" s="492">
        <v>1148</v>
      </c>
      <c r="L18" s="492">
        <v>1137</v>
      </c>
      <c r="M18" s="492">
        <v>998</v>
      </c>
    </row>
    <row r="19" spans="1:13" x14ac:dyDescent="0.45">
      <c r="A19" s="492" t="s">
        <v>773</v>
      </c>
      <c r="B19" s="492" t="s">
        <v>48</v>
      </c>
      <c r="C19" s="492" t="s">
        <v>392</v>
      </c>
      <c r="D19" s="492" t="s">
        <v>188</v>
      </c>
      <c r="E19" s="492" t="s">
        <v>387</v>
      </c>
      <c r="F19" s="492" t="s">
        <v>770</v>
      </c>
      <c r="G19" s="492">
        <v>1</v>
      </c>
      <c r="H19" s="492">
        <v>1479</v>
      </c>
      <c r="I19" s="492">
        <v>1432</v>
      </c>
      <c r="J19" s="492">
        <v>1385</v>
      </c>
      <c r="K19" s="492">
        <v>1329</v>
      </c>
      <c r="L19" s="492">
        <v>1304</v>
      </c>
      <c r="M19" s="492">
        <v>1102</v>
      </c>
    </row>
    <row r="20" spans="1:13" x14ac:dyDescent="0.45">
      <c r="A20" s="492" t="s">
        <v>773</v>
      </c>
      <c r="B20" s="492" t="s">
        <v>48</v>
      </c>
      <c r="C20" s="492" t="s">
        <v>392</v>
      </c>
      <c r="D20" s="492" t="s">
        <v>388</v>
      </c>
      <c r="E20" s="492" t="s">
        <v>387</v>
      </c>
      <c r="F20" s="492" t="s">
        <v>770</v>
      </c>
      <c r="G20" s="492">
        <v>1</v>
      </c>
      <c r="H20" s="492">
        <v>17</v>
      </c>
      <c r="I20" s="492">
        <v>5</v>
      </c>
      <c r="J20" s="492">
        <v>3</v>
      </c>
      <c r="K20" s="492">
        <v>2</v>
      </c>
      <c r="L20" s="492">
        <v>2</v>
      </c>
      <c r="M20" s="492">
        <v>2</v>
      </c>
    </row>
    <row r="21" spans="1:13" x14ac:dyDescent="0.45">
      <c r="A21" s="492" t="s">
        <v>773</v>
      </c>
      <c r="B21" s="492" t="s">
        <v>48</v>
      </c>
      <c r="C21" s="492" t="s">
        <v>392</v>
      </c>
      <c r="D21" s="492" t="s">
        <v>290</v>
      </c>
      <c r="E21" s="492" t="s">
        <v>387</v>
      </c>
      <c r="F21" s="492" t="s">
        <v>770</v>
      </c>
      <c r="G21" s="492">
        <v>1</v>
      </c>
      <c r="H21" s="492">
        <v>2728</v>
      </c>
      <c r="I21" s="492">
        <v>2643</v>
      </c>
      <c r="J21" s="492">
        <v>2569</v>
      </c>
      <c r="K21" s="492">
        <v>2479</v>
      </c>
      <c r="L21" s="492">
        <v>2443</v>
      </c>
      <c r="M21" s="492">
        <v>2103</v>
      </c>
    </row>
    <row r="22" spans="1:13" x14ac:dyDescent="0.45">
      <c r="A22" s="492" t="s">
        <v>773</v>
      </c>
      <c r="B22" s="492" t="s">
        <v>48</v>
      </c>
      <c r="C22" s="492" t="s">
        <v>393</v>
      </c>
      <c r="D22" s="492" t="s">
        <v>187</v>
      </c>
      <c r="E22" s="492" t="s">
        <v>387</v>
      </c>
      <c r="F22" s="492" t="s">
        <v>770</v>
      </c>
      <c r="G22" s="492">
        <v>1</v>
      </c>
      <c r="H22" s="492">
        <v>999</v>
      </c>
      <c r="I22" s="492">
        <v>1019</v>
      </c>
      <c r="J22" s="492">
        <v>1030</v>
      </c>
      <c r="K22" s="492">
        <v>1029</v>
      </c>
      <c r="L22" s="492">
        <v>1023</v>
      </c>
      <c r="M22" s="492">
        <v>915</v>
      </c>
    </row>
    <row r="23" spans="1:13" x14ac:dyDescent="0.45">
      <c r="A23" s="492" t="s">
        <v>773</v>
      </c>
      <c r="B23" s="492" t="s">
        <v>48</v>
      </c>
      <c r="C23" s="492" t="s">
        <v>393</v>
      </c>
      <c r="D23" s="492" t="s">
        <v>188</v>
      </c>
      <c r="E23" s="492" t="s">
        <v>387</v>
      </c>
      <c r="F23" s="492" t="s">
        <v>770</v>
      </c>
      <c r="G23" s="492">
        <v>1</v>
      </c>
      <c r="H23" s="492">
        <v>1218</v>
      </c>
      <c r="I23" s="492">
        <v>1228</v>
      </c>
      <c r="J23" s="492">
        <v>1225</v>
      </c>
      <c r="K23" s="492">
        <v>1217</v>
      </c>
      <c r="L23" s="492">
        <v>1201</v>
      </c>
      <c r="M23" s="492">
        <v>1038</v>
      </c>
    </row>
    <row r="24" spans="1:13" x14ac:dyDescent="0.45">
      <c r="A24" s="492" t="s">
        <v>773</v>
      </c>
      <c r="B24" s="492" t="s">
        <v>48</v>
      </c>
      <c r="C24" s="492" t="s">
        <v>393</v>
      </c>
      <c r="D24" s="492" t="s">
        <v>388</v>
      </c>
      <c r="E24" s="492" t="s">
        <v>387</v>
      </c>
      <c r="F24" s="492" t="s">
        <v>770</v>
      </c>
      <c r="G24" s="492">
        <v>1</v>
      </c>
      <c r="H24" s="492">
        <v>13</v>
      </c>
      <c r="I24" s="492">
        <v>3</v>
      </c>
      <c r="J24" s="492">
        <v>2</v>
      </c>
      <c r="K24" s="492">
        <v>1</v>
      </c>
      <c r="L24" s="492">
        <v>1</v>
      </c>
      <c r="M24" s="492">
        <v>2</v>
      </c>
    </row>
    <row r="25" spans="1:13" x14ac:dyDescent="0.45">
      <c r="A25" s="492" t="s">
        <v>773</v>
      </c>
      <c r="B25" s="492" t="s">
        <v>48</v>
      </c>
      <c r="C25" s="492" t="s">
        <v>393</v>
      </c>
      <c r="D25" s="492" t="s">
        <v>290</v>
      </c>
      <c r="E25" s="492" t="s">
        <v>387</v>
      </c>
      <c r="F25" s="492" t="s">
        <v>770</v>
      </c>
      <c r="G25" s="492">
        <v>1</v>
      </c>
      <c r="H25" s="492">
        <v>2230</v>
      </c>
      <c r="I25" s="492">
        <v>2251</v>
      </c>
      <c r="J25" s="492">
        <v>2257</v>
      </c>
      <c r="K25" s="492">
        <v>2247</v>
      </c>
      <c r="L25" s="492">
        <v>2225</v>
      </c>
      <c r="M25" s="492">
        <v>1954</v>
      </c>
    </row>
    <row r="26" spans="1:13" x14ac:dyDescent="0.45">
      <c r="A26" s="492" t="s">
        <v>773</v>
      </c>
      <c r="B26" s="492" t="s">
        <v>48</v>
      </c>
      <c r="C26" s="492" t="s">
        <v>394</v>
      </c>
      <c r="D26" s="492" t="s">
        <v>187</v>
      </c>
      <c r="E26" s="492" t="s">
        <v>387</v>
      </c>
      <c r="F26" s="492" t="s">
        <v>770</v>
      </c>
      <c r="G26" s="492">
        <v>1</v>
      </c>
      <c r="H26" s="492">
        <v>745</v>
      </c>
      <c r="I26" s="492">
        <v>768</v>
      </c>
      <c r="J26" s="492">
        <v>785</v>
      </c>
      <c r="K26" s="492">
        <v>799</v>
      </c>
      <c r="L26" s="492">
        <v>815</v>
      </c>
      <c r="M26" s="492">
        <v>773</v>
      </c>
    </row>
    <row r="27" spans="1:13" x14ac:dyDescent="0.45">
      <c r="A27" s="492" t="s">
        <v>773</v>
      </c>
      <c r="B27" s="492" t="s">
        <v>48</v>
      </c>
      <c r="C27" s="492" t="s">
        <v>394</v>
      </c>
      <c r="D27" s="492" t="s">
        <v>188</v>
      </c>
      <c r="E27" s="492" t="s">
        <v>387</v>
      </c>
      <c r="F27" s="492" t="s">
        <v>770</v>
      </c>
      <c r="G27" s="492">
        <v>1</v>
      </c>
      <c r="H27" s="492">
        <v>937</v>
      </c>
      <c r="I27" s="492">
        <v>952</v>
      </c>
      <c r="J27" s="492">
        <v>954</v>
      </c>
      <c r="K27" s="492">
        <v>957</v>
      </c>
      <c r="L27" s="492">
        <v>969</v>
      </c>
      <c r="M27" s="492">
        <v>893</v>
      </c>
    </row>
    <row r="28" spans="1:13" x14ac:dyDescent="0.45">
      <c r="A28" s="492" t="s">
        <v>773</v>
      </c>
      <c r="B28" s="492" t="s">
        <v>48</v>
      </c>
      <c r="C28" s="492" t="s">
        <v>394</v>
      </c>
      <c r="D28" s="492" t="s">
        <v>388</v>
      </c>
      <c r="E28" s="492" t="s">
        <v>387</v>
      </c>
      <c r="F28" s="492" t="s">
        <v>770</v>
      </c>
      <c r="G28" s="492">
        <v>1</v>
      </c>
      <c r="H28" s="492">
        <v>8</v>
      </c>
      <c r="I28" s="492">
        <v>2</v>
      </c>
      <c r="J28" s="492">
        <v>2</v>
      </c>
      <c r="K28" s="492">
        <v>1</v>
      </c>
      <c r="L28" s="492">
        <v>1</v>
      </c>
      <c r="M28" s="492">
        <v>1</v>
      </c>
    </row>
    <row r="29" spans="1:13" x14ac:dyDescent="0.45">
      <c r="A29" s="492" t="s">
        <v>773</v>
      </c>
      <c r="B29" s="492" t="s">
        <v>48</v>
      </c>
      <c r="C29" s="492" t="s">
        <v>394</v>
      </c>
      <c r="D29" s="492" t="s">
        <v>290</v>
      </c>
      <c r="E29" s="492" t="s">
        <v>387</v>
      </c>
      <c r="F29" s="492" t="s">
        <v>770</v>
      </c>
      <c r="G29" s="492">
        <v>1</v>
      </c>
      <c r="H29" s="492">
        <v>1690</v>
      </c>
      <c r="I29" s="492">
        <v>1722</v>
      </c>
      <c r="J29" s="492">
        <v>1741</v>
      </c>
      <c r="K29" s="492">
        <v>1756</v>
      </c>
      <c r="L29" s="492">
        <v>1784</v>
      </c>
      <c r="M29" s="492">
        <v>1668</v>
      </c>
    </row>
    <row r="30" spans="1:13" x14ac:dyDescent="0.45">
      <c r="A30" s="492" t="s">
        <v>773</v>
      </c>
      <c r="B30" s="492" t="s">
        <v>48</v>
      </c>
      <c r="C30" s="492" t="s">
        <v>395</v>
      </c>
      <c r="D30" s="492" t="s">
        <v>187</v>
      </c>
      <c r="E30" s="492" t="s">
        <v>387</v>
      </c>
      <c r="F30" s="492" t="s">
        <v>770</v>
      </c>
      <c r="G30" s="492">
        <v>1</v>
      </c>
      <c r="H30" s="492">
        <v>441</v>
      </c>
      <c r="I30" s="492">
        <v>461</v>
      </c>
      <c r="J30" s="492">
        <v>470</v>
      </c>
      <c r="K30" s="492">
        <v>497</v>
      </c>
      <c r="L30" s="492">
        <v>520</v>
      </c>
      <c r="M30" s="492">
        <v>533</v>
      </c>
    </row>
    <row r="31" spans="1:13" x14ac:dyDescent="0.45">
      <c r="A31" s="492" t="s">
        <v>773</v>
      </c>
      <c r="B31" s="492" t="s">
        <v>48</v>
      </c>
      <c r="C31" s="492" t="s">
        <v>395</v>
      </c>
      <c r="D31" s="492" t="s">
        <v>188</v>
      </c>
      <c r="E31" s="492" t="s">
        <v>387</v>
      </c>
      <c r="F31" s="492" t="s">
        <v>770</v>
      </c>
      <c r="G31" s="492">
        <v>1</v>
      </c>
      <c r="H31" s="492">
        <v>556</v>
      </c>
      <c r="I31" s="492">
        <v>575</v>
      </c>
      <c r="J31" s="492">
        <v>578</v>
      </c>
      <c r="K31" s="492">
        <v>597</v>
      </c>
      <c r="L31" s="492">
        <v>613</v>
      </c>
      <c r="M31" s="492">
        <v>616</v>
      </c>
    </row>
    <row r="32" spans="1:13" x14ac:dyDescent="0.45">
      <c r="A32" s="492" t="s">
        <v>773</v>
      </c>
      <c r="B32" s="492" t="s">
        <v>48</v>
      </c>
      <c r="C32" s="492" t="s">
        <v>395</v>
      </c>
      <c r="D32" s="492" t="s">
        <v>388</v>
      </c>
      <c r="E32" s="492" t="s">
        <v>387</v>
      </c>
      <c r="F32" s="492" t="s">
        <v>770</v>
      </c>
      <c r="G32" s="492">
        <v>1</v>
      </c>
      <c r="H32" s="492">
        <v>5</v>
      </c>
      <c r="I32" s="492">
        <v>2</v>
      </c>
      <c r="J32" s="492">
        <v>1</v>
      </c>
      <c r="K32" s="492">
        <v>0</v>
      </c>
      <c r="L32" s="492">
        <v>0</v>
      </c>
      <c r="M32" s="492">
        <v>1</v>
      </c>
    </row>
    <row r="33" spans="1:13" x14ac:dyDescent="0.45">
      <c r="A33" s="492" t="s">
        <v>773</v>
      </c>
      <c r="B33" s="492" t="s">
        <v>48</v>
      </c>
      <c r="C33" s="492" t="s">
        <v>395</v>
      </c>
      <c r="D33" s="492" t="s">
        <v>290</v>
      </c>
      <c r="E33" s="492" t="s">
        <v>387</v>
      </c>
      <c r="F33" s="492" t="s">
        <v>770</v>
      </c>
      <c r="G33" s="492">
        <v>1</v>
      </c>
      <c r="H33" s="492">
        <v>1002</v>
      </c>
      <c r="I33" s="492">
        <v>1038</v>
      </c>
      <c r="J33" s="492">
        <v>1048</v>
      </c>
      <c r="K33" s="492">
        <v>1095</v>
      </c>
      <c r="L33" s="492">
        <v>1133</v>
      </c>
      <c r="M33" s="492">
        <v>1149</v>
      </c>
    </row>
    <row r="34" spans="1:13" x14ac:dyDescent="0.45">
      <c r="A34" s="492" t="s">
        <v>773</v>
      </c>
      <c r="B34" s="492" t="s">
        <v>48</v>
      </c>
      <c r="C34" s="492" t="s">
        <v>396</v>
      </c>
      <c r="D34" s="492" t="s">
        <v>187</v>
      </c>
      <c r="E34" s="492" t="s">
        <v>387</v>
      </c>
      <c r="F34" s="492" t="s">
        <v>770</v>
      </c>
      <c r="G34" s="492">
        <v>1</v>
      </c>
      <c r="H34" s="492">
        <v>210</v>
      </c>
      <c r="I34" s="492">
        <v>228</v>
      </c>
      <c r="J34" s="492">
        <v>257</v>
      </c>
      <c r="K34" s="492">
        <v>283</v>
      </c>
      <c r="L34" s="492">
        <v>305</v>
      </c>
      <c r="M34" s="492">
        <v>328</v>
      </c>
    </row>
    <row r="35" spans="1:13" x14ac:dyDescent="0.45">
      <c r="A35" s="492" t="s">
        <v>773</v>
      </c>
      <c r="B35" s="492" t="s">
        <v>48</v>
      </c>
      <c r="C35" s="492" t="s">
        <v>396</v>
      </c>
      <c r="D35" s="492" t="s">
        <v>188</v>
      </c>
      <c r="E35" s="492" t="s">
        <v>387</v>
      </c>
      <c r="F35" s="492" t="s">
        <v>770</v>
      </c>
      <c r="G35" s="492">
        <v>1</v>
      </c>
      <c r="H35" s="492">
        <v>275</v>
      </c>
      <c r="I35" s="492">
        <v>291</v>
      </c>
      <c r="J35" s="492">
        <v>320</v>
      </c>
      <c r="K35" s="492">
        <v>349</v>
      </c>
      <c r="L35" s="492">
        <v>371</v>
      </c>
      <c r="M35" s="492">
        <v>391</v>
      </c>
    </row>
    <row r="36" spans="1:13" x14ac:dyDescent="0.45">
      <c r="A36" s="492" t="s">
        <v>773</v>
      </c>
      <c r="B36" s="492" t="s">
        <v>48</v>
      </c>
      <c r="C36" s="492" t="s">
        <v>396</v>
      </c>
      <c r="D36" s="492" t="s">
        <v>388</v>
      </c>
      <c r="E36" s="492" t="s">
        <v>387</v>
      </c>
      <c r="F36" s="492" t="s">
        <v>770</v>
      </c>
      <c r="G36" s="492">
        <v>1</v>
      </c>
      <c r="H36" s="492">
        <v>2</v>
      </c>
      <c r="I36" s="492">
        <v>0</v>
      </c>
      <c r="J36" s="492">
        <v>0</v>
      </c>
      <c r="K36" s="492">
        <v>0</v>
      </c>
      <c r="L36" s="492">
        <v>0</v>
      </c>
      <c r="M36" s="492">
        <v>0</v>
      </c>
    </row>
    <row r="37" spans="1:13" x14ac:dyDescent="0.45">
      <c r="A37" s="492" t="s">
        <v>773</v>
      </c>
      <c r="B37" s="492" t="s">
        <v>48</v>
      </c>
      <c r="C37" s="492" t="s">
        <v>396</v>
      </c>
      <c r="D37" s="492" t="s">
        <v>290</v>
      </c>
      <c r="E37" s="492" t="s">
        <v>387</v>
      </c>
      <c r="F37" s="492" t="s">
        <v>770</v>
      </c>
      <c r="G37" s="492">
        <v>1</v>
      </c>
      <c r="H37" s="492">
        <v>486</v>
      </c>
      <c r="I37" s="492">
        <v>520</v>
      </c>
      <c r="J37" s="492">
        <v>577</v>
      </c>
      <c r="K37" s="492">
        <v>633</v>
      </c>
      <c r="L37" s="492">
        <v>676</v>
      </c>
      <c r="M37" s="492">
        <v>720</v>
      </c>
    </row>
    <row r="38" spans="1:13" x14ac:dyDescent="0.45">
      <c r="A38" s="492" t="s">
        <v>773</v>
      </c>
      <c r="B38" s="492" t="s">
        <v>48</v>
      </c>
      <c r="C38" s="492" t="s">
        <v>397</v>
      </c>
      <c r="D38" s="492" t="s">
        <v>187</v>
      </c>
      <c r="E38" s="492" t="s">
        <v>387</v>
      </c>
      <c r="F38" s="492" t="s">
        <v>770</v>
      </c>
      <c r="G38" s="492">
        <v>1</v>
      </c>
      <c r="H38" s="492">
        <v>131</v>
      </c>
      <c r="I38" s="492">
        <v>149</v>
      </c>
      <c r="J38" s="492">
        <v>169</v>
      </c>
      <c r="K38" s="492">
        <v>193</v>
      </c>
      <c r="L38" s="492">
        <v>220</v>
      </c>
      <c r="M38" s="492">
        <v>248</v>
      </c>
    </row>
    <row r="39" spans="1:13" x14ac:dyDescent="0.45">
      <c r="A39" s="492" t="s">
        <v>773</v>
      </c>
      <c r="B39" s="492" t="s">
        <v>48</v>
      </c>
      <c r="C39" s="492" t="s">
        <v>397</v>
      </c>
      <c r="D39" s="492" t="s">
        <v>188</v>
      </c>
      <c r="E39" s="492" t="s">
        <v>387</v>
      </c>
      <c r="F39" s="492" t="s">
        <v>770</v>
      </c>
      <c r="G39" s="492">
        <v>1</v>
      </c>
      <c r="H39" s="492">
        <v>191</v>
      </c>
      <c r="I39" s="492">
        <v>209</v>
      </c>
      <c r="J39" s="492">
        <v>229</v>
      </c>
      <c r="K39" s="492">
        <v>250</v>
      </c>
      <c r="L39" s="492">
        <v>276</v>
      </c>
      <c r="M39" s="492">
        <v>300</v>
      </c>
    </row>
    <row r="40" spans="1:13" x14ac:dyDescent="0.45">
      <c r="A40" s="492" t="s">
        <v>773</v>
      </c>
      <c r="B40" s="492" t="s">
        <v>48</v>
      </c>
      <c r="C40" s="492" t="s">
        <v>397</v>
      </c>
      <c r="D40" s="492" t="s">
        <v>388</v>
      </c>
      <c r="E40" s="492" t="s">
        <v>387</v>
      </c>
      <c r="F40" s="492" t="s">
        <v>770</v>
      </c>
      <c r="G40" s="492">
        <v>1</v>
      </c>
      <c r="H40" s="492">
        <v>1</v>
      </c>
      <c r="I40" s="492">
        <v>0</v>
      </c>
      <c r="J40" s="492">
        <v>0</v>
      </c>
      <c r="K40" s="492">
        <v>0</v>
      </c>
      <c r="L40" s="492">
        <v>0</v>
      </c>
      <c r="M40" s="492">
        <v>0</v>
      </c>
    </row>
    <row r="41" spans="1:13" x14ac:dyDescent="0.45">
      <c r="A41" s="492" t="s">
        <v>773</v>
      </c>
      <c r="B41" s="492" t="s">
        <v>48</v>
      </c>
      <c r="C41" s="492" t="s">
        <v>397</v>
      </c>
      <c r="D41" s="492" t="s">
        <v>290</v>
      </c>
      <c r="E41" s="492" t="s">
        <v>387</v>
      </c>
      <c r="F41" s="492" t="s">
        <v>770</v>
      </c>
      <c r="G41" s="492">
        <v>1</v>
      </c>
      <c r="H41" s="492">
        <v>323</v>
      </c>
      <c r="I41" s="492">
        <v>358</v>
      </c>
      <c r="J41" s="492">
        <v>398</v>
      </c>
      <c r="K41" s="492">
        <v>443</v>
      </c>
      <c r="L41" s="492">
        <v>496</v>
      </c>
      <c r="M41" s="492">
        <v>548</v>
      </c>
    </row>
    <row r="42" spans="1:13" x14ac:dyDescent="0.45">
      <c r="A42" s="492" t="s">
        <v>773</v>
      </c>
      <c r="B42" s="492" t="s">
        <v>48</v>
      </c>
      <c r="C42" s="492" t="s">
        <v>398</v>
      </c>
      <c r="D42" s="492" t="s">
        <v>187</v>
      </c>
      <c r="E42" s="492" t="s">
        <v>387</v>
      </c>
      <c r="F42" s="492" t="s">
        <v>770</v>
      </c>
      <c r="G42" s="492">
        <v>1</v>
      </c>
      <c r="H42" s="492">
        <v>40</v>
      </c>
      <c r="I42" s="492">
        <v>43</v>
      </c>
      <c r="J42" s="492">
        <v>45</v>
      </c>
      <c r="K42" s="492">
        <v>47</v>
      </c>
      <c r="L42" s="492">
        <v>51</v>
      </c>
      <c r="M42" s="492">
        <v>55</v>
      </c>
    </row>
    <row r="43" spans="1:13" x14ac:dyDescent="0.45">
      <c r="A43" s="492" t="s">
        <v>773</v>
      </c>
      <c r="B43" s="492" t="s">
        <v>48</v>
      </c>
      <c r="C43" s="492" t="s">
        <v>398</v>
      </c>
      <c r="D43" s="492" t="s">
        <v>188</v>
      </c>
      <c r="E43" s="492" t="s">
        <v>387</v>
      </c>
      <c r="F43" s="492" t="s">
        <v>770</v>
      </c>
      <c r="G43" s="492">
        <v>1</v>
      </c>
      <c r="H43" s="492">
        <v>39</v>
      </c>
      <c r="I43" s="492">
        <v>40</v>
      </c>
      <c r="J43" s="492">
        <v>43</v>
      </c>
      <c r="K43" s="492">
        <v>48</v>
      </c>
      <c r="L43" s="492">
        <v>53</v>
      </c>
      <c r="M43" s="492">
        <v>58</v>
      </c>
    </row>
    <row r="44" spans="1:13" x14ac:dyDescent="0.45">
      <c r="A44" s="492" t="s">
        <v>773</v>
      </c>
      <c r="B44" s="492" t="s">
        <v>48</v>
      </c>
      <c r="C44" s="492" t="s">
        <v>398</v>
      </c>
      <c r="D44" s="492" t="s">
        <v>388</v>
      </c>
      <c r="E44" s="492" t="s">
        <v>387</v>
      </c>
      <c r="F44" s="492" t="s">
        <v>770</v>
      </c>
      <c r="G44" s="492">
        <v>1</v>
      </c>
      <c r="H44" s="492">
        <v>0</v>
      </c>
      <c r="I44" s="492">
        <v>0</v>
      </c>
      <c r="J44" s="492">
        <v>0</v>
      </c>
      <c r="K44" s="492">
        <v>0</v>
      </c>
      <c r="L44" s="492">
        <v>0</v>
      </c>
      <c r="M44" s="492">
        <v>0</v>
      </c>
    </row>
    <row r="45" spans="1:13" x14ac:dyDescent="0.45">
      <c r="A45" s="492" t="s">
        <v>773</v>
      </c>
      <c r="B45" s="492" t="s">
        <v>48</v>
      </c>
      <c r="C45" s="492" t="s">
        <v>398</v>
      </c>
      <c r="D45" s="492" t="s">
        <v>290</v>
      </c>
      <c r="E45" s="492" t="s">
        <v>387</v>
      </c>
      <c r="F45" s="492" t="s">
        <v>770</v>
      </c>
      <c r="G45" s="492">
        <v>1</v>
      </c>
      <c r="H45" s="492">
        <v>80</v>
      </c>
      <c r="I45" s="492">
        <v>83</v>
      </c>
      <c r="J45" s="492">
        <v>88</v>
      </c>
      <c r="K45" s="492">
        <v>94</v>
      </c>
      <c r="L45" s="492">
        <v>104</v>
      </c>
      <c r="M45" s="492">
        <v>113</v>
      </c>
    </row>
    <row r="46" spans="1:13" x14ac:dyDescent="0.45">
      <c r="A46" s="492" t="s">
        <v>773</v>
      </c>
      <c r="B46" s="492" t="s">
        <v>48</v>
      </c>
      <c r="C46" s="492" t="s">
        <v>399</v>
      </c>
      <c r="D46" s="492" t="s">
        <v>187</v>
      </c>
      <c r="E46" s="492" t="s">
        <v>387</v>
      </c>
      <c r="F46" s="492" t="s">
        <v>770</v>
      </c>
      <c r="G46" s="492">
        <v>1</v>
      </c>
      <c r="H46" s="492">
        <v>14</v>
      </c>
      <c r="I46" s="492">
        <v>8</v>
      </c>
      <c r="J46" s="492">
        <v>6</v>
      </c>
      <c r="K46" s="492">
        <v>5</v>
      </c>
      <c r="L46" s="492">
        <v>4</v>
      </c>
      <c r="M46" s="492">
        <v>1</v>
      </c>
    </row>
    <row r="47" spans="1:13" x14ac:dyDescent="0.45">
      <c r="A47" s="492" t="s">
        <v>773</v>
      </c>
      <c r="B47" s="492" t="s">
        <v>48</v>
      </c>
      <c r="C47" s="492" t="s">
        <v>399</v>
      </c>
      <c r="D47" s="492" t="s">
        <v>188</v>
      </c>
      <c r="E47" s="492" t="s">
        <v>387</v>
      </c>
      <c r="F47" s="492" t="s">
        <v>770</v>
      </c>
      <c r="G47" s="492">
        <v>1</v>
      </c>
      <c r="H47" s="492">
        <v>25</v>
      </c>
      <c r="I47" s="492">
        <v>17</v>
      </c>
      <c r="J47" s="492">
        <v>10</v>
      </c>
      <c r="K47" s="492">
        <v>8</v>
      </c>
      <c r="L47" s="492">
        <v>7</v>
      </c>
      <c r="M47" s="492">
        <v>1</v>
      </c>
    </row>
    <row r="48" spans="1:13" x14ac:dyDescent="0.45">
      <c r="A48" s="492" t="s">
        <v>773</v>
      </c>
      <c r="B48" s="492" t="s">
        <v>48</v>
      </c>
      <c r="C48" s="492" t="s">
        <v>399</v>
      </c>
      <c r="D48" s="492" t="s">
        <v>388</v>
      </c>
      <c r="E48" s="492" t="s">
        <v>387</v>
      </c>
      <c r="F48" s="492" t="s">
        <v>770</v>
      </c>
      <c r="G48" s="492">
        <v>1</v>
      </c>
      <c r="H48" s="492">
        <v>76</v>
      </c>
      <c r="I48" s="492">
        <v>70</v>
      </c>
      <c r="J48" s="492">
        <v>71</v>
      </c>
      <c r="K48" s="492">
        <v>69</v>
      </c>
      <c r="L48" s="492">
        <v>66</v>
      </c>
      <c r="M48" s="492">
        <v>54</v>
      </c>
    </row>
    <row r="49" spans="1:13" x14ac:dyDescent="0.45">
      <c r="A49" s="492" t="s">
        <v>773</v>
      </c>
      <c r="B49" s="492" t="s">
        <v>48</v>
      </c>
      <c r="C49" s="492" t="s">
        <v>399</v>
      </c>
      <c r="D49" s="492" t="s">
        <v>290</v>
      </c>
      <c r="E49" s="492" t="s">
        <v>387</v>
      </c>
      <c r="F49" s="492" t="s">
        <v>770</v>
      </c>
      <c r="G49" s="492">
        <v>1</v>
      </c>
      <c r="H49" s="492">
        <v>115</v>
      </c>
      <c r="I49" s="492">
        <v>96</v>
      </c>
      <c r="J49" s="492">
        <v>87</v>
      </c>
      <c r="K49" s="492">
        <v>82</v>
      </c>
      <c r="L49" s="492">
        <v>76</v>
      </c>
      <c r="M49" s="492">
        <v>57</v>
      </c>
    </row>
    <row r="50" spans="1:13" x14ac:dyDescent="0.45">
      <c r="A50" s="492" t="s">
        <v>773</v>
      </c>
      <c r="B50" s="492" t="s">
        <v>48</v>
      </c>
      <c r="C50" s="492" t="s">
        <v>290</v>
      </c>
      <c r="D50" s="492" t="s">
        <v>187</v>
      </c>
      <c r="E50" s="492" t="s">
        <v>387</v>
      </c>
      <c r="F50" s="492" t="s">
        <v>770</v>
      </c>
      <c r="G50" s="492">
        <v>1</v>
      </c>
      <c r="H50" s="492">
        <v>12977</v>
      </c>
      <c r="I50" s="492">
        <v>12705</v>
      </c>
      <c r="J50" s="492">
        <v>12535</v>
      </c>
      <c r="K50" s="492">
        <v>12282</v>
      </c>
      <c r="L50" s="492">
        <v>12193</v>
      </c>
      <c r="M50" s="492">
        <v>10899</v>
      </c>
    </row>
    <row r="51" spans="1:13" x14ac:dyDescent="0.45">
      <c r="A51" s="492" t="s">
        <v>773</v>
      </c>
      <c r="B51" s="492" t="s">
        <v>48</v>
      </c>
      <c r="C51" s="492" t="s">
        <v>290</v>
      </c>
      <c r="D51" s="492" t="s">
        <v>188</v>
      </c>
      <c r="E51" s="492" t="s">
        <v>387</v>
      </c>
      <c r="F51" s="492" t="s">
        <v>770</v>
      </c>
      <c r="G51" s="492">
        <v>1</v>
      </c>
      <c r="H51" s="492">
        <v>15491</v>
      </c>
      <c r="I51" s="492">
        <v>15025</v>
      </c>
      <c r="J51" s="492">
        <v>14665</v>
      </c>
      <c r="K51" s="492">
        <v>14258</v>
      </c>
      <c r="L51" s="492">
        <v>14061</v>
      </c>
      <c r="M51" s="492">
        <v>12289</v>
      </c>
    </row>
    <row r="52" spans="1:13" x14ac:dyDescent="0.45">
      <c r="A52" s="492" t="s">
        <v>773</v>
      </c>
      <c r="B52" s="492" t="s">
        <v>48</v>
      </c>
      <c r="C52" s="492" t="s">
        <v>290</v>
      </c>
      <c r="D52" s="492" t="s">
        <v>388</v>
      </c>
      <c r="E52" s="492" t="s">
        <v>387</v>
      </c>
      <c r="F52" s="492" t="s">
        <v>770</v>
      </c>
      <c r="G52" s="492">
        <v>1</v>
      </c>
      <c r="H52" s="492">
        <v>456</v>
      </c>
      <c r="I52" s="492">
        <v>202</v>
      </c>
      <c r="J52" s="492">
        <v>158</v>
      </c>
      <c r="K52" s="492">
        <v>119</v>
      </c>
      <c r="L52" s="492">
        <v>106</v>
      </c>
      <c r="M52" s="492">
        <v>101</v>
      </c>
    </row>
    <row r="53" spans="1:13" x14ac:dyDescent="0.45">
      <c r="A53" s="492" t="s">
        <v>773</v>
      </c>
      <c r="B53" s="492" t="s">
        <v>48</v>
      </c>
      <c r="C53" s="492" t="s">
        <v>290</v>
      </c>
      <c r="D53" s="492" t="s">
        <v>290</v>
      </c>
      <c r="E53" s="492" t="s">
        <v>387</v>
      </c>
      <c r="F53" s="492" t="s">
        <v>770</v>
      </c>
      <c r="G53" s="492">
        <v>1</v>
      </c>
      <c r="H53" s="492">
        <v>28924</v>
      </c>
      <c r="I53" s="492">
        <v>27932</v>
      </c>
      <c r="J53" s="492">
        <v>27358</v>
      </c>
      <c r="K53" s="492">
        <v>26660</v>
      </c>
      <c r="L53" s="492">
        <v>26360</v>
      </c>
      <c r="M53" s="492">
        <v>23289</v>
      </c>
    </row>
    <row r="54" spans="1:13" x14ac:dyDescent="0.45">
      <c r="A54" s="492" t="s">
        <v>773</v>
      </c>
      <c r="B54" s="492" t="s">
        <v>48</v>
      </c>
      <c r="C54" s="492" t="s">
        <v>386</v>
      </c>
      <c r="D54" s="492" t="s">
        <v>187</v>
      </c>
      <c r="E54" s="492" t="s">
        <v>419</v>
      </c>
      <c r="F54" s="492" t="s">
        <v>771</v>
      </c>
      <c r="G54" s="492">
        <v>2</v>
      </c>
      <c r="H54" s="492">
        <v>6679</v>
      </c>
      <c r="I54" s="492">
        <v>6373</v>
      </c>
      <c r="J54" s="492">
        <v>6540</v>
      </c>
      <c r="K54" s="492">
        <v>6757</v>
      </c>
      <c r="L54" s="492">
        <v>6995</v>
      </c>
      <c r="M54" s="492">
        <v>6198</v>
      </c>
    </row>
    <row r="55" spans="1:13" x14ac:dyDescent="0.45">
      <c r="A55" s="492" t="s">
        <v>773</v>
      </c>
      <c r="B55" s="492" t="s">
        <v>48</v>
      </c>
      <c r="C55" s="492" t="s">
        <v>386</v>
      </c>
      <c r="D55" s="492" t="s">
        <v>188</v>
      </c>
      <c r="E55" s="492" t="s">
        <v>419</v>
      </c>
      <c r="F55" s="492" t="s">
        <v>771</v>
      </c>
      <c r="G55" s="492">
        <v>2</v>
      </c>
      <c r="H55" s="492">
        <v>10376</v>
      </c>
      <c r="I55" s="492">
        <v>9993</v>
      </c>
      <c r="J55" s="492">
        <v>9734</v>
      </c>
      <c r="K55" s="492">
        <v>9872</v>
      </c>
      <c r="L55" s="492">
        <v>9731</v>
      </c>
      <c r="M55" s="492">
        <v>8202</v>
      </c>
    </row>
    <row r="56" spans="1:13" x14ac:dyDescent="0.45">
      <c r="A56" s="492" t="s">
        <v>773</v>
      </c>
      <c r="B56" s="492" t="s">
        <v>48</v>
      </c>
      <c r="C56" s="492" t="s">
        <v>386</v>
      </c>
      <c r="D56" s="492" t="s">
        <v>388</v>
      </c>
      <c r="E56" s="492" t="s">
        <v>419</v>
      </c>
      <c r="F56" s="492" t="s">
        <v>771</v>
      </c>
      <c r="G56" s="492">
        <v>2</v>
      </c>
      <c r="H56" s="492">
        <v>164</v>
      </c>
      <c r="I56" s="492">
        <v>65</v>
      </c>
      <c r="J56" s="492">
        <v>58</v>
      </c>
      <c r="K56" s="492">
        <v>208</v>
      </c>
      <c r="L56" s="492">
        <v>47</v>
      </c>
      <c r="M56" s="492">
        <v>36</v>
      </c>
    </row>
    <row r="57" spans="1:13" x14ac:dyDescent="0.45">
      <c r="A57" s="492" t="s">
        <v>773</v>
      </c>
      <c r="B57" s="492" t="s">
        <v>48</v>
      </c>
      <c r="C57" s="492" t="s">
        <v>386</v>
      </c>
      <c r="D57" s="492" t="s">
        <v>290</v>
      </c>
      <c r="E57" s="492" t="s">
        <v>419</v>
      </c>
      <c r="F57" s="492" t="s">
        <v>771</v>
      </c>
      <c r="G57" s="492">
        <v>2</v>
      </c>
      <c r="H57" s="492">
        <v>17219</v>
      </c>
      <c r="I57" s="492">
        <v>16430</v>
      </c>
      <c r="J57" s="492">
        <v>16332</v>
      </c>
      <c r="K57" s="492">
        <v>16836</v>
      </c>
      <c r="L57" s="492">
        <v>16772</v>
      </c>
      <c r="M57" s="492">
        <v>14436</v>
      </c>
    </row>
    <row r="58" spans="1:13" x14ac:dyDescent="0.45">
      <c r="A58" s="492" t="s">
        <v>773</v>
      </c>
      <c r="B58" s="492" t="s">
        <v>48</v>
      </c>
      <c r="C58" s="492" t="s">
        <v>389</v>
      </c>
      <c r="D58" s="492" t="s">
        <v>187</v>
      </c>
      <c r="E58" s="492" t="s">
        <v>419</v>
      </c>
      <c r="F58" s="492" t="s">
        <v>771</v>
      </c>
      <c r="G58" s="492">
        <v>2</v>
      </c>
      <c r="H58" s="492">
        <v>46197</v>
      </c>
      <c r="I58" s="492">
        <v>47706</v>
      </c>
      <c r="J58" s="492">
        <v>53190</v>
      </c>
      <c r="K58" s="492">
        <v>56352</v>
      </c>
      <c r="L58" s="492">
        <v>59260</v>
      </c>
      <c r="M58" s="492">
        <v>55114</v>
      </c>
    </row>
    <row r="59" spans="1:13" x14ac:dyDescent="0.45">
      <c r="A59" s="492" t="s">
        <v>773</v>
      </c>
      <c r="B59" s="492" t="s">
        <v>48</v>
      </c>
      <c r="C59" s="492" t="s">
        <v>389</v>
      </c>
      <c r="D59" s="492" t="s">
        <v>188</v>
      </c>
      <c r="E59" s="492" t="s">
        <v>419</v>
      </c>
      <c r="F59" s="492" t="s">
        <v>771</v>
      </c>
      <c r="G59" s="492">
        <v>2</v>
      </c>
      <c r="H59" s="492">
        <v>59007</v>
      </c>
      <c r="I59" s="492">
        <v>60780</v>
      </c>
      <c r="J59" s="492">
        <v>72472</v>
      </c>
      <c r="K59" s="492">
        <v>77160</v>
      </c>
      <c r="L59" s="492">
        <v>80433</v>
      </c>
      <c r="M59" s="492">
        <v>74409</v>
      </c>
    </row>
    <row r="60" spans="1:13" x14ac:dyDescent="0.45">
      <c r="A60" s="492" t="s">
        <v>773</v>
      </c>
      <c r="B60" s="492" t="s">
        <v>48</v>
      </c>
      <c r="C60" s="492" t="s">
        <v>389</v>
      </c>
      <c r="D60" s="492" t="s">
        <v>388</v>
      </c>
      <c r="E60" s="492" t="s">
        <v>419</v>
      </c>
      <c r="F60" s="492" t="s">
        <v>771</v>
      </c>
      <c r="G60" s="492">
        <v>2</v>
      </c>
      <c r="H60" s="492">
        <v>707</v>
      </c>
      <c r="I60" s="492">
        <v>309</v>
      </c>
      <c r="J60" s="492">
        <v>258</v>
      </c>
      <c r="K60" s="492">
        <v>204</v>
      </c>
      <c r="L60" s="492">
        <v>213</v>
      </c>
      <c r="M60" s="492">
        <v>185</v>
      </c>
    </row>
    <row r="61" spans="1:13" x14ac:dyDescent="0.45">
      <c r="A61" s="492" t="s">
        <v>773</v>
      </c>
      <c r="B61" s="492" t="s">
        <v>48</v>
      </c>
      <c r="C61" s="492" t="s">
        <v>389</v>
      </c>
      <c r="D61" s="492" t="s">
        <v>290</v>
      </c>
      <c r="E61" s="492" t="s">
        <v>419</v>
      </c>
      <c r="F61" s="492" t="s">
        <v>771</v>
      </c>
      <c r="G61" s="492">
        <v>2</v>
      </c>
      <c r="H61" s="492">
        <v>105911</v>
      </c>
      <c r="I61" s="492">
        <v>108795</v>
      </c>
      <c r="J61" s="492">
        <v>125920</v>
      </c>
      <c r="K61" s="492">
        <v>133716</v>
      </c>
      <c r="L61" s="492">
        <v>139907</v>
      </c>
      <c r="M61" s="492">
        <v>129708</v>
      </c>
    </row>
    <row r="62" spans="1:13" x14ac:dyDescent="0.45">
      <c r="A62" s="492" t="s">
        <v>773</v>
      </c>
      <c r="B62" s="492" t="s">
        <v>48</v>
      </c>
      <c r="C62" s="492" t="s">
        <v>390</v>
      </c>
      <c r="D62" s="492" t="s">
        <v>187</v>
      </c>
      <c r="E62" s="492" t="s">
        <v>419</v>
      </c>
      <c r="F62" s="492" t="s">
        <v>771</v>
      </c>
      <c r="G62" s="492">
        <v>2</v>
      </c>
      <c r="H62" s="492">
        <v>97252</v>
      </c>
      <c r="I62" s="492">
        <v>100044</v>
      </c>
      <c r="J62" s="492">
        <v>106684</v>
      </c>
      <c r="K62" s="492">
        <v>114619</v>
      </c>
      <c r="L62" s="492">
        <v>123878</v>
      </c>
      <c r="M62" s="492">
        <v>122774</v>
      </c>
    </row>
    <row r="63" spans="1:13" x14ac:dyDescent="0.45">
      <c r="A63" s="492" t="s">
        <v>773</v>
      </c>
      <c r="B63" s="492" t="s">
        <v>48</v>
      </c>
      <c r="C63" s="492" t="s">
        <v>390</v>
      </c>
      <c r="D63" s="492" t="s">
        <v>188</v>
      </c>
      <c r="E63" s="492" t="s">
        <v>419</v>
      </c>
      <c r="F63" s="492" t="s">
        <v>771</v>
      </c>
      <c r="G63" s="492">
        <v>2</v>
      </c>
      <c r="H63" s="492">
        <v>140185</v>
      </c>
      <c r="I63" s="492">
        <v>143289</v>
      </c>
      <c r="J63" s="492">
        <v>151379</v>
      </c>
      <c r="K63" s="492">
        <v>163501</v>
      </c>
      <c r="L63" s="492">
        <v>174507</v>
      </c>
      <c r="M63" s="492">
        <v>169168</v>
      </c>
    </row>
    <row r="64" spans="1:13" x14ac:dyDescent="0.45">
      <c r="A64" s="492" t="s">
        <v>773</v>
      </c>
      <c r="B64" s="492" t="s">
        <v>48</v>
      </c>
      <c r="C64" s="492" t="s">
        <v>390</v>
      </c>
      <c r="D64" s="492" t="s">
        <v>388</v>
      </c>
      <c r="E64" s="492" t="s">
        <v>419</v>
      </c>
      <c r="F64" s="492" t="s">
        <v>771</v>
      </c>
      <c r="G64" s="492">
        <v>2</v>
      </c>
      <c r="H64" s="492">
        <v>701</v>
      </c>
      <c r="I64" s="492">
        <v>291</v>
      </c>
      <c r="J64" s="492">
        <v>207</v>
      </c>
      <c r="K64" s="492">
        <v>166</v>
      </c>
      <c r="L64" s="492">
        <v>188</v>
      </c>
      <c r="M64" s="492">
        <v>200</v>
      </c>
    </row>
    <row r="65" spans="1:13" x14ac:dyDescent="0.45">
      <c r="A65" s="492" t="s">
        <v>773</v>
      </c>
      <c r="B65" s="492" t="s">
        <v>48</v>
      </c>
      <c r="C65" s="492" t="s">
        <v>390</v>
      </c>
      <c r="D65" s="492" t="s">
        <v>290</v>
      </c>
      <c r="E65" s="492" t="s">
        <v>419</v>
      </c>
      <c r="F65" s="492" t="s">
        <v>771</v>
      </c>
      <c r="G65" s="492">
        <v>2</v>
      </c>
      <c r="H65" s="492">
        <v>238139</v>
      </c>
      <c r="I65" s="492">
        <v>243625</v>
      </c>
      <c r="J65" s="492">
        <v>258270</v>
      </c>
      <c r="K65" s="492">
        <v>278286</v>
      </c>
      <c r="L65" s="492">
        <v>298573</v>
      </c>
      <c r="M65" s="492">
        <v>292142</v>
      </c>
    </row>
    <row r="66" spans="1:13" x14ac:dyDescent="0.45">
      <c r="A66" s="492" t="s">
        <v>773</v>
      </c>
      <c r="B66" s="492" t="s">
        <v>48</v>
      </c>
      <c r="C66" s="492" t="s">
        <v>391</v>
      </c>
      <c r="D66" s="492" t="s">
        <v>187</v>
      </c>
      <c r="E66" s="492" t="s">
        <v>419</v>
      </c>
      <c r="F66" s="492" t="s">
        <v>771</v>
      </c>
      <c r="G66" s="492">
        <v>2</v>
      </c>
      <c r="H66" s="492">
        <v>61303</v>
      </c>
      <c r="I66" s="492">
        <v>66103</v>
      </c>
      <c r="J66" s="492">
        <v>77216</v>
      </c>
      <c r="K66" s="492">
        <v>84031</v>
      </c>
      <c r="L66" s="492">
        <v>90135</v>
      </c>
      <c r="M66" s="492">
        <v>89222</v>
      </c>
    </row>
    <row r="67" spans="1:13" x14ac:dyDescent="0.45">
      <c r="A67" s="492" t="s">
        <v>773</v>
      </c>
      <c r="B67" s="492" t="s">
        <v>48</v>
      </c>
      <c r="C67" s="492" t="s">
        <v>391</v>
      </c>
      <c r="D67" s="492" t="s">
        <v>188</v>
      </c>
      <c r="E67" s="492" t="s">
        <v>419</v>
      </c>
      <c r="F67" s="492" t="s">
        <v>771</v>
      </c>
      <c r="G67" s="492">
        <v>2</v>
      </c>
      <c r="H67" s="492">
        <v>95549</v>
      </c>
      <c r="I67" s="492">
        <v>100217</v>
      </c>
      <c r="J67" s="492">
        <v>112695</v>
      </c>
      <c r="K67" s="492">
        <v>121834</v>
      </c>
      <c r="L67" s="492">
        <v>129078</v>
      </c>
      <c r="M67" s="492">
        <v>124867</v>
      </c>
    </row>
    <row r="68" spans="1:13" x14ac:dyDescent="0.45">
      <c r="A68" s="492" t="s">
        <v>773</v>
      </c>
      <c r="B68" s="492" t="s">
        <v>48</v>
      </c>
      <c r="C68" s="492" t="s">
        <v>391</v>
      </c>
      <c r="D68" s="492" t="s">
        <v>388</v>
      </c>
      <c r="E68" s="492" t="s">
        <v>419</v>
      </c>
      <c r="F68" s="492" t="s">
        <v>771</v>
      </c>
      <c r="G68" s="492">
        <v>2</v>
      </c>
      <c r="H68" s="492">
        <v>336</v>
      </c>
      <c r="I68" s="492">
        <v>122</v>
      </c>
      <c r="J68" s="492">
        <v>70</v>
      </c>
      <c r="K68" s="492">
        <v>56</v>
      </c>
      <c r="L68" s="492">
        <v>55</v>
      </c>
      <c r="M68" s="492">
        <v>65</v>
      </c>
    </row>
    <row r="69" spans="1:13" x14ac:dyDescent="0.45">
      <c r="A69" s="492" t="s">
        <v>773</v>
      </c>
      <c r="B69" s="492" t="s">
        <v>48</v>
      </c>
      <c r="C69" s="492" t="s">
        <v>391</v>
      </c>
      <c r="D69" s="492" t="s">
        <v>290</v>
      </c>
      <c r="E69" s="492" t="s">
        <v>419</v>
      </c>
      <c r="F69" s="492" t="s">
        <v>771</v>
      </c>
      <c r="G69" s="492">
        <v>2</v>
      </c>
      <c r="H69" s="492">
        <v>157188</v>
      </c>
      <c r="I69" s="492">
        <v>166442</v>
      </c>
      <c r="J69" s="492">
        <v>189981</v>
      </c>
      <c r="K69" s="492">
        <v>205921</v>
      </c>
      <c r="L69" s="492">
        <v>219268</v>
      </c>
      <c r="M69" s="492">
        <v>214153</v>
      </c>
    </row>
    <row r="70" spans="1:13" x14ac:dyDescent="0.45">
      <c r="A70" s="492" t="s">
        <v>773</v>
      </c>
      <c r="B70" s="492" t="s">
        <v>48</v>
      </c>
      <c r="C70" s="492" t="s">
        <v>392</v>
      </c>
      <c r="D70" s="492" t="s">
        <v>187</v>
      </c>
      <c r="E70" s="492" t="s">
        <v>419</v>
      </c>
      <c r="F70" s="492" t="s">
        <v>771</v>
      </c>
      <c r="G70" s="492">
        <v>2</v>
      </c>
      <c r="H70" s="492">
        <v>76322</v>
      </c>
      <c r="I70" s="492">
        <v>79420</v>
      </c>
      <c r="J70" s="492">
        <v>87054</v>
      </c>
      <c r="K70" s="492">
        <v>92397</v>
      </c>
      <c r="L70" s="492">
        <v>99643</v>
      </c>
      <c r="M70" s="492">
        <v>101396</v>
      </c>
    </row>
    <row r="71" spans="1:13" x14ac:dyDescent="0.45">
      <c r="A71" s="492" t="s">
        <v>773</v>
      </c>
      <c r="B71" s="492" t="s">
        <v>48</v>
      </c>
      <c r="C71" s="492" t="s">
        <v>392</v>
      </c>
      <c r="D71" s="492" t="s">
        <v>188</v>
      </c>
      <c r="E71" s="492" t="s">
        <v>419</v>
      </c>
      <c r="F71" s="492" t="s">
        <v>771</v>
      </c>
      <c r="G71" s="492">
        <v>2</v>
      </c>
      <c r="H71" s="492">
        <v>124068</v>
      </c>
      <c r="I71" s="492">
        <v>125733</v>
      </c>
      <c r="J71" s="492">
        <v>131136</v>
      </c>
      <c r="K71" s="492">
        <v>136801</v>
      </c>
      <c r="L71" s="492">
        <v>144896</v>
      </c>
      <c r="M71" s="492">
        <v>143396</v>
      </c>
    </row>
    <row r="72" spans="1:13" x14ac:dyDescent="0.45">
      <c r="A72" s="492" t="s">
        <v>773</v>
      </c>
      <c r="B72" s="492" t="s">
        <v>48</v>
      </c>
      <c r="C72" s="492" t="s">
        <v>392</v>
      </c>
      <c r="D72" s="492" t="s">
        <v>388</v>
      </c>
      <c r="E72" s="492" t="s">
        <v>419</v>
      </c>
      <c r="F72" s="492" t="s">
        <v>771</v>
      </c>
      <c r="G72" s="492">
        <v>2</v>
      </c>
      <c r="H72" s="492">
        <v>338</v>
      </c>
      <c r="I72" s="492">
        <v>130</v>
      </c>
      <c r="J72" s="492">
        <v>62</v>
      </c>
      <c r="K72" s="492">
        <v>51</v>
      </c>
      <c r="L72" s="492">
        <v>48</v>
      </c>
      <c r="M72" s="492">
        <v>51</v>
      </c>
    </row>
    <row r="73" spans="1:13" x14ac:dyDescent="0.45">
      <c r="A73" s="492" t="s">
        <v>773</v>
      </c>
      <c r="B73" s="492" t="s">
        <v>48</v>
      </c>
      <c r="C73" s="492" t="s">
        <v>392</v>
      </c>
      <c r="D73" s="492" t="s">
        <v>290</v>
      </c>
      <c r="E73" s="492" t="s">
        <v>419</v>
      </c>
      <c r="F73" s="492" t="s">
        <v>771</v>
      </c>
      <c r="G73" s="492">
        <v>2</v>
      </c>
      <c r="H73" s="492">
        <v>200729</v>
      </c>
      <c r="I73" s="492">
        <v>205283</v>
      </c>
      <c r="J73" s="492">
        <v>218251</v>
      </c>
      <c r="K73" s="492">
        <v>229249</v>
      </c>
      <c r="L73" s="492">
        <v>244587</v>
      </c>
      <c r="M73" s="492">
        <v>244843</v>
      </c>
    </row>
    <row r="74" spans="1:13" x14ac:dyDescent="0.45">
      <c r="A74" s="492" t="s">
        <v>773</v>
      </c>
      <c r="B74" s="492" t="s">
        <v>48</v>
      </c>
      <c r="C74" s="492" t="s">
        <v>393</v>
      </c>
      <c r="D74" s="492" t="s">
        <v>187</v>
      </c>
      <c r="E74" s="492" t="s">
        <v>419</v>
      </c>
      <c r="F74" s="492" t="s">
        <v>771</v>
      </c>
      <c r="G74" s="492">
        <v>2</v>
      </c>
      <c r="H74" s="492">
        <v>87293</v>
      </c>
      <c r="I74" s="492">
        <v>93450</v>
      </c>
      <c r="J74" s="492">
        <v>105164</v>
      </c>
      <c r="K74" s="492">
        <v>113247</v>
      </c>
      <c r="L74" s="492">
        <v>121120</v>
      </c>
      <c r="M74" s="492">
        <v>121608</v>
      </c>
    </row>
    <row r="75" spans="1:13" x14ac:dyDescent="0.45">
      <c r="A75" s="492" t="s">
        <v>773</v>
      </c>
      <c r="B75" s="492" t="s">
        <v>48</v>
      </c>
      <c r="C75" s="492" t="s">
        <v>393</v>
      </c>
      <c r="D75" s="492" t="s">
        <v>188</v>
      </c>
      <c r="E75" s="492" t="s">
        <v>419</v>
      </c>
      <c r="F75" s="492" t="s">
        <v>771</v>
      </c>
      <c r="G75" s="492">
        <v>2</v>
      </c>
      <c r="H75" s="492">
        <v>138738</v>
      </c>
      <c r="I75" s="492">
        <v>145499</v>
      </c>
      <c r="J75" s="492">
        <v>158640</v>
      </c>
      <c r="K75" s="492">
        <v>169888</v>
      </c>
      <c r="L75" s="492">
        <v>178903</v>
      </c>
      <c r="M75" s="492">
        <v>175224</v>
      </c>
    </row>
    <row r="76" spans="1:13" x14ac:dyDescent="0.45">
      <c r="A76" s="492" t="s">
        <v>773</v>
      </c>
      <c r="B76" s="492" t="s">
        <v>48</v>
      </c>
      <c r="C76" s="492" t="s">
        <v>393</v>
      </c>
      <c r="D76" s="492" t="s">
        <v>388</v>
      </c>
      <c r="E76" s="492" t="s">
        <v>419</v>
      </c>
      <c r="F76" s="492" t="s">
        <v>771</v>
      </c>
      <c r="G76" s="492">
        <v>2</v>
      </c>
      <c r="H76" s="492">
        <v>263</v>
      </c>
      <c r="I76" s="492">
        <v>103</v>
      </c>
      <c r="J76" s="492">
        <v>55</v>
      </c>
      <c r="K76" s="492">
        <v>47</v>
      </c>
      <c r="L76" s="492">
        <v>49</v>
      </c>
      <c r="M76" s="492">
        <v>55</v>
      </c>
    </row>
    <row r="77" spans="1:13" x14ac:dyDescent="0.45">
      <c r="A77" s="492" t="s">
        <v>773</v>
      </c>
      <c r="B77" s="492" t="s">
        <v>48</v>
      </c>
      <c r="C77" s="492" t="s">
        <v>393</v>
      </c>
      <c r="D77" s="492" t="s">
        <v>290</v>
      </c>
      <c r="E77" s="492" t="s">
        <v>419</v>
      </c>
      <c r="F77" s="492" t="s">
        <v>771</v>
      </c>
      <c r="G77" s="492">
        <v>2</v>
      </c>
      <c r="H77" s="492">
        <v>226293</v>
      </c>
      <c r="I77" s="492">
        <v>239052</v>
      </c>
      <c r="J77" s="492">
        <v>263859</v>
      </c>
      <c r="K77" s="492">
        <v>283182</v>
      </c>
      <c r="L77" s="492">
        <v>300071</v>
      </c>
      <c r="M77" s="492">
        <v>296886</v>
      </c>
    </row>
    <row r="78" spans="1:13" x14ac:dyDescent="0.45">
      <c r="A78" s="492" t="s">
        <v>773</v>
      </c>
      <c r="B78" s="492" t="s">
        <v>48</v>
      </c>
      <c r="C78" s="492" t="s">
        <v>394</v>
      </c>
      <c r="D78" s="492" t="s">
        <v>187</v>
      </c>
      <c r="E78" s="492" t="s">
        <v>419</v>
      </c>
      <c r="F78" s="492" t="s">
        <v>771</v>
      </c>
      <c r="G78" s="492">
        <v>2</v>
      </c>
      <c r="H78" s="492">
        <v>89240</v>
      </c>
      <c r="I78" s="492">
        <v>95044</v>
      </c>
      <c r="J78" s="492">
        <v>108645</v>
      </c>
      <c r="K78" s="492">
        <v>117671</v>
      </c>
      <c r="L78" s="492">
        <v>126167</v>
      </c>
      <c r="M78" s="492">
        <v>128346</v>
      </c>
    </row>
    <row r="79" spans="1:13" x14ac:dyDescent="0.45">
      <c r="A79" s="492" t="s">
        <v>773</v>
      </c>
      <c r="B79" s="492" t="s">
        <v>48</v>
      </c>
      <c r="C79" s="492" t="s">
        <v>394</v>
      </c>
      <c r="D79" s="492" t="s">
        <v>188</v>
      </c>
      <c r="E79" s="492" t="s">
        <v>419</v>
      </c>
      <c r="F79" s="492" t="s">
        <v>771</v>
      </c>
      <c r="G79" s="492">
        <v>2</v>
      </c>
      <c r="H79" s="492">
        <v>135997</v>
      </c>
      <c r="I79" s="492">
        <v>141094</v>
      </c>
      <c r="J79" s="492">
        <v>152720</v>
      </c>
      <c r="K79" s="492">
        <v>163237</v>
      </c>
      <c r="L79" s="492">
        <v>175311</v>
      </c>
      <c r="M79" s="492">
        <v>177305</v>
      </c>
    </row>
    <row r="80" spans="1:13" x14ac:dyDescent="0.45">
      <c r="A80" s="492" t="s">
        <v>773</v>
      </c>
      <c r="B80" s="492" t="s">
        <v>48</v>
      </c>
      <c r="C80" s="492" t="s">
        <v>394</v>
      </c>
      <c r="D80" s="492" t="s">
        <v>388</v>
      </c>
      <c r="E80" s="492" t="s">
        <v>419</v>
      </c>
      <c r="F80" s="492" t="s">
        <v>771</v>
      </c>
      <c r="G80" s="492">
        <v>2</v>
      </c>
      <c r="H80" s="492">
        <v>160</v>
      </c>
      <c r="I80" s="492">
        <v>67</v>
      </c>
      <c r="J80" s="492">
        <v>38</v>
      </c>
      <c r="K80" s="492">
        <v>38</v>
      </c>
      <c r="L80" s="492">
        <v>44</v>
      </c>
      <c r="M80" s="492">
        <v>46</v>
      </c>
    </row>
    <row r="81" spans="1:13" x14ac:dyDescent="0.45">
      <c r="A81" s="492" t="s">
        <v>773</v>
      </c>
      <c r="B81" s="492" t="s">
        <v>48</v>
      </c>
      <c r="C81" s="492" t="s">
        <v>394</v>
      </c>
      <c r="D81" s="492" t="s">
        <v>290</v>
      </c>
      <c r="E81" s="492" t="s">
        <v>419</v>
      </c>
      <c r="F81" s="492" t="s">
        <v>771</v>
      </c>
      <c r="G81" s="492">
        <v>2</v>
      </c>
      <c r="H81" s="492">
        <v>225397</v>
      </c>
      <c r="I81" s="492">
        <v>236204</v>
      </c>
      <c r="J81" s="492">
        <v>261403</v>
      </c>
      <c r="K81" s="492">
        <v>280947</v>
      </c>
      <c r="L81" s="492">
        <v>301522</v>
      </c>
      <c r="M81" s="492">
        <v>305696</v>
      </c>
    </row>
    <row r="82" spans="1:13" x14ac:dyDescent="0.45">
      <c r="A82" s="492" t="s">
        <v>773</v>
      </c>
      <c r="B82" s="492" t="s">
        <v>48</v>
      </c>
      <c r="C82" s="492" t="s">
        <v>395</v>
      </c>
      <c r="D82" s="492" t="s">
        <v>187</v>
      </c>
      <c r="E82" s="492" t="s">
        <v>419</v>
      </c>
      <c r="F82" s="492" t="s">
        <v>771</v>
      </c>
      <c r="G82" s="492">
        <v>2</v>
      </c>
      <c r="H82" s="492">
        <v>66240</v>
      </c>
      <c r="I82" s="492">
        <v>70607</v>
      </c>
      <c r="J82" s="492">
        <v>81427</v>
      </c>
      <c r="K82" s="492">
        <v>91166</v>
      </c>
      <c r="L82" s="492">
        <v>101122</v>
      </c>
      <c r="M82" s="492">
        <v>105561</v>
      </c>
    </row>
    <row r="83" spans="1:13" x14ac:dyDescent="0.45">
      <c r="A83" s="492" t="s">
        <v>773</v>
      </c>
      <c r="B83" s="492" t="s">
        <v>48</v>
      </c>
      <c r="C83" s="492" t="s">
        <v>395</v>
      </c>
      <c r="D83" s="492" t="s">
        <v>188</v>
      </c>
      <c r="E83" s="492" t="s">
        <v>419</v>
      </c>
      <c r="F83" s="492" t="s">
        <v>771</v>
      </c>
      <c r="G83" s="492">
        <v>2</v>
      </c>
      <c r="H83" s="492">
        <v>93141</v>
      </c>
      <c r="I83" s="492">
        <v>98129</v>
      </c>
      <c r="J83" s="492">
        <v>113510</v>
      </c>
      <c r="K83" s="492">
        <v>124591</v>
      </c>
      <c r="L83" s="492">
        <v>134431</v>
      </c>
      <c r="M83" s="492">
        <v>136909</v>
      </c>
    </row>
    <row r="84" spans="1:13" x14ac:dyDescent="0.45">
      <c r="A84" s="492" t="s">
        <v>773</v>
      </c>
      <c r="B84" s="492" t="s">
        <v>48</v>
      </c>
      <c r="C84" s="492" t="s">
        <v>395</v>
      </c>
      <c r="D84" s="492" t="s">
        <v>388</v>
      </c>
      <c r="E84" s="492" t="s">
        <v>419</v>
      </c>
      <c r="F84" s="492" t="s">
        <v>771</v>
      </c>
      <c r="G84" s="492">
        <v>2</v>
      </c>
      <c r="H84" s="492">
        <v>51</v>
      </c>
      <c r="I84" s="492">
        <v>36</v>
      </c>
      <c r="J84" s="492">
        <v>20</v>
      </c>
      <c r="K84" s="492">
        <v>17</v>
      </c>
      <c r="L84" s="492">
        <v>24</v>
      </c>
      <c r="M84" s="492">
        <v>22</v>
      </c>
    </row>
    <row r="85" spans="1:13" x14ac:dyDescent="0.45">
      <c r="A85" s="492" t="s">
        <v>773</v>
      </c>
      <c r="B85" s="492" t="s">
        <v>48</v>
      </c>
      <c r="C85" s="492" t="s">
        <v>395</v>
      </c>
      <c r="D85" s="492" t="s">
        <v>290</v>
      </c>
      <c r="E85" s="492" t="s">
        <v>419</v>
      </c>
      <c r="F85" s="492" t="s">
        <v>771</v>
      </c>
      <c r="G85" s="492">
        <v>2</v>
      </c>
      <c r="H85" s="492">
        <v>159432</v>
      </c>
      <c r="I85" s="492">
        <v>168772</v>
      </c>
      <c r="J85" s="492">
        <v>194958</v>
      </c>
      <c r="K85" s="492">
        <v>215773</v>
      </c>
      <c r="L85" s="492">
        <v>235576</v>
      </c>
      <c r="M85" s="492">
        <v>242492</v>
      </c>
    </row>
    <row r="86" spans="1:13" x14ac:dyDescent="0.45">
      <c r="A86" s="492" t="s">
        <v>773</v>
      </c>
      <c r="B86" s="492" t="s">
        <v>48</v>
      </c>
      <c r="C86" s="492" t="s">
        <v>396</v>
      </c>
      <c r="D86" s="492" t="s">
        <v>187</v>
      </c>
      <c r="E86" s="492" t="s">
        <v>419</v>
      </c>
      <c r="F86" s="492" t="s">
        <v>771</v>
      </c>
      <c r="G86" s="492">
        <v>2</v>
      </c>
      <c r="H86" s="492">
        <v>34836</v>
      </c>
      <c r="I86" s="492">
        <v>37816</v>
      </c>
      <c r="J86" s="492">
        <v>45889</v>
      </c>
      <c r="K86" s="492">
        <v>53607</v>
      </c>
      <c r="L86" s="492">
        <v>61043</v>
      </c>
      <c r="M86" s="492">
        <v>65365</v>
      </c>
    </row>
    <row r="87" spans="1:13" x14ac:dyDescent="0.45">
      <c r="A87" s="492" t="s">
        <v>773</v>
      </c>
      <c r="B87" s="492" t="s">
        <v>48</v>
      </c>
      <c r="C87" s="492" t="s">
        <v>396</v>
      </c>
      <c r="D87" s="492" t="s">
        <v>188</v>
      </c>
      <c r="E87" s="492" t="s">
        <v>419</v>
      </c>
      <c r="F87" s="492" t="s">
        <v>771</v>
      </c>
      <c r="G87" s="492">
        <v>2</v>
      </c>
      <c r="H87" s="492">
        <v>51683</v>
      </c>
      <c r="I87" s="492">
        <v>55531</v>
      </c>
      <c r="J87" s="492">
        <v>67722</v>
      </c>
      <c r="K87" s="492">
        <v>78053</v>
      </c>
      <c r="L87" s="492">
        <v>86783</v>
      </c>
      <c r="M87" s="492">
        <v>92168</v>
      </c>
    </row>
    <row r="88" spans="1:13" x14ac:dyDescent="0.45">
      <c r="A88" s="492" t="s">
        <v>773</v>
      </c>
      <c r="B88" s="492" t="s">
        <v>48</v>
      </c>
      <c r="C88" s="492" t="s">
        <v>396</v>
      </c>
      <c r="D88" s="492" t="s">
        <v>388</v>
      </c>
      <c r="E88" s="492" t="s">
        <v>419</v>
      </c>
      <c r="F88" s="492" t="s">
        <v>771</v>
      </c>
      <c r="G88" s="492">
        <v>2</v>
      </c>
      <c r="H88" s="492">
        <v>10</v>
      </c>
      <c r="I88" s="492">
        <v>10</v>
      </c>
      <c r="J88" s="492">
        <v>8</v>
      </c>
      <c r="K88" s="492">
        <v>5</v>
      </c>
      <c r="L88" s="492">
        <v>11</v>
      </c>
      <c r="M88" s="492">
        <v>9</v>
      </c>
    </row>
    <row r="89" spans="1:13" x14ac:dyDescent="0.45">
      <c r="A89" s="492" t="s">
        <v>773</v>
      </c>
      <c r="B89" s="492" t="s">
        <v>48</v>
      </c>
      <c r="C89" s="492" t="s">
        <v>396</v>
      </c>
      <c r="D89" s="492" t="s">
        <v>290</v>
      </c>
      <c r="E89" s="492" t="s">
        <v>419</v>
      </c>
      <c r="F89" s="492" t="s">
        <v>771</v>
      </c>
      <c r="G89" s="492">
        <v>2</v>
      </c>
      <c r="H89" s="492">
        <v>86530</v>
      </c>
      <c r="I89" s="492">
        <v>93358</v>
      </c>
      <c r="J89" s="492">
        <v>113618</v>
      </c>
      <c r="K89" s="492">
        <v>131665</v>
      </c>
      <c r="L89" s="492">
        <v>147837</v>
      </c>
      <c r="M89" s="492">
        <v>157541</v>
      </c>
    </row>
    <row r="90" spans="1:13" x14ac:dyDescent="0.45">
      <c r="A90" s="492" t="s">
        <v>773</v>
      </c>
      <c r="B90" s="492" t="s">
        <v>48</v>
      </c>
      <c r="C90" s="492" t="s">
        <v>397</v>
      </c>
      <c r="D90" s="492" t="s">
        <v>187</v>
      </c>
      <c r="E90" s="492" t="s">
        <v>419</v>
      </c>
      <c r="F90" s="492" t="s">
        <v>771</v>
      </c>
      <c r="G90" s="492">
        <v>2</v>
      </c>
      <c r="H90" s="492">
        <v>19257</v>
      </c>
      <c r="I90" s="492">
        <v>22293</v>
      </c>
      <c r="J90" s="492">
        <v>26368</v>
      </c>
      <c r="K90" s="492">
        <v>31631</v>
      </c>
      <c r="L90" s="492">
        <v>37823</v>
      </c>
      <c r="M90" s="492">
        <v>43135</v>
      </c>
    </row>
    <row r="91" spans="1:13" x14ac:dyDescent="0.45">
      <c r="A91" s="492" t="s">
        <v>773</v>
      </c>
      <c r="B91" s="492" t="s">
        <v>48</v>
      </c>
      <c r="C91" s="492" t="s">
        <v>397</v>
      </c>
      <c r="D91" s="492" t="s">
        <v>188</v>
      </c>
      <c r="E91" s="492" t="s">
        <v>419</v>
      </c>
      <c r="F91" s="492" t="s">
        <v>771</v>
      </c>
      <c r="G91" s="492">
        <v>2</v>
      </c>
      <c r="H91" s="492">
        <v>32174</v>
      </c>
      <c r="I91" s="492">
        <v>35350</v>
      </c>
      <c r="J91" s="492">
        <v>40560</v>
      </c>
      <c r="K91" s="492">
        <v>47593</v>
      </c>
      <c r="L91" s="492">
        <v>55749</v>
      </c>
      <c r="M91" s="492">
        <v>62151</v>
      </c>
    </row>
    <row r="92" spans="1:13" x14ac:dyDescent="0.45">
      <c r="A92" s="492" t="s">
        <v>773</v>
      </c>
      <c r="B92" s="492" t="s">
        <v>48</v>
      </c>
      <c r="C92" s="492" t="s">
        <v>397</v>
      </c>
      <c r="D92" s="492" t="s">
        <v>388</v>
      </c>
      <c r="E92" s="492" t="s">
        <v>419</v>
      </c>
      <c r="F92" s="492" t="s">
        <v>771</v>
      </c>
      <c r="G92" s="492">
        <v>2</v>
      </c>
      <c r="H92" s="492">
        <v>9</v>
      </c>
      <c r="I92" s="492">
        <v>4</v>
      </c>
      <c r="J92" s="492">
        <v>4</v>
      </c>
      <c r="K92" s="492">
        <v>9</v>
      </c>
      <c r="L92" s="492">
        <v>13</v>
      </c>
      <c r="M92" s="492">
        <v>13</v>
      </c>
    </row>
    <row r="93" spans="1:13" x14ac:dyDescent="0.45">
      <c r="A93" s="492" t="s">
        <v>773</v>
      </c>
      <c r="B93" s="492" t="s">
        <v>48</v>
      </c>
      <c r="C93" s="492" t="s">
        <v>397</v>
      </c>
      <c r="D93" s="492" t="s">
        <v>290</v>
      </c>
      <c r="E93" s="492" t="s">
        <v>419</v>
      </c>
      <c r="F93" s="492" t="s">
        <v>771</v>
      </c>
      <c r="G93" s="492">
        <v>2</v>
      </c>
      <c r="H93" s="492">
        <v>51440</v>
      </c>
      <c r="I93" s="492">
        <v>57648</v>
      </c>
      <c r="J93" s="492">
        <v>66932</v>
      </c>
      <c r="K93" s="492">
        <v>79234</v>
      </c>
      <c r="L93" s="492">
        <v>93585</v>
      </c>
      <c r="M93" s="492">
        <v>105299</v>
      </c>
    </row>
    <row r="94" spans="1:13" x14ac:dyDescent="0.45">
      <c r="A94" s="492" t="s">
        <v>773</v>
      </c>
      <c r="B94" s="492" t="s">
        <v>48</v>
      </c>
      <c r="C94" s="492" t="s">
        <v>398</v>
      </c>
      <c r="D94" s="492" t="s">
        <v>187</v>
      </c>
      <c r="E94" s="492" t="s">
        <v>419</v>
      </c>
      <c r="F94" s="492" t="s">
        <v>771</v>
      </c>
      <c r="G94" s="492">
        <v>2</v>
      </c>
      <c r="H94" s="492">
        <v>5472</v>
      </c>
      <c r="I94" s="492">
        <v>5771</v>
      </c>
      <c r="J94" s="492">
        <v>3978</v>
      </c>
      <c r="K94" s="492">
        <v>4544</v>
      </c>
      <c r="L94" s="492">
        <v>5058</v>
      </c>
      <c r="M94" s="492">
        <v>5711</v>
      </c>
    </row>
    <row r="95" spans="1:13" x14ac:dyDescent="0.45">
      <c r="A95" s="492" t="s">
        <v>773</v>
      </c>
      <c r="B95" s="492" t="s">
        <v>48</v>
      </c>
      <c r="C95" s="492" t="s">
        <v>398</v>
      </c>
      <c r="D95" s="492" t="s">
        <v>188</v>
      </c>
      <c r="E95" s="492" t="s">
        <v>419</v>
      </c>
      <c r="F95" s="492" t="s">
        <v>771</v>
      </c>
      <c r="G95" s="492">
        <v>2</v>
      </c>
      <c r="H95" s="492">
        <v>9715</v>
      </c>
      <c r="I95" s="492">
        <v>9595</v>
      </c>
      <c r="J95" s="492">
        <v>4885</v>
      </c>
      <c r="K95" s="492">
        <v>5592</v>
      </c>
      <c r="L95" s="492">
        <v>6232</v>
      </c>
      <c r="M95" s="492">
        <v>6800</v>
      </c>
    </row>
    <row r="96" spans="1:13" x14ac:dyDescent="0.45">
      <c r="A96" s="492" t="s">
        <v>773</v>
      </c>
      <c r="B96" s="492" t="s">
        <v>48</v>
      </c>
      <c r="C96" s="492" t="s">
        <v>398</v>
      </c>
      <c r="D96" s="492" t="s">
        <v>388</v>
      </c>
      <c r="E96" s="492" t="s">
        <v>419</v>
      </c>
      <c r="F96" s="492" t="s">
        <v>771</v>
      </c>
      <c r="G96" s="492">
        <v>2</v>
      </c>
      <c r="H96" s="492">
        <v>1</v>
      </c>
      <c r="I96" s="492">
        <v>7</v>
      </c>
      <c r="J96" s="492">
        <v>0</v>
      </c>
      <c r="K96" s="492">
        <v>1</v>
      </c>
      <c r="L96" s="492">
        <v>3</v>
      </c>
      <c r="M96" s="492">
        <v>1</v>
      </c>
    </row>
    <row r="97" spans="1:13" x14ac:dyDescent="0.45">
      <c r="A97" s="492" t="s">
        <v>773</v>
      </c>
      <c r="B97" s="492" t="s">
        <v>48</v>
      </c>
      <c r="C97" s="492" t="s">
        <v>398</v>
      </c>
      <c r="D97" s="492" t="s">
        <v>290</v>
      </c>
      <c r="E97" s="492" t="s">
        <v>419</v>
      </c>
      <c r="F97" s="492" t="s">
        <v>771</v>
      </c>
      <c r="G97" s="492">
        <v>2</v>
      </c>
      <c r="H97" s="492">
        <v>15188</v>
      </c>
      <c r="I97" s="492">
        <v>15373</v>
      </c>
      <c r="J97" s="492">
        <v>8863</v>
      </c>
      <c r="K97" s="492">
        <v>10137</v>
      </c>
      <c r="L97" s="492">
        <v>11293</v>
      </c>
      <c r="M97" s="492">
        <v>12512</v>
      </c>
    </row>
    <row r="98" spans="1:13" x14ac:dyDescent="0.45">
      <c r="A98" s="492" t="s">
        <v>773</v>
      </c>
      <c r="B98" s="492" t="s">
        <v>48</v>
      </c>
      <c r="C98" s="492" t="s">
        <v>399</v>
      </c>
      <c r="D98" s="492" t="s">
        <v>187</v>
      </c>
      <c r="E98" s="492" t="s">
        <v>419</v>
      </c>
      <c r="F98" s="492" t="s">
        <v>771</v>
      </c>
      <c r="G98" s="492">
        <v>2</v>
      </c>
      <c r="H98" s="492">
        <v>20</v>
      </c>
      <c r="I98" s="492">
        <v>14</v>
      </c>
      <c r="J98" s="492">
        <v>15</v>
      </c>
      <c r="K98" s="492">
        <v>16</v>
      </c>
      <c r="L98" s="492">
        <v>12</v>
      </c>
      <c r="M98" s="492">
        <v>9</v>
      </c>
    </row>
    <row r="99" spans="1:13" x14ac:dyDescent="0.45">
      <c r="A99" s="492" t="s">
        <v>773</v>
      </c>
      <c r="B99" s="492" t="s">
        <v>48</v>
      </c>
      <c r="C99" s="492" t="s">
        <v>399</v>
      </c>
      <c r="D99" s="492" t="s">
        <v>188</v>
      </c>
      <c r="E99" s="492" t="s">
        <v>419</v>
      </c>
      <c r="F99" s="492" t="s">
        <v>771</v>
      </c>
      <c r="G99" s="492">
        <v>2</v>
      </c>
      <c r="H99" s="492">
        <v>34</v>
      </c>
      <c r="I99" s="492">
        <v>27</v>
      </c>
      <c r="J99" s="492">
        <v>27</v>
      </c>
      <c r="K99" s="492">
        <v>24</v>
      </c>
      <c r="L99" s="492">
        <v>14</v>
      </c>
      <c r="M99" s="492">
        <v>10</v>
      </c>
    </row>
    <row r="100" spans="1:13" x14ac:dyDescent="0.45">
      <c r="A100" s="492" t="s">
        <v>773</v>
      </c>
      <c r="B100" s="492" t="s">
        <v>48</v>
      </c>
      <c r="C100" s="492" t="s">
        <v>399</v>
      </c>
      <c r="D100" s="492" t="s">
        <v>388</v>
      </c>
      <c r="E100" s="492" t="s">
        <v>419</v>
      </c>
      <c r="F100" s="492" t="s">
        <v>771</v>
      </c>
      <c r="G100" s="492">
        <v>2</v>
      </c>
      <c r="H100" s="492">
        <v>7897</v>
      </c>
      <c r="I100" s="492">
        <v>8795</v>
      </c>
      <c r="J100" s="492">
        <v>9079</v>
      </c>
      <c r="K100" s="492">
        <v>9070</v>
      </c>
      <c r="L100" s="492">
        <v>9304</v>
      </c>
      <c r="M100" s="492">
        <v>8186</v>
      </c>
    </row>
    <row r="101" spans="1:13" x14ac:dyDescent="0.45">
      <c r="A101" s="492" t="s">
        <v>773</v>
      </c>
      <c r="B101" s="492" t="s">
        <v>48</v>
      </c>
      <c r="C101" s="492" t="s">
        <v>399</v>
      </c>
      <c r="D101" s="492" t="s">
        <v>290</v>
      </c>
      <c r="E101" s="492" t="s">
        <v>419</v>
      </c>
      <c r="F101" s="492" t="s">
        <v>771</v>
      </c>
      <c r="G101" s="492">
        <v>2</v>
      </c>
      <c r="H101" s="492">
        <v>7950</v>
      </c>
      <c r="I101" s="492">
        <v>8837</v>
      </c>
      <c r="J101" s="492">
        <v>9121</v>
      </c>
      <c r="K101" s="492">
        <v>9110</v>
      </c>
      <c r="L101" s="492">
        <v>9330</v>
      </c>
      <c r="M101" s="492">
        <v>8205</v>
      </c>
    </row>
    <row r="102" spans="1:13" x14ac:dyDescent="0.45">
      <c r="A102" s="492" t="s">
        <v>773</v>
      </c>
      <c r="B102" s="492" t="s">
        <v>48</v>
      </c>
      <c r="C102" s="492" t="s">
        <v>290</v>
      </c>
      <c r="D102" s="492" t="s">
        <v>187</v>
      </c>
      <c r="E102" s="492" t="s">
        <v>419</v>
      </c>
      <c r="F102" s="492" t="s">
        <v>771</v>
      </c>
      <c r="G102" s="492">
        <v>2</v>
      </c>
      <c r="H102" s="492">
        <v>590112</v>
      </c>
      <c r="I102" s="492">
        <v>624643</v>
      </c>
      <c r="J102" s="492">
        <v>702170</v>
      </c>
      <c r="K102" s="492">
        <v>766038</v>
      </c>
      <c r="L102" s="492">
        <v>832255</v>
      </c>
      <c r="M102" s="492">
        <v>844439</v>
      </c>
    </row>
    <row r="103" spans="1:13" x14ac:dyDescent="0.45">
      <c r="A103" s="492" t="s">
        <v>773</v>
      </c>
      <c r="B103" s="492" t="s">
        <v>48</v>
      </c>
      <c r="C103" s="492" t="s">
        <v>290</v>
      </c>
      <c r="D103" s="492" t="s">
        <v>188</v>
      </c>
      <c r="E103" s="492" t="s">
        <v>419</v>
      </c>
      <c r="F103" s="492" t="s">
        <v>771</v>
      </c>
      <c r="G103" s="492">
        <v>2</v>
      </c>
      <c r="H103" s="492">
        <v>890667</v>
      </c>
      <c r="I103" s="492">
        <v>925237</v>
      </c>
      <c r="J103" s="492">
        <v>1015482</v>
      </c>
      <c r="K103" s="492">
        <v>1098147</v>
      </c>
      <c r="L103" s="492">
        <v>1176067</v>
      </c>
      <c r="M103" s="492">
        <v>1170608</v>
      </c>
    </row>
    <row r="104" spans="1:13" x14ac:dyDescent="0.45">
      <c r="A104" s="492" t="s">
        <v>773</v>
      </c>
      <c r="B104" s="492" t="s">
        <v>48</v>
      </c>
      <c r="C104" s="492" t="s">
        <v>290</v>
      </c>
      <c r="D104" s="492" t="s">
        <v>388</v>
      </c>
      <c r="E104" s="492" t="s">
        <v>419</v>
      </c>
      <c r="F104" s="492" t="s">
        <v>771</v>
      </c>
      <c r="G104" s="492">
        <v>2</v>
      </c>
      <c r="H104" s="492">
        <v>10636</v>
      </c>
      <c r="I104" s="492">
        <v>9939</v>
      </c>
      <c r="J104" s="492">
        <v>9858</v>
      </c>
      <c r="K104" s="492">
        <v>9871</v>
      </c>
      <c r="L104" s="492">
        <v>9998</v>
      </c>
      <c r="M104" s="492">
        <v>8867</v>
      </c>
    </row>
    <row r="105" spans="1:13" x14ac:dyDescent="0.45">
      <c r="A105" s="492" t="s">
        <v>773</v>
      </c>
      <c r="B105" s="492" t="s">
        <v>48</v>
      </c>
      <c r="C105" s="492" t="s">
        <v>290</v>
      </c>
      <c r="D105" s="492" t="s">
        <v>290</v>
      </c>
      <c r="E105" s="492" t="s">
        <v>419</v>
      </c>
      <c r="F105" s="492" t="s">
        <v>771</v>
      </c>
      <c r="G105" s="492">
        <v>2</v>
      </c>
      <c r="H105" s="492">
        <v>1491415</v>
      </c>
      <c r="I105" s="492">
        <v>1559820</v>
      </c>
      <c r="J105" s="492">
        <v>1727510</v>
      </c>
      <c r="K105" s="492">
        <v>1874055</v>
      </c>
      <c r="L105" s="492">
        <v>2018321</v>
      </c>
      <c r="M105" s="492">
        <v>2023914</v>
      </c>
    </row>
    <row r="106" spans="1:13" x14ac:dyDescent="0.45">
      <c r="A106" s="492" t="s">
        <v>773</v>
      </c>
      <c r="B106" s="492" t="s">
        <v>48</v>
      </c>
      <c r="C106" s="492" t="s">
        <v>386</v>
      </c>
      <c r="D106" s="492" t="s">
        <v>187</v>
      </c>
      <c r="E106" s="492" t="s">
        <v>420</v>
      </c>
      <c r="F106" s="492" t="s">
        <v>772</v>
      </c>
      <c r="G106" s="492">
        <v>3</v>
      </c>
      <c r="H106" s="492">
        <v>4644</v>
      </c>
      <c r="I106" s="492">
        <v>4631</v>
      </c>
      <c r="J106" s="492">
        <v>4780</v>
      </c>
      <c r="K106" s="492">
        <v>4943</v>
      </c>
      <c r="L106" s="492">
        <v>5116</v>
      </c>
      <c r="M106" s="492">
        <v>4825</v>
      </c>
    </row>
    <row r="107" spans="1:13" x14ac:dyDescent="0.45">
      <c r="A107" s="492" t="s">
        <v>773</v>
      </c>
      <c r="B107" s="492" t="s">
        <v>48</v>
      </c>
      <c r="C107" s="492" t="s">
        <v>386</v>
      </c>
      <c r="D107" s="492" t="s">
        <v>188</v>
      </c>
      <c r="E107" s="492" t="s">
        <v>420</v>
      </c>
      <c r="F107" s="492" t="s">
        <v>772</v>
      </c>
      <c r="G107" s="492">
        <v>3</v>
      </c>
      <c r="H107" s="492">
        <v>6646</v>
      </c>
      <c r="I107" s="492">
        <v>6599</v>
      </c>
      <c r="J107" s="492">
        <v>6461</v>
      </c>
      <c r="K107" s="492">
        <v>6488</v>
      </c>
      <c r="L107" s="492">
        <v>6404</v>
      </c>
      <c r="M107" s="492">
        <v>5812</v>
      </c>
    </row>
    <row r="108" spans="1:13" x14ac:dyDescent="0.45">
      <c r="A108" s="492" t="s">
        <v>773</v>
      </c>
      <c r="B108" s="492" t="s">
        <v>48</v>
      </c>
      <c r="C108" s="492" t="s">
        <v>386</v>
      </c>
      <c r="D108" s="492" t="s">
        <v>290</v>
      </c>
      <c r="E108" s="492" t="s">
        <v>420</v>
      </c>
      <c r="F108" s="492" t="s">
        <v>772</v>
      </c>
      <c r="G108" s="492">
        <v>3</v>
      </c>
      <c r="H108" s="492">
        <v>5542</v>
      </c>
      <c r="I108" s="492">
        <v>5614</v>
      </c>
      <c r="J108" s="492">
        <v>5642</v>
      </c>
      <c r="K108" s="492">
        <v>5807</v>
      </c>
      <c r="L108" s="492">
        <v>5795</v>
      </c>
      <c r="M108" s="492">
        <v>5335</v>
      </c>
    </row>
    <row r="109" spans="1:13" x14ac:dyDescent="0.45">
      <c r="A109" s="492" t="s">
        <v>773</v>
      </c>
      <c r="B109" s="492" t="s">
        <v>48</v>
      </c>
      <c r="C109" s="492" t="s">
        <v>389</v>
      </c>
      <c r="D109" s="492" t="s">
        <v>187</v>
      </c>
      <c r="E109" s="492" t="s">
        <v>420</v>
      </c>
      <c r="F109" s="492" t="s">
        <v>772</v>
      </c>
      <c r="G109" s="492">
        <v>3</v>
      </c>
      <c r="H109" s="492">
        <v>14329</v>
      </c>
      <c r="I109" s="492">
        <v>15563</v>
      </c>
      <c r="J109" s="492">
        <v>18083</v>
      </c>
      <c r="K109" s="492">
        <v>20223</v>
      </c>
      <c r="L109" s="492">
        <v>21765</v>
      </c>
      <c r="M109" s="492">
        <v>22850</v>
      </c>
    </row>
    <row r="110" spans="1:13" x14ac:dyDescent="0.45">
      <c r="A110" s="492" t="s">
        <v>773</v>
      </c>
      <c r="B110" s="492" t="s">
        <v>48</v>
      </c>
      <c r="C110" s="492" t="s">
        <v>389</v>
      </c>
      <c r="D110" s="492" t="s">
        <v>188</v>
      </c>
      <c r="E110" s="492" t="s">
        <v>420</v>
      </c>
      <c r="F110" s="492" t="s">
        <v>772</v>
      </c>
      <c r="G110" s="492">
        <v>3</v>
      </c>
      <c r="H110" s="492">
        <v>15513</v>
      </c>
      <c r="I110" s="492">
        <v>16945</v>
      </c>
      <c r="J110" s="492">
        <v>21225</v>
      </c>
      <c r="K110" s="492">
        <v>23973</v>
      </c>
      <c r="L110" s="492">
        <v>25520</v>
      </c>
      <c r="M110" s="492">
        <v>27182</v>
      </c>
    </row>
    <row r="111" spans="1:13" x14ac:dyDescent="0.45">
      <c r="A111" s="492" t="s">
        <v>773</v>
      </c>
      <c r="B111" s="492" t="s">
        <v>48</v>
      </c>
      <c r="C111" s="492" t="s">
        <v>389</v>
      </c>
      <c r="D111" s="492" t="s">
        <v>290</v>
      </c>
      <c r="E111" s="492" t="s">
        <v>420</v>
      </c>
      <c r="F111" s="492" t="s">
        <v>772</v>
      </c>
      <c r="G111" s="492">
        <v>3</v>
      </c>
      <c r="H111" s="492">
        <v>14778</v>
      </c>
      <c r="I111" s="492">
        <v>16226</v>
      </c>
      <c r="J111" s="492">
        <v>19700</v>
      </c>
      <c r="K111" s="492">
        <v>22190</v>
      </c>
      <c r="L111" s="492">
        <v>23749</v>
      </c>
      <c r="M111" s="492">
        <v>25096</v>
      </c>
    </row>
    <row r="112" spans="1:13" x14ac:dyDescent="0.45">
      <c r="A112" s="492" t="s">
        <v>773</v>
      </c>
      <c r="B112" s="492" t="s">
        <v>48</v>
      </c>
      <c r="C112" s="492" t="s">
        <v>390</v>
      </c>
      <c r="D112" s="492" t="s">
        <v>187</v>
      </c>
      <c r="E112" s="492" t="s">
        <v>420</v>
      </c>
      <c r="F112" s="492" t="s">
        <v>772</v>
      </c>
      <c r="G112" s="492">
        <v>3</v>
      </c>
      <c r="H112" s="492">
        <v>31022</v>
      </c>
      <c r="I112" s="492">
        <v>33413</v>
      </c>
      <c r="J112" s="492">
        <v>36956</v>
      </c>
      <c r="K112" s="492">
        <v>41572</v>
      </c>
      <c r="L112" s="492">
        <v>46075</v>
      </c>
      <c r="M112" s="492">
        <v>54765</v>
      </c>
    </row>
    <row r="113" spans="1:13" x14ac:dyDescent="0.45">
      <c r="A113" s="492" t="s">
        <v>773</v>
      </c>
      <c r="B113" s="492" t="s">
        <v>48</v>
      </c>
      <c r="C113" s="492" t="s">
        <v>390</v>
      </c>
      <c r="D113" s="492" t="s">
        <v>188</v>
      </c>
      <c r="E113" s="492" t="s">
        <v>420</v>
      </c>
      <c r="F113" s="492" t="s">
        <v>772</v>
      </c>
      <c r="G113" s="492">
        <v>3</v>
      </c>
      <c r="H113" s="492">
        <v>37224</v>
      </c>
      <c r="I113" s="492">
        <v>40341</v>
      </c>
      <c r="J113" s="492">
        <v>44754</v>
      </c>
      <c r="K113" s="492">
        <v>51217</v>
      </c>
      <c r="L113" s="492">
        <v>56792</v>
      </c>
      <c r="M113" s="492">
        <v>67179</v>
      </c>
    </row>
    <row r="114" spans="1:13" x14ac:dyDescent="0.45">
      <c r="A114" s="492" t="s">
        <v>773</v>
      </c>
      <c r="B114" s="492" t="s">
        <v>48</v>
      </c>
      <c r="C114" s="492" t="s">
        <v>390</v>
      </c>
      <c r="D114" s="492" t="s">
        <v>290</v>
      </c>
      <c r="E114" s="492" t="s">
        <v>420</v>
      </c>
      <c r="F114" s="492" t="s">
        <v>772</v>
      </c>
      <c r="G114" s="492">
        <v>3</v>
      </c>
      <c r="H114" s="492">
        <v>34184</v>
      </c>
      <c r="I114" s="492">
        <v>37089</v>
      </c>
      <c r="J114" s="492">
        <v>41086</v>
      </c>
      <c r="K114" s="492">
        <v>46695</v>
      </c>
      <c r="L114" s="492">
        <v>51740</v>
      </c>
      <c r="M114" s="492">
        <v>61247</v>
      </c>
    </row>
    <row r="115" spans="1:13" x14ac:dyDescent="0.45">
      <c r="A115" s="492" t="s">
        <v>773</v>
      </c>
      <c r="B115" s="492" t="s">
        <v>48</v>
      </c>
      <c r="C115" s="492" t="s">
        <v>391</v>
      </c>
      <c r="D115" s="492" t="s">
        <v>187</v>
      </c>
      <c r="E115" s="492" t="s">
        <v>420</v>
      </c>
      <c r="F115" s="492" t="s">
        <v>772</v>
      </c>
      <c r="G115" s="492">
        <v>3</v>
      </c>
      <c r="H115" s="492">
        <v>44789</v>
      </c>
      <c r="I115" s="492">
        <v>47687</v>
      </c>
      <c r="J115" s="492">
        <v>55312</v>
      </c>
      <c r="K115" s="492">
        <v>61269</v>
      </c>
      <c r="L115" s="492">
        <v>67243</v>
      </c>
      <c r="M115" s="492">
        <v>80449</v>
      </c>
    </row>
    <row r="116" spans="1:13" x14ac:dyDescent="0.45">
      <c r="A116" s="492" t="s">
        <v>773</v>
      </c>
      <c r="B116" s="492" t="s">
        <v>48</v>
      </c>
      <c r="C116" s="492" t="s">
        <v>391</v>
      </c>
      <c r="D116" s="492" t="s">
        <v>188</v>
      </c>
      <c r="E116" s="492" t="s">
        <v>420</v>
      </c>
      <c r="F116" s="492" t="s">
        <v>772</v>
      </c>
      <c r="G116" s="492">
        <v>3</v>
      </c>
      <c r="H116" s="492">
        <v>58265</v>
      </c>
      <c r="I116" s="492">
        <v>61541</v>
      </c>
      <c r="J116" s="492">
        <v>69636</v>
      </c>
      <c r="K116" s="492">
        <v>77551</v>
      </c>
      <c r="L116" s="492">
        <v>84722</v>
      </c>
      <c r="M116" s="492">
        <v>102138</v>
      </c>
    </row>
    <row r="117" spans="1:13" x14ac:dyDescent="0.45">
      <c r="A117" s="492" t="s">
        <v>773</v>
      </c>
      <c r="B117" s="492" t="s">
        <v>48</v>
      </c>
      <c r="C117" s="492" t="s">
        <v>391</v>
      </c>
      <c r="D117" s="492" t="s">
        <v>290</v>
      </c>
      <c r="E117" s="492" t="s">
        <v>420</v>
      </c>
      <c r="F117" s="492" t="s">
        <v>772</v>
      </c>
      <c r="G117" s="492">
        <v>3</v>
      </c>
      <c r="H117" s="492">
        <v>51861</v>
      </c>
      <c r="I117" s="492">
        <v>55088</v>
      </c>
      <c r="J117" s="492">
        <v>62922</v>
      </c>
      <c r="K117" s="492">
        <v>69913</v>
      </c>
      <c r="L117" s="492">
        <v>76493</v>
      </c>
      <c r="M117" s="492">
        <v>91745</v>
      </c>
    </row>
    <row r="118" spans="1:13" x14ac:dyDescent="0.45">
      <c r="A118" s="492" t="s">
        <v>773</v>
      </c>
      <c r="B118" s="492" t="s">
        <v>48</v>
      </c>
      <c r="C118" s="492" t="s">
        <v>392</v>
      </c>
      <c r="D118" s="492" t="s">
        <v>187</v>
      </c>
      <c r="E118" s="492" t="s">
        <v>420</v>
      </c>
      <c r="F118" s="492" t="s">
        <v>772</v>
      </c>
      <c r="G118" s="492">
        <v>3</v>
      </c>
      <c r="H118" s="492">
        <v>61964</v>
      </c>
      <c r="I118" s="492">
        <v>65834</v>
      </c>
      <c r="J118" s="492">
        <v>73737</v>
      </c>
      <c r="K118" s="492">
        <v>80492</v>
      </c>
      <c r="L118" s="492">
        <v>87634</v>
      </c>
      <c r="M118" s="492">
        <v>101560</v>
      </c>
    </row>
    <row r="119" spans="1:13" x14ac:dyDescent="0.45">
      <c r="A119" s="492" t="s">
        <v>773</v>
      </c>
      <c r="B119" s="492" t="s">
        <v>48</v>
      </c>
      <c r="C119" s="492" t="s">
        <v>392</v>
      </c>
      <c r="D119" s="492" t="s">
        <v>188</v>
      </c>
      <c r="E119" s="492" t="s">
        <v>420</v>
      </c>
      <c r="F119" s="492" t="s">
        <v>772</v>
      </c>
      <c r="G119" s="492">
        <v>3</v>
      </c>
      <c r="H119" s="492">
        <v>83875</v>
      </c>
      <c r="I119" s="492">
        <v>87827</v>
      </c>
      <c r="J119" s="492">
        <v>94695</v>
      </c>
      <c r="K119" s="492">
        <v>102941</v>
      </c>
      <c r="L119" s="492">
        <v>111115</v>
      </c>
      <c r="M119" s="492">
        <v>130066</v>
      </c>
    </row>
    <row r="120" spans="1:13" x14ac:dyDescent="0.45">
      <c r="A120" s="492" t="s">
        <v>773</v>
      </c>
      <c r="B120" s="492" t="s">
        <v>48</v>
      </c>
      <c r="C120" s="492" t="s">
        <v>392</v>
      </c>
      <c r="D120" s="492" t="s">
        <v>290</v>
      </c>
      <c r="E120" s="492" t="s">
        <v>420</v>
      </c>
      <c r="F120" s="492" t="s">
        <v>772</v>
      </c>
      <c r="G120" s="492">
        <v>3</v>
      </c>
      <c r="H120" s="492">
        <v>73580</v>
      </c>
      <c r="I120" s="492">
        <v>77675</v>
      </c>
      <c r="J120" s="492">
        <v>84960</v>
      </c>
      <c r="K120" s="492">
        <v>92481</v>
      </c>
      <c r="L120" s="492">
        <v>100123</v>
      </c>
      <c r="M120" s="492">
        <v>116438</v>
      </c>
    </row>
    <row r="121" spans="1:13" x14ac:dyDescent="0.45">
      <c r="A121" s="492" t="s">
        <v>773</v>
      </c>
      <c r="B121" s="492" t="s">
        <v>48</v>
      </c>
      <c r="C121" s="492" t="s">
        <v>393</v>
      </c>
      <c r="D121" s="492" t="s">
        <v>187</v>
      </c>
      <c r="E121" s="492" t="s">
        <v>420</v>
      </c>
      <c r="F121" s="492" t="s">
        <v>772</v>
      </c>
      <c r="G121" s="492">
        <v>3</v>
      </c>
      <c r="H121" s="492">
        <v>87351</v>
      </c>
      <c r="I121" s="492">
        <v>91688</v>
      </c>
      <c r="J121" s="492">
        <v>102094</v>
      </c>
      <c r="K121" s="492">
        <v>110106</v>
      </c>
      <c r="L121" s="492">
        <v>118408</v>
      </c>
      <c r="M121" s="492">
        <v>132915</v>
      </c>
    </row>
    <row r="122" spans="1:13" x14ac:dyDescent="0.45">
      <c r="A122" s="492" t="s">
        <v>773</v>
      </c>
      <c r="B122" s="492" t="s">
        <v>48</v>
      </c>
      <c r="C122" s="492" t="s">
        <v>393</v>
      </c>
      <c r="D122" s="492" t="s">
        <v>188</v>
      </c>
      <c r="E122" s="492" t="s">
        <v>420</v>
      </c>
      <c r="F122" s="492" t="s">
        <v>772</v>
      </c>
      <c r="G122" s="492">
        <v>3</v>
      </c>
      <c r="H122" s="492">
        <v>113914</v>
      </c>
      <c r="I122" s="492">
        <v>118496</v>
      </c>
      <c r="J122" s="492">
        <v>129541</v>
      </c>
      <c r="K122" s="492">
        <v>139632</v>
      </c>
      <c r="L122" s="492">
        <v>148970</v>
      </c>
      <c r="M122" s="492">
        <v>168813</v>
      </c>
    </row>
    <row r="123" spans="1:13" x14ac:dyDescent="0.45">
      <c r="A123" s="492" t="s">
        <v>773</v>
      </c>
      <c r="B123" s="492" t="s">
        <v>48</v>
      </c>
      <c r="C123" s="492" t="s">
        <v>393</v>
      </c>
      <c r="D123" s="492" t="s">
        <v>290</v>
      </c>
      <c r="E123" s="492" t="s">
        <v>420</v>
      </c>
      <c r="F123" s="492" t="s">
        <v>772</v>
      </c>
      <c r="G123" s="492">
        <v>3</v>
      </c>
      <c r="H123" s="492">
        <v>101478</v>
      </c>
      <c r="I123" s="492">
        <v>106218</v>
      </c>
      <c r="J123" s="492">
        <v>116899</v>
      </c>
      <c r="K123" s="492">
        <v>126044</v>
      </c>
      <c r="L123" s="492">
        <v>134853</v>
      </c>
      <c r="M123" s="492">
        <v>151906</v>
      </c>
    </row>
    <row r="124" spans="1:13" x14ac:dyDescent="0.45">
      <c r="A124" s="492" t="s">
        <v>773</v>
      </c>
      <c r="B124" s="492" t="s">
        <v>48</v>
      </c>
      <c r="C124" s="492" t="s">
        <v>394</v>
      </c>
      <c r="D124" s="492" t="s">
        <v>187</v>
      </c>
      <c r="E124" s="492" t="s">
        <v>420</v>
      </c>
      <c r="F124" s="492" t="s">
        <v>772</v>
      </c>
      <c r="G124" s="492">
        <v>3</v>
      </c>
      <c r="H124" s="492">
        <v>119816</v>
      </c>
      <c r="I124" s="492">
        <v>123792</v>
      </c>
      <c r="J124" s="492">
        <v>138331</v>
      </c>
      <c r="K124" s="492">
        <v>147362</v>
      </c>
      <c r="L124" s="492">
        <v>154896</v>
      </c>
      <c r="M124" s="492">
        <v>165986</v>
      </c>
    </row>
    <row r="125" spans="1:13" x14ac:dyDescent="0.45">
      <c r="A125" s="492" t="s">
        <v>773</v>
      </c>
      <c r="B125" s="492" t="s">
        <v>48</v>
      </c>
      <c r="C125" s="492" t="s">
        <v>394</v>
      </c>
      <c r="D125" s="492" t="s">
        <v>188</v>
      </c>
      <c r="E125" s="492" t="s">
        <v>420</v>
      </c>
      <c r="F125" s="492" t="s">
        <v>772</v>
      </c>
      <c r="G125" s="492">
        <v>3</v>
      </c>
      <c r="H125" s="492">
        <v>145085</v>
      </c>
      <c r="I125" s="492">
        <v>148154</v>
      </c>
      <c r="J125" s="492">
        <v>160031</v>
      </c>
      <c r="K125" s="492">
        <v>170618</v>
      </c>
      <c r="L125" s="492">
        <v>180944</v>
      </c>
      <c r="M125" s="492">
        <v>198482</v>
      </c>
    </row>
    <row r="126" spans="1:13" x14ac:dyDescent="0.45">
      <c r="A126" s="492" t="s">
        <v>773</v>
      </c>
      <c r="B126" s="492" t="s">
        <v>48</v>
      </c>
      <c r="C126" s="492" t="s">
        <v>394</v>
      </c>
      <c r="D126" s="492" t="s">
        <v>290</v>
      </c>
      <c r="E126" s="492" t="s">
        <v>420</v>
      </c>
      <c r="F126" s="492" t="s">
        <v>772</v>
      </c>
      <c r="G126" s="492">
        <v>3</v>
      </c>
      <c r="H126" s="492">
        <v>133364</v>
      </c>
      <c r="I126" s="492">
        <v>137159</v>
      </c>
      <c r="J126" s="492">
        <v>150126</v>
      </c>
      <c r="K126" s="492">
        <v>159970</v>
      </c>
      <c r="L126" s="492">
        <v>168988</v>
      </c>
      <c r="M126" s="492">
        <v>183313</v>
      </c>
    </row>
    <row r="127" spans="1:13" x14ac:dyDescent="0.45">
      <c r="A127" s="492" t="s">
        <v>773</v>
      </c>
      <c r="B127" s="492" t="s">
        <v>48</v>
      </c>
      <c r="C127" s="492" t="s">
        <v>395</v>
      </c>
      <c r="D127" s="492" t="s">
        <v>187</v>
      </c>
      <c r="E127" s="492" t="s">
        <v>420</v>
      </c>
      <c r="F127" s="492" t="s">
        <v>772</v>
      </c>
      <c r="G127" s="492">
        <v>3</v>
      </c>
      <c r="H127" s="492">
        <v>150206</v>
      </c>
      <c r="I127" s="492">
        <v>153181</v>
      </c>
      <c r="J127" s="492">
        <v>173418</v>
      </c>
      <c r="K127" s="492">
        <v>183412</v>
      </c>
      <c r="L127" s="492">
        <v>194621</v>
      </c>
      <c r="M127" s="492">
        <v>198163</v>
      </c>
    </row>
    <row r="128" spans="1:13" x14ac:dyDescent="0.45">
      <c r="A128" s="492" t="s">
        <v>773</v>
      </c>
      <c r="B128" s="492" t="s">
        <v>48</v>
      </c>
      <c r="C128" s="492" t="s">
        <v>395</v>
      </c>
      <c r="D128" s="492" t="s">
        <v>188</v>
      </c>
      <c r="E128" s="492" t="s">
        <v>420</v>
      </c>
      <c r="F128" s="492" t="s">
        <v>772</v>
      </c>
      <c r="G128" s="492">
        <v>3</v>
      </c>
      <c r="H128" s="492">
        <v>167555</v>
      </c>
      <c r="I128" s="492">
        <v>170585</v>
      </c>
      <c r="J128" s="492">
        <v>196502</v>
      </c>
      <c r="K128" s="492">
        <v>208564</v>
      </c>
      <c r="L128" s="492">
        <v>219388</v>
      </c>
      <c r="M128" s="492">
        <v>222337</v>
      </c>
    </row>
    <row r="129" spans="1:13" x14ac:dyDescent="0.45">
      <c r="A129" s="492" t="s">
        <v>773</v>
      </c>
      <c r="B129" s="492" t="s">
        <v>48</v>
      </c>
      <c r="C129" s="492" t="s">
        <v>395</v>
      </c>
      <c r="D129" s="492" t="s">
        <v>290</v>
      </c>
      <c r="E129" s="492" t="s">
        <v>420</v>
      </c>
      <c r="F129" s="492" t="s">
        <v>772</v>
      </c>
      <c r="G129" s="492">
        <v>3</v>
      </c>
      <c r="H129" s="492">
        <v>159152</v>
      </c>
      <c r="I129" s="492">
        <v>162536</v>
      </c>
      <c r="J129" s="492">
        <v>186040</v>
      </c>
      <c r="K129" s="492">
        <v>197066</v>
      </c>
      <c r="L129" s="492">
        <v>207958</v>
      </c>
      <c r="M129" s="492">
        <v>211043</v>
      </c>
    </row>
    <row r="130" spans="1:13" x14ac:dyDescent="0.45">
      <c r="A130" s="492" t="s">
        <v>773</v>
      </c>
      <c r="B130" s="492" t="s">
        <v>48</v>
      </c>
      <c r="C130" s="492" t="s">
        <v>396</v>
      </c>
      <c r="D130" s="492" t="s">
        <v>187</v>
      </c>
      <c r="E130" s="492" t="s">
        <v>420</v>
      </c>
      <c r="F130" s="492" t="s">
        <v>772</v>
      </c>
      <c r="G130" s="492">
        <v>3</v>
      </c>
      <c r="H130" s="492">
        <v>166101</v>
      </c>
      <c r="I130" s="492">
        <v>165783</v>
      </c>
      <c r="J130" s="492">
        <v>178682</v>
      </c>
      <c r="K130" s="492">
        <v>189111</v>
      </c>
      <c r="L130" s="492">
        <v>199890</v>
      </c>
      <c r="M130" s="492">
        <v>199097</v>
      </c>
    </row>
    <row r="131" spans="1:13" x14ac:dyDescent="0.45">
      <c r="A131" s="492" t="s">
        <v>773</v>
      </c>
      <c r="B131" s="492" t="s">
        <v>48</v>
      </c>
      <c r="C131" s="492" t="s">
        <v>396</v>
      </c>
      <c r="D131" s="492" t="s">
        <v>188</v>
      </c>
      <c r="E131" s="492" t="s">
        <v>420</v>
      </c>
      <c r="F131" s="492" t="s">
        <v>772</v>
      </c>
      <c r="G131" s="492">
        <v>3</v>
      </c>
      <c r="H131" s="492">
        <v>188224</v>
      </c>
      <c r="I131" s="492">
        <v>190556</v>
      </c>
      <c r="J131" s="492">
        <v>211805</v>
      </c>
      <c r="K131" s="492">
        <v>223426</v>
      </c>
      <c r="L131" s="492">
        <v>234041</v>
      </c>
      <c r="M131" s="492">
        <v>235651</v>
      </c>
    </row>
    <row r="132" spans="1:13" x14ac:dyDescent="0.45">
      <c r="A132" s="492" t="s">
        <v>773</v>
      </c>
      <c r="B132" s="492" t="s">
        <v>48</v>
      </c>
      <c r="C132" s="492" t="s">
        <v>396</v>
      </c>
      <c r="D132" s="492" t="s">
        <v>290</v>
      </c>
      <c r="E132" s="492" t="s">
        <v>420</v>
      </c>
      <c r="F132" s="492" t="s">
        <v>772</v>
      </c>
      <c r="G132" s="492">
        <v>3</v>
      </c>
      <c r="H132" s="492">
        <v>178079</v>
      </c>
      <c r="I132" s="492">
        <v>179576</v>
      </c>
      <c r="J132" s="492">
        <v>196963</v>
      </c>
      <c r="K132" s="492">
        <v>207991</v>
      </c>
      <c r="L132" s="492">
        <v>218563</v>
      </c>
      <c r="M132" s="492">
        <v>218894</v>
      </c>
    </row>
    <row r="133" spans="1:13" x14ac:dyDescent="0.45">
      <c r="A133" s="492" t="s">
        <v>773</v>
      </c>
      <c r="B133" s="492" t="s">
        <v>48</v>
      </c>
      <c r="C133" s="492" t="s">
        <v>397</v>
      </c>
      <c r="D133" s="492" t="s">
        <v>187</v>
      </c>
      <c r="E133" s="492" t="s">
        <v>420</v>
      </c>
      <c r="F133" s="492" t="s">
        <v>772</v>
      </c>
      <c r="G133" s="492">
        <v>3</v>
      </c>
      <c r="H133" s="492">
        <v>147059</v>
      </c>
      <c r="I133" s="492">
        <v>149289</v>
      </c>
      <c r="J133" s="492">
        <v>155823</v>
      </c>
      <c r="K133" s="492">
        <v>164205</v>
      </c>
      <c r="L133" s="492">
        <v>172175</v>
      </c>
      <c r="M133" s="492">
        <v>174037</v>
      </c>
    </row>
    <row r="134" spans="1:13" x14ac:dyDescent="0.45">
      <c r="A134" s="492" t="s">
        <v>773</v>
      </c>
      <c r="B134" s="492" t="s">
        <v>48</v>
      </c>
      <c r="C134" s="492" t="s">
        <v>397</v>
      </c>
      <c r="D134" s="492" t="s">
        <v>188</v>
      </c>
      <c r="E134" s="492" t="s">
        <v>420</v>
      </c>
      <c r="F134" s="492" t="s">
        <v>772</v>
      </c>
      <c r="G134" s="492">
        <v>3</v>
      </c>
      <c r="H134" s="492">
        <v>168078</v>
      </c>
      <c r="I134" s="492">
        <v>169304</v>
      </c>
      <c r="J134" s="492">
        <v>177236</v>
      </c>
      <c r="K134" s="492">
        <v>190430</v>
      </c>
      <c r="L134" s="492">
        <v>202044</v>
      </c>
      <c r="M134" s="492">
        <v>207212</v>
      </c>
    </row>
    <row r="135" spans="1:13" x14ac:dyDescent="0.45">
      <c r="A135" s="492" t="s">
        <v>773</v>
      </c>
      <c r="B135" s="492" t="s">
        <v>48</v>
      </c>
      <c r="C135" s="492" t="s">
        <v>397</v>
      </c>
      <c r="D135" s="492" t="s">
        <v>290</v>
      </c>
      <c r="E135" s="492" t="s">
        <v>420</v>
      </c>
      <c r="F135" s="492" t="s">
        <v>772</v>
      </c>
      <c r="G135" s="492">
        <v>3</v>
      </c>
      <c r="H135" s="492">
        <v>159261</v>
      </c>
      <c r="I135" s="492">
        <v>160895</v>
      </c>
      <c r="J135" s="492">
        <v>168091</v>
      </c>
      <c r="K135" s="492">
        <v>178995</v>
      </c>
      <c r="L135" s="492">
        <v>188792</v>
      </c>
      <c r="M135" s="492">
        <v>192181</v>
      </c>
    </row>
    <row r="136" spans="1:13" x14ac:dyDescent="0.45">
      <c r="A136" s="492" t="s">
        <v>773</v>
      </c>
      <c r="B136" s="492" t="s">
        <v>48</v>
      </c>
      <c r="C136" s="492" t="s">
        <v>398</v>
      </c>
      <c r="D136" s="492" t="s">
        <v>187</v>
      </c>
      <c r="E136" s="492" t="s">
        <v>420</v>
      </c>
      <c r="F136" s="492" t="s">
        <v>772</v>
      </c>
      <c r="G136" s="492">
        <v>3</v>
      </c>
      <c r="H136" s="492">
        <v>136198</v>
      </c>
      <c r="I136" s="492">
        <v>133620</v>
      </c>
      <c r="J136" s="492">
        <v>87656</v>
      </c>
      <c r="K136" s="492">
        <v>97618</v>
      </c>
      <c r="L136" s="492">
        <v>99017</v>
      </c>
      <c r="M136" s="492">
        <v>103107</v>
      </c>
    </row>
    <row r="137" spans="1:13" x14ac:dyDescent="0.45">
      <c r="A137" s="492" t="s">
        <v>773</v>
      </c>
      <c r="B137" s="492" t="s">
        <v>48</v>
      </c>
      <c r="C137" s="492" t="s">
        <v>398</v>
      </c>
      <c r="D137" s="492" t="s">
        <v>188</v>
      </c>
      <c r="E137" s="492" t="s">
        <v>420</v>
      </c>
      <c r="F137" s="492" t="s">
        <v>772</v>
      </c>
      <c r="G137" s="492">
        <v>3</v>
      </c>
      <c r="H137" s="492">
        <v>246352</v>
      </c>
      <c r="I137" s="492">
        <v>241450</v>
      </c>
      <c r="J137" s="492">
        <v>113939</v>
      </c>
      <c r="K137" s="492">
        <v>116905</v>
      </c>
      <c r="L137" s="492">
        <v>116826</v>
      </c>
      <c r="M137" s="492">
        <v>118134</v>
      </c>
    </row>
    <row r="138" spans="1:13" x14ac:dyDescent="0.45">
      <c r="A138" s="492" t="s">
        <v>773</v>
      </c>
      <c r="B138" s="492" t="s">
        <v>48</v>
      </c>
      <c r="C138" s="492" t="s">
        <v>398</v>
      </c>
      <c r="D138" s="492" t="s">
        <v>290</v>
      </c>
      <c r="E138" s="492" t="s">
        <v>420</v>
      </c>
      <c r="F138" s="492" t="s">
        <v>772</v>
      </c>
      <c r="G138" s="492">
        <v>3</v>
      </c>
      <c r="H138" s="492">
        <v>190114</v>
      </c>
      <c r="I138" s="492">
        <v>185162</v>
      </c>
      <c r="J138" s="492">
        <v>100362</v>
      </c>
      <c r="K138" s="492">
        <v>107348</v>
      </c>
      <c r="L138" s="492">
        <v>108090</v>
      </c>
      <c r="M138" s="492">
        <v>110602</v>
      </c>
    </row>
    <row r="139" spans="1:13" x14ac:dyDescent="0.45">
      <c r="A139" s="492" t="s">
        <v>773</v>
      </c>
      <c r="B139" s="492" t="s">
        <v>48</v>
      </c>
      <c r="C139" s="492" t="s">
        <v>290</v>
      </c>
      <c r="D139" s="492" t="s">
        <v>187</v>
      </c>
      <c r="E139" s="492" t="s">
        <v>420</v>
      </c>
      <c r="F139" s="492" t="s">
        <v>772</v>
      </c>
      <c r="G139" s="492">
        <v>3</v>
      </c>
      <c r="H139" s="492">
        <v>45473</v>
      </c>
      <c r="I139" s="492">
        <v>49164</v>
      </c>
      <c r="J139" s="492">
        <v>56015</v>
      </c>
      <c r="K139" s="492">
        <v>62372</v>
      </c>
      <c r="L139" s="492">
        <v>68258</v>
      </c>
      <c r="M139" s="492">
        <v>77479</v>
      </c>
    </row>
    <row r="140" spans="1:13" x14ac:dyDescent="0.45">
      <c r="A140" s="492" t="s">
        <v>773</v>
      </c>
      <c r="B140" s="492" t="s">
        <v>48</v>
      </c>
      <c r="C140" s="492" t="s">
        <v>290</v>
      </c>
      <c r="D140" s="492" t="s">
        <v>188</v>
      </c>
      <c r="E140" s="492" t="s">
        <v>420</v>
      </c>
      <c r="F140" s="492" t="s">
        <v>772</v>
      </c>
      <c r="G140" s="492">
        <v>3</v>
      </c>
      <c r="H140" s="492">
        <v>57495</v>
      </c>
      <c r="I140" s="492">
        <v>61578</v>
      </c>
      <c r="J140" s="492">
        <v>69247</v>
      </c>
      <c r="K140" s="492">
        <v>77017</v>
      </c>
      <c r="L140" s="492">
        <v>83641</v>
      </c>
      <c r="M140" s="492">
        <v>95257</v>
      </c>
    </row>
    <row r="141" spans="1:13" x14ac:dyDescent="0.45">
      <c r="A141" s="492" t="s">
        <v>773</v>
      </c>
      <c r="B141" s="492" t="s">
        <v>48</v>
      </c>
      <c r="C141" s="492" t="s">
        <v>290</v>
      </c>
      <c r="D141" s="492" t="s">
        <v>290</v>
      </c>
      <c r="E141" s="492" t="s">
        <v>420</v>
      </c>
      <c r="F141" s="492" t="s">
        <v>772</v>
      </c>
      <c r="G141" s="492">
        <v>3</v>
      </c>
      <c r="H141" s="492">
        <v>51563</v>
      </c>
      <c r="I141" s="492">
        <v>55843</v>
      </c>
      <c r="J141" s="492">
        <v>63146</v>
      </c>
      <c r="K141" s="492">
        <v>70296</v>
      </c>
      <c r="L141" s="492">
        <v>76567</v>
      </c>
      <c r="M141" s="492">
        <v>86903</v>
      </c>
    </row>
    <row r="142" spans="1:13" x14ac:dyDescent="0.45">
      <c r="A142" s="492" t="s">
        <v>774</v>
      </c>
      <c r="B142" s="492" t="s">
        <v>558</v>
      </c>
      <c r="C142" s="492" t="s">
        <v>386</v>
      </c>
      <c r="D142" s="492" t="s">
        <v>187</v>
      </c>
      <c r="E142" s="492" t="s">
        <v>387</v>
      </c>
      <c r="F142" s="492" t="s">
        <v>770</v>
      </c>
      <c r="G142" s="492">
        <v>1</v>
      </c>
      <c r="H142" s="492">
        <v>8</v>
      </c>
      <c r="I142" s="492">
        <v>7</v>
      </c>
      <c r="J142" s="492">
        <v>7</v>
      </c>
      <c r="K142" s="492">
        <v>6</v>
      </c>
      <c r="L142" s="492">
        <v>5</v>
      </c>
      <c r="M142" s="492">
        <v>5</v>
      </c>
    </row>
    <row r="143" spans="1:13" x14ac:dyDescent="0.45">
      <c r="A143" s="492" t="s">
        <v>774</v>
      </c>
      <c r="B143" s="492" t="s">
        <v>558</v>
      </c>
      <c r="C143" s="492" t="s">
        <v>386</v>
      </c>
      <c r="D143" s="492" t="s">
        <v>188</v>
      </c>
      <c r="E143" s="492" t="s">
        <v>387</v>
      </c>
      <c r="F143" s="492" t="s">
        <v>770</v>
      </c>
      <c r="G143" s="492">
        <v>1</v>
      </c>
      <c r="H143" s="492">
        <v>8</v>
      </c>
      <c r="I143" s="492">
        <v>7</v>
      </c>
      <c r="J143" s="492">
        <v>6</v>
      </c>
      <c r="K143" s="492">
        <v>5</v>
      </c>
      <c r="L143" s="492">
        <v>5</v>
      </c>
      <c r="M143" s="492">
        <v>5</v>
      </c>
    </row>
    <row r="144" spans="1:13" x14ac:dyDescent="0.45">
      <c r="A144" s="492" t="s">
        <v>774</v>
      </c>
      <c r="B144" s="492" t="s">
        <v>558</v>
      </c>
      <c r="C144" s="492" t="s">
        <v>386</v>
      </c>
      <c r="D144" s="492" t="s">
        <v>388</v>
      </c>
      <c r="E144" s="492" t="s">
        <v>387</v>
      </c>
      <c r="F144" s="492" t="s">
        <v>770</v>
      </c>
      <c r="G144" s="492">
        <v>1</v>
      </c>
      <c r="H144" s="492">
        <v>0</v>
      </c>
      <c r="I144" s="492">
        <v>0</v>
      </c>
      <c r="J144" s="492">
        <v>0</v>
      </c>
      <c r="K144" s="492">
        <v>0</v>
      </c>
      <c r="L144" s="492">
        <v>0</v>
      </c>
      <c r="M144" s="492">
        <v>0</v>
      </c>
    </row>
    <row r="145" spans="1:13" x14ac:dyDescent="0.45">
      <c r="A145" s="492" t="s">
        <v>774</v>
      </c>
      <c r="B145" s="492" t="s">
        <v>558</v>
      </c>
      <c r="C145" s="492" t="s">
        <v>386</v>
      </c>
      <c r="D145" s="492" t="s">
        <v>290</v>
      </c>
      <c r="E145" s="492" t="s">
        <v>387</v>
      </c>
      <c r="F145" s="492" t="s">
        <v>770</v>
      </c>
      <c r="G145" s="492">
        <v>1</v>
      </c>
      <c r="H145" s="492">
        <v>16</v>
      </c>
      <c r="I145" s="492">
        <v>14</v>
      </c>
      <c r="J145" s="492">
        <v>13</v>
      </c>
      <c r="K145" s="492">
        <v>11</v>
      </c>
      <c r="L145" s="492">
        <v>10</v>
      </c>
      <c r="M145" s="492">
        <v>10</v>
      </c>
    </row>
    <row r="146" spans="1:13" x14ac:dyDescent="0.45">
      <c r="A146" s="492" t="s">
        <v>774</v>
      </c>
      <c r="B146" s="492" t="s">
        <v>558</v>
      </c>
      <c r="C146" s="492" t="s">
        <v>389</v>
      </c>
      <c r="D146" s="492" t="s">
        <v>187</v>
      </c>
      <c r="E146" s="492" t="s">
        <v>387</v>
      </c>
      <c r="F146" s="492" t="s">
        <v>770</v>
      </c>
      <c r="G146" s="492">
        <v>1</v>
      </c>
      <c r="H146" s="492">
        <v>40</v>
      </c>
      <c r="I146" s="492">
        <v>37</v>
      </c>
      <c r="J146" s="492">
        <v>34</v>
      </c>
      <c r="K146" s="492">
        <v>30</v>
      </c>
      <c r="L146" s="492">
        <v>27</v>
      </c>
      <c r="M146" s="492">
        <v>24</v>
      </c>
    </row>
    <row r="147" spans="1:13" x14ac:dyDescent="0.45">
      <c r="A147" s="492" t="s">
        <v>774</v>
      </c>
      <c r="B147" s="492" t="s">
        <v>558</v>
      </c>
      <c r="C147" s="492" t="s">
        <v>389</v>
      </c>
      <c r="D147" s="492" t="s">
        <v>188</v>
      </c>
      <c r="E147" s="492" t="s">
        <v>387</v>
      </c>
      <c r="F147" s="492" t="s">
        <v>770</v>
      </c>
      <c r="G147" s="492">
        <v>1</v>
      </c>
      <c r="H147" s="492">
        <v>39</v>
      </c>
      <c r="I147" s="492">
        <v>36</v>
      </c>
      <c r="J147" s="492">
        <v>32</v>
      </c>
      <c r="K147" s="492">
        <v>26</v>
      </c>
      <c r="L147" s="492">
        <v>23</v>
      </c>
      <c r="M147" s="492">
        <v>21</v>
      </c>
    </row>
    <row r="148" spans="1:13" x14ac:dyDescent="0.45">
      <c r="A148" s="492" t="s">
        <v>774</v>
      </c>
      <c r="B148" s="492" t="s">
        <v>558</v>
      </c>
      <c r="C148" s="492" t="s">
        <v>389</v>
      </c>
      <c r="D148" s="492" t="s">
        <v>388</v>
      </c>
      <c r="E148" s="492" t="s">
        <v>387</v>
      </c>
      <c r="F148" s="492" t="s">
        <v>770</v>
      </c>
      <c r="G148" s="492">
        <v>1</v>
      </c>
      <c r="H148" s="492">
        <v>0</v>
      </c>
      <c r="I148" s="492">
        <v>0</v>
      </c>
      <c r="J148" s="492">
        <v>0</v>
      </c>
      <c r="K148" s="492">
        <v>0</v>
      </c>
      <c r="L148" s="492">
        <v>0</v>
      </c>
      <c r="M148" s="492">
        <v>0</v>
      </c>
    </row>
    <row r="149" spans="1:13" x14ac:dyDescent="0.45">
      <c r="A149" s="492" t="s">
        <v>774</v>
      </c>
      <c r="B149" s="492" t="s">
        <v>558</v>
      </c>
      <c r="C149" s="492" t="s">
        <v>389</v>
      </c>
      <c r="D149" s="492" t="s">
        <v>290</v>
      </c>
      <c r="E149" s="492" t="s">
        <v>387</v>
      </c>
      <c r="F149" s="492" t="s">
        <v>770</v>
      </c>
      <c r="G149" s="492">
        <v>1</v>
      </c>
      <c r="H149" s="492">
        <v>79</v>
      </c>
      <c r="I149" s="492">
        <v>73</v>
      </c>
      <c r="J149" s="492">
        <v>67</v>
      </c>
      <c r="K149" s="492">
        <v>56</v>
      </c>
      <c r="L149" s="492">
        <v>51</v>
      </c>
      <c r="M149" s="492">
        <v>45</v>
      </c>
    </row>
    <row r="150" spans="1:13" x14ac:dyDescent="0.45">
      <c r="A150" s="492" t="s">
        <v>774</v>
      </c>
      <c r="B150" s="492" t="s">
        <v>558</v>
      </c>
      <c r="C150" s="492" t="s">
        <v>390</v>
      </c>
      <c r="D150" s="492" t="s">
        <v>187</v>
      </c>
      <c r="E150" s="492" t="s">
        <v>387</v>
      </c>
      <c r="F150" s="492" t="s">
        <v>770</v>
      </c>
      <c r="G150" s="492">
        <v>1</v>
      </c>
      <c r="H150" s="492">
        <v>46</v>
      </c>
      <c r="I150" s="492">
        <v>44</v>
      </c>
      <c r="J150" s="492">
        <v>42</v>
      </c>
      <c r="K150" s="492">
        <v>39</v>
      </c>
      <c r="L150" s="492">
        <v>38</v>
      </c>
      <c r="M150" s="492">
        <v>35</v>
      </c>
    </row>
    <row r="151" spans="1:13" x14ac:dyDescent="0.45">
      <c r="A151" s="492" t="s">
        <v>774</v>
      </c>
      <c r="B151" s="492" t="s">
        <v>558</v>
      </c>
      <c r="C151" s="492" t="s">
        <v>390</v>
      </c>
      <c r="D151" s="492" t="s">
        <v>188</v>
      </c>
      <c r="E151" s="492" t="s">
        <v>387</v>
      </c>
      <c r="F151" s="492" t="s">
        <v>770</v>
      </c>
      <c r="G151" s="492">
        <v>1</v>
      </c>
      <c r="H151" s="492">
        <v>50</v>
      </c>
      <c r="I151" s="492">
        <v>48</v>
      </c>
      <c r="J151" s="492">
        <v>45</v>
      </c>
      <c r="K151" s="492">
        <v>37</v>
      </c>
      <c r="L151" s="492">
        <v>35</v>
      </c>
      <c r="M151" s="492">
        <v>33</v>
      </c>
    </row>
    <row r="152" spans="1:13" x14ac:dyDescent="0.45">
      <c r="A152" s="492" t="s">
        <v>774</v>
      </c>
      <c r="B152" s="492" t="s">
        <v>558</v>
      </c>
      <c r="C152" s="492" t="s">
        <v>390</v>
      </c>
      <c r="D152" s="492" t="s">
        <v>388</v>
      </c>
      <c r="E152" s="492" t="s">
        <v>387</v>
      </c>
      <c r="F152" s="492" t="s">
        <v>770</v>
      </c>
      <c r="G152" s="492">
        <v>1</v>
      </c>
      <c r="H152" s="492">
        <v>0</v>
      </c>
      <c r="I152" s="492">
        <v>0</v>
      </c>
      <c r="J152" s="492">
        <v>0</v>
      </c>
      <c r="K152" s="492">
        <v>0</v>
      </c>
      <c r="L152" s="492">
        <v>0</v>
      </c>
      <c r="M152" s="492">
        <v>0</v>
      </c>
    </row>
    <row r="153" spans="1:13" x14ac:dyDescent="0.45">
      <c r="A153" s="492" t="s">
        <v>774</v>
      </c>
      <c r="B153" s="492" t="s">
        <v>558</v>
      </c>
      <c r="C153" s="492" t="s">
        <v>390</v>
      </c>
      <c r="D153" s="492" t="s">
        <v>290</v>
      </c>
      <c r="E153" s="492" t="s">
        <v>387</v>
      </c>
      <c r="F153" s="492" t="s">
        <v>770</v>
      </c>
      <c r="G153" s="492">
        <v>1</v>
      </c>
      <c r="H153" s="492">
        <v>96</v>
      </c>
      <c r="I153" s="492">
        <v>92</v>
      </c>
      <c r="J153" s="492">
        <v>87</v>
      </c>
      <c r="K153" s="492">
        <v>76</v>
      </c>
      <c r="L153" s="492">
        <v>73</v>
      </c>
      <c r="M153" s="492">
        <v>69</v>
      </c>
    </row>
    <row r="154" spans="1:13" x14ac:dyDescent="0.45">
      <c r="A154" s="492" t="s">
        <v>774</v>
      </c>
      <c r="B154" s="492" t="s">
        <v>558</v>
      </c>
      <c r="C154" s="492" t="s">
        <v>391</v>
      </c>
      <c r="D154" s="492" t="s">
        <v>187</v>
      </c>
      <c r="E154" s="492" t="s">
        <v>387</v>
      </c>
      <c r="F154" s="492" t="s">
        <v>770</v>
      </c>
      <c r="G154" s="492">
        <v>1</v>
      </c>
      <c r="H154" s="492">
        <v>20</v>
      </c>
      <c r="I154" s="492">
        <v>21</v>
      </c>
      <c r="J154" s="492">
        <v>21</v>
      </c>
      <c r="K154" s="492">
        <v>20</v>
      </c>
      <c r="L154" s="492">
        <v>20</v>
      </c>
      <c r="M154" s="492">
        <v>19</v>
      </c>
    </row>
    <row r="155" spans="1:13" x14ac:dyDescent="0.45">
      <c r="A155" s="492" t="s">
        <v>774</v>
      </c>
      <c r="B155" s="492" t="s">
        <v>558</v>
      </c>
      <c r="C155" s="492" t="s">
        <v>391</v>
      </c>
      <c r="D155" s="492" t="s">
        <v>188</v>
      </c>
      <c r="E155" s="492" t="s">
        <v>387</v>
      </c>
      <c r="F155" s="492" t="s">
        <v>770</v>
      </c>
      <c r="G155" s="492">
        <v>1</v>
      </c>
      <c r="H155" s="492">
        <v>25</v>
      </c>
      <c r="I155" s="492">
        <v>25</v>
      </c>
      <c r="J155" s="492">
        <v>25</v>
      </c>
      <c r="K155" s="492">
        <v>21</v>
      </c>
      <c r="L155" s="492">
        <v>20</v>
      </c>
      <c r="M155" s="492">
        <v>19</v>
      </c>
    </row>
    <row r="156" spans="1:13" x14ac:dyDescent="0.45">
      <c r="A156" s="492" t="s">
        <v>774</v>
      </c>
      <c r="B156" s="492" t="s">
        <v>558</v>
      </c>
      <c r="C156" s="492" t="s">
        <v>391</v>
      </c>
      <c r="D156" s="492" t="s">
        <v>388</v>
      </c>
      <c r="E156" s="492" t="s">
        <v>387</v>
      </c>
      <c r="F156" s="492" t="s">
        <v>770</v>
      </c>
      <c r="G156" s="492">
        <v>1</v>
      </c>
      <c r="H156" s="492">
        <v>0</v>
      </c>
      <c r="I156" s="492">
        <v>0</v>
      </c>
      <c r="J156" s="492">
        <v>0</v>
      </c>
      <c r="K156" s="492">
        <v>0</v>
      </c>
      <c r="L156" s="492">
        <v>0</v>
      </c>
      <c r="M156" s="492">
        <v>0</v>
      </c>
    </row>
    <row r="157" spans="1:13" x14ac:dyDescent="0.45">
      <c r="A157" s="492" t="s">
        <v>774</v>
      </c>
      <c r="B157" s="492" t="s">
        <v>558</v>
      </c>
      <c r="C157" s="492" t="s">
        <v>391</v>
      </c>
      <c r="D157" s="492" t="s">
        <v>290</v>
      </c>
      <c r="E157" s="492" t="s">
        <v>387</v>
      </c>
      <c r="F157" s="492" t="s">
        <v>770</v>
      </c>
      <c r="G157" s="492">
        <v>1</v>
      </c>
      <c r="H157" s="492">
        <v>45</v>
      </c>
      <c r="I157" s="492">
        <v>46</v>
      </c>
      <c r="J157" s="492">
        <v>46</v>
      </c>
      <c r="K157" s="492">
        <v>41</v>
      </c>
      <c r="L157" s="492">
        <v>39</v>
      </c>
      <c r="M157" s="492">
        <v>37</v>
      </c>
    </row>
    <row r="158" spans="1:13" x14ac:dyDescent="0.45">
      <c r="A158" s="492" t="s">
        <v>774</v>
      </c>
      <c r="B158" s="492" t="s">
        <v>558</v>
      </c>
      <c r="C158" s="492" t="s">
        <v>392</v>
      </c>
      <c r="D158" s="492" t="s">
        <v>187</v>
      </c>
      <c r="E158" s="492" t="s">
        <v>387</v>
      </c>
      <c r="F158" s="492" t="s">
        <v>770</v>
      </c>
      <c r="G158" s="492">
        <v>1</v>
      </c>
      <c r="H158" s="492">
        <v>16</v>
      </c>
      <c r="I158" s="492">
        <v>16</v>
      </c>
      <c r="J158" s="492">
        <v>16</v>
      </c>
      <c r="K158" s="492">
        <v>15</v>
      </c>
      <c r="L158" s="492">
        <v>16</v>
      </c>
      <c r="M158" s="492">
        <v>16</v>
      </c>
    </row>
    <row r="159" spans="1:13" x14ac:dyDescent="0.45">
      <c r="A159" s="492" t="s">
        <v>774</v>
      </c>
      <c r="B159" s="492" t="s">
        <v>558</v>
      </c>
      <c r="C159" s="492" t="s">
        <v>392</v>
      </c>
      <c r="D159" s="492" t="s">
        <v>188</v>
      </c>
      <c r="E159" s="492" t="s">
        <v>387</v>
      </c>
      <c r="F159" s="492" t="s">
        <v>770</v>
      </c>
      <c r="G159" s="492">
        <v>1</v>
      </c>
      <c r="H159" s="492">
        <v>23</v>
      </c>
      <c r="I159" s="492">
        <v>22</v>
      </c>
      <c r="J159" s="492">
        <v>22</v>
      </c>
      <c r="K159" s="492">
        <v>18</v>
      </c>
      <c r="L159" s="492">
        <v>18</v>
      </c>
      <c r="M159" s="492">
        <v>18</v>
      </c>
    </row>
    <row r="160" spans="1:13" x14ac:dyDescent="0.45">
      <c r="A160" s="492" t="s">
        <v>774</v>
      </c>
      <c r="B160" s="492" t="s">
        <v>558</v>
      </c>
      <c r="C160" s="492" t="s">
        <v>392</v>
      </c>
      <c r="D160" s="492" t="s">
        <v>388</v>
      </c>
      <c r="E160" s="492" t="s">
        <v>387</v>
      </c>
      <c r="F160" s="492" t="s">
        <v>770</v>
      </c>
      <c r="G160" s="492">
        <v>1</v>
      </c>
      <c r="H160" s="492">
        <v>0</v>
      </c>
      <c r="I160" s="492">
        <v>0</v>
      </c>
      <c r="J160" s="492">
        <v>0</v>
      </c>
      <c r="K160" s="492">
        <v>0</v>
      </c>
      <c r="L160" s="492">
        <v>0</v>
      </c>
      <c r="M160" s="492">
        <v>0</v>
      </c>
    </row>
    <row r="161" spans="1:13" x14ac:dyDescent="0.45">
      <c r="A161" s="492" t="s">
        <v>774</v>
      </c>
      <c r="B161" s="492" t="s">
        <v>558</v>
      </c>
      <c r="C161" s="492" t="s">
        <v>392</v>
      </c>
      <c r="D161" s="492" t="s">
        <v>290</v>
      </c>
      <c r="E161" s="492" t="s">
        <v>387</v>
      </c>
      <c r="F161" s="492" t="s">
        <v>770</v>
      </c>
      <c r="G161" s="492">
        <v>1</v>
      </c>
      <c r="H161" s="492">
        <v>38</v>
      </c>
      <c r="I161" s="492">
        <v>38</v>
      </c>
      <c r="J161" s="492">
        <v>37</v>
      </c>
      <c r="K161" s="492">
        <v>33</v>
      </c>
      <c r="L161" s="492">
        <v>33</v>
      </c>
      <c r="M161" s="492">
        <v>34</v>
      </c>
    </row>
    <row r="162" spans="1:13" x14ac:dyDescent="0.45">
      <c r="A162" s="492" t="s">
        <v>774</v>
      </c>
      <c r="B162" s="492" t="s">
        <v>558</v>
      </c>
      <c r="C162" s="492" t="s">
        <v>393</v>
      </c>
      <c r="D162" s="492" t="s">
        <v>187</v>
      </c>
      <c r="E162" s="492" t="s">
        <v>387</v>
      </c>
      <c r="F162" s="492" t="s">
        <v>770</v>
      </c>
      <c r="G162" s="492">
        <v>1</v>
      </c>
      <c r="H162" s="492">
        <v>12</v>
      </c>
      <c r="I162" s="492">
        <v>12</v>
      </c>
      <c r="J162" s="492">
        <v>13</v>
      </c>
      <c r="K162" s="492">
        <v>12</v>
      </c>
      <c r="L162" s="492">
        <v>13</v>
      </c>
      <c r="M162" s="492">
        <v>12</v>
      </c>
    </row>
    <row r="163" spans="1:13" x14ac:dyDescent="0.45">
      <c r="A163" s="492" t="s">
        <v>774</v>
      </c>
      <c r="B163" s="492" t="s">
        <v>558</v>
      </c>
      <c r="C163" s="492" t="s">
        <v>393</v>
      </c>
      <c r="D163" s="492" t="s">
        <v>188</v>
      </c>
      <c r="E163" s="492" t="s">
        <v>387</v>
      </c>
      <c r="F163" s="492" t="s">
        <v>770</v>
      </c>
      <c r="G163" s="492">
        <v>1</v>
      </c>
      <c r="H163" s="492">
        <v>18</v>
      </c>
      <c r="I163" s="492">
        <v>19</v>
      </c>
      <c r="J163" s="492">
        <v>19</v>
      </c>
      <c r="K163" s="492">
        <v>17</v>
      </c>
      <c r="L163" s="492">
        <v>17</v>
      </c>
      <c r="M163" s="492">
        <v>16</v>
      </c>
    </row>
    <row r="164" spans="1:13" x14ac:dyDescent="0.45">
      <c r="A164" s="492" t="s">
        <v>774</v>
      </c>
      <c r="B164" s="492" t="s">
        <v>558</v>
      </c>
      <c r="C164" s="492" t="s">
        <v>393</v>
      </c>
      <c r="D164" s="492" t="s">
        <v>388</v>
      </c>
      <c r="E164" s="492" t="s">
        <v>387</v>
      </c>
      <c r="F164" s="492" t="s">
        <v>770</v>
      </c>
      <c r="G164" s="492">
        <v>1</v>
      </c>
      <c r="H164" s="492">
        <v>0</v>
      </c>
      <c r="I164" s="492">
        <v>0</v>
      </c>
      <c r="J164" s="492">
        <v>0</v>
      </c>
      <c r="K164" s="492">
        <v>0</v>
      </c>
      <c r="L164" s="492">
        <v>0</v>
      </c>
      <c r="M164" s="492">
        <v>0</v>
      </c>
    </row>
    <row r="165" spans="1:13" x14ac:dyDescent="0.45">
      <c r="A165" s="492" t="s">
        <v>774</v>
      </c>
      <c r="B165" s="492" t="s">
        <v>558</v>
      </c>
      <c r="C165" s="492" t="s">
        <v>393</v>
      </c>
      <c r="D165" s="492" t="s">
        <v>290</v>
      </c>
      <c r="E165" s="492" t="s">
        <v>387</v>
      </c>
      <c r="F165" s="492" t="s">
        <v>770</v>
      </c>
      <c r="G165" s="492">
        <v>1</v>
      </c>
      <c r="H165" s="492">
        <v>30</v>
      </c>
      <c r="I165" s="492">
        <v>31</v>
      </c>
      <c r="J165" s="492">
        <v>31</v>
      </c>
      <c r="K165" s="492">
        <v>29</v>
      </c>
      <c r="L165" s="492">
        <v>29</v>
      </c>
      <c r="M165" s="492">
        <v>29</v>
      </c>
    </row>
    <row r="166" spans="1:13" x14ac:dyDescent="0.45">
      <c r="A166" s="492" t="s">
        <v>774</v>
      </c>
      <c r="B166" s="492" t="s">
        <v>558</v>
      </c>
      <c r="C166" s="492" t="s">
        <v>394</v>
      </c>
      <c r="D166" s="492" t="s">
        <v>187</v>
      </c>
      <c r="E166" s="492" t="s">
        <v>387</v>
      </c>
      <c r="F166" s="492" t="s">
        <v>770</v>
      </c>
      <c r="G166" s="492">
        <v>1</v>
      </c>
      <c r="H166" s="492">
        <v>8</v>
      </c>
      <c r="I166" s="492">
        <v>9</v>
      </c>
      <c r="J166" s="492">
        <v>9</v>
      </c>
      <c r="K166" s="492">
        <v>9</v>
      </c>
      <c r="L166" s="492">
        <v>10</v>
      </c>
      <c r="M166" s="492">
        <v>10</v>
      </c>
    </row>
    <row r="167" spans="1:13" x14ac:dyDescent="0.45">
      <c r="A167" s="492" t="s">
        <v>774</v>
      </c>
      <c r="B167" s="492" t="s">
        <v>558</v>
      </c>
      <c r="C167" s="492" t="s">
        <v>394</v>
      </c>
      <c r="D167" s="492" t="s">
        <v>188</v>
      </c>
      <c r="E167" s="492" t="s">
        <v>387</v>
      </c>
      <c r="F167" s="492" t="s">
        <v>770</v>
      </c>
      <c r="G167" s="492">
        <v>1</v>
      </c>
      <c r="H167" s="492">
        <v>14</v>
      </c>
      <c r="I167" s="492">
        <v>15</v>
      </c>
      <c r="J167" s="492">
        <v>15</v>
      </c>
      <c r="K167" s="492">
        <v>13</v>
      </c>
      <c r="L167" s="492">
        <v>14</v>
      </c>
      <c r="M167" s="492">
        <v>14</v>
      </c>
    </row>
    <row r="168" spans="1:13" x14ac:dyDescent="0.45">
      <c r="A168" s="492" t="s">
        <v>774</v>
      </c>
      <c r="B168" s="492" t="s">
        <v>558</v>
      </c>
      <c r="C168" s="492" t="s">
        <v>394</v>
      </c>
      <c r="D168" s="492" t="s">
        <v>388</v>
      </c>
      <c r="E168" s="492" t="s">
        <v>387</v>
      </c>
      <c r="F168" s="492" t="s">
        <v>770</v>
      </c>
      <c r="G168" s="492">
        <v>1</v>
      </c>
      <c r="H168" s="492">
        <v>0</v>
      </c>
      <c r="I168" s="492">
        <v>0</v>
      </c>
      <c r="J168" s="492">
        <v>0</v>
      </c>
      <c r="K168" s="492">
        <v>0</v>
      </c>
      <c r="L168" s="492">
        <v>0</v>
      </c>
      <c r="M168" s="492">
        <v>0</v>
      </c>
    </row>
    <row r="169" spans="1:13" x14ac:dyDescent="0.45">
      <c r="A169" s="492" t="s">
        <v>774</v>
      </c>
      <c r="B169" s="492" t="s">
        <v>558</v>
      </c>
      <c r="C169" s="492" t="s">
        <v>394</v>
      </c>
      <c r="D169" s="492" t="s">
        <v>290</v>
      </c>
      <c r="E169" s="492" t="s">
        <v>387</v>
      </c>
      <c r="F169" s="492" t="s">
        <v>770</v>
      </c>
      <c r="G169" s="492">
        <v>1</v>
      </c>
      <c r="H169" s="492">
        <v>23</v>
      </c>
      <c r="I169" s="492">
        <v>24</v>
      </c>
      <c r="J169" s="492">
        <v>24</v>
      </c>
      <c r="K169" s="492">
        <v>23</v>
      </c>
      <c r="L169" s="492">
        <v>23</v>
      </c>
      <c r="M169" s="492">
        <v>24</v>
      </c>
    </row>
    <row r="170" spans="1:13" x14ac:dyDescent="0.45">
      <c r="A170" s="492" t="s">
        <v>774</v>
      </c>
      <c r="B170" s="492" t="s">
        <v>558</v>
      </c>
      <c r="C170" s="492" t="s">
        <v>395</v>
      </c>
      <c r="D170" s="492" t="s">
        <v>187</v>
      </c>
      <c r="E170" s="492" t="s">
        <v>387</v>
      </c>
      <c r="F170" s="492" t="s">
        <v>770</v>
      </c>
      <c r="G170" s="492">
        <v>1</v>
      </c>
      <c r="H170" s="492">
        <v>4</v>
      </c>
      <c r="I170" s="492">
        <v>5</v>
      </c>
      <c r="J170" s="492">
        <v>5</v>
      </c>
      <c r="K170" s="492">
        <v>6</v>
      </c>
      <c r="L170" s="492">
        <v>6</v>
      </c>
      <c r="M170" s="492">
        <v>6</v>
      </c>
    </row>
    <row r="171" spans="1:13" x14ac:dyDescent="0.45">
      <c r="A171" s="492" t="s">
        <v>774</v>
      </c>
      <c r="B171" s="492" t="s">
        <v>558</v>
      </c>
      <c r="C171" s="492" t="s">
        <v>395</v>
      </c>
      <c r="D171" s="492" t="s">
        <v>188</v>
      </c>
      <c r="E171" s="492" t="s">
        <v>387</v>
      </c>
      <c r="F171" s="492" t="s">
        <v>770</v>
      </c>
      <c r="G171" s="492">
        <v>1</v>
      </c>
      <c r="H171" s="492">
        <v>7</v>
      </c>
      <c r="I171" s="492">
        <v>8</v>
      </c>
      <c r="J171" s="492">
        <v>9</v>
      </c>
      <c r="K171" s="492">
        <v>9</v>
      </c>
      <c r="L171" s="492">
        <v>9</v>
      </c>
      <c r="M171" s="492">
        <v>10</v>
      </c>
    </row>
    <row r="172" spans="1:13" x14ac:dyDescent="0.45">
      <c r="A172" s="492" t="s">
        <v>774</v>
      </c>
      <c r="B172" s="492" t="s">
        <v>558</v>
      </c>
      <c r="C172" s="492" t="s">
        <v>395</v>
      </c>
      <c r="D172" s="492" t="s">
        <v>388</v>
      </c>
      <c r="E172" s="492" t="s">
        <v>387</v>
      </c>
      <c r="F172" s="492" t="s">
        <v>770</v>
      </c>
      <c r="G172" s="492">
        <v>1</v>
      </c>
      <c r="H172" s="492">
        <v>0</v>
      </c>
      <c r="I172" s="492">
        <v>0</v>
      </c>
      <c r="J172" s="492">
        <v>0</v>
      </c>
      <c r="K172" s="492">
        <v>0</v>
      </c>
      <c r="L172" s="492">
        <v>0</v>
      </c>
      <c r="M172" s="492">
        <v>0</v>
      </c>
    </row>
    <row r="173" spans="1:13" x14ac:dyDescent="0.45">
      <c r="A173" s="492" t="s">
        <v>774</v>
      </c>
      <c r="B173" s="492" t="s">
        <v>558</v>
      </c>
      <c r="C173" s="492" t="s">
        <v>395</v>
      </c>
      <c r="D173" s="492" t="s">
        <v>290</v>
      </c>
      <c r="E173" s="492" t="s">
        <v>387</v>
      </c>
      <c r="F173" s="492" t="s">
        <v>770</v>
      </c>
      <c r="G173" s="492">
        <v>1</v>
      </c>
      <c r="H173" s="492">
        <v>11</v>
      </c>
      <c r="I173" s="492">
        <v>13</v>
      </c>
      <c r="J173" s="492">
        <v>14</v>
      </c>
      <c r="K173" s="492">
        <v>14</v>
      </c>
      <c r="L173" s="492">
        <v>15</v>
      </c>
      <c r="M173" s="492">
        <v>16</v>
      </c>
    </row>
    <row r="174" spans="1:13" x14ac:dyDescent="0.45">
      <c r="A174" s="492" t="s">
        <v>774</v>
      </c>
      <c r="B174" s="492" t="s">
        <v>558</v>
      </c>
      <c r="C174" s="492" t="s">
        <v>396</v>
      </c>
      <c r="D174" s="492" t="s">
        <v>187</v>
      </c>
      <c r="E174" s="492" t="s">
        <v>387</v>
      </c>
      <c r="F174" s="492" t="s">
        <v>770</v>
      </c>
      <c r="G174" s="492">
        <v>1</v>
      </c>
      <c r="H174" s="492">
        <v>1</v>
      </c>
      <c r="I174" s="492">
        <v>1</v>
      </c>
      <c r="J174" s="492">
        <v>2</v>
      </c>
      <c r="K174" s="492">
        <v>2</v>
      </c>
      <c r="L174" s="492">
        <v>3</v>
      </c>
      <c r="M174" s="492">
        <v>3</v>
      </c>
    </row>
    <row r="175" spans="1:13" x14ac:dyDescent="0.45">
      <c r="A175" s="492" t="s">
        <v>774</v>
      </c>
      <c r="B175" s="492" t="s">
        <v>558</v>
      </c>
      <c r="C175" s="492" t="s">
        <v>396</v>
      </c>
      <c r="D175" s="492" t="s">
        <v>188</v>
      </c>
      <c r="E175" s="492" t="s">
        <v>387</v>
      </c>
      <c r="F175" s="492" t="s">
        <v>770</v>
      </c>
      <c r="G175" s="492">
        <v>1</v>
      </c>
      <c r="H175" s="492">
        <v>3</v>
      </c>
      <c r="I175" s="492">
        <v>3</v>
      </c>
      <c r="J175" s="492">
        <v>4</v>
      </c>
      <c r="K175" s="492">
        <v>4</v>
      </c>
      <c r="L175" s="492">
        <v>4</v>
      </c>
      <c r="M175" s="492">
        <v>5</v>
      </c>
    </row>
    <row r="176" spans="1:13" x14ac:dyDescent="0.45">
      <c r="A176" s="492" t="s">
        <v>774</v>
      </c>
      <c r="B176" s="492" t="s">
        <v>558</v>
      </c>
      <c r="C176" s="492" t="s">
        <v>396</v>
      </c>
      <c r="D176" s="492" t="s">
        <v>388</v>
      </c>
      <c r="E176" s="492" t="s">
        <v>387</v>
      </c>
      <c r="F176" s="492" t="s">
        <v>770</v>
      </c>
      <c r="G176" s="492">
        <v>1</v>
      </c>
      <c r="H176" s="492">
        <v>0</v>
      </c>
      <c r="I176" s="492">
        <v>0</v>
      </c>
      <c r="J176" s="492">
        <v>0</v>
      </c>
      <c r="K176" s="492">
        <v>0</v>
      </c>
      <c r="L176" s="492">
        <v>0</v>
      </c>
      <c r="M176" s="492">
        <v>0</v>
      </c>
    </row>
    <row r="177" spans="1:13" x14ac:dyDescent="0.45">
      <c r="A177" s="492" t="s">
        <v>774</v>
      </c>
      <c r="B177" s="492" t="s">
        <v>558</v>
      </c>
      <c r="C177" s="492" t="s">
        <v>396</v>
      </c>
      <c r="D177" s="492" t="s">
        <v>290</v>
      </c>
      <c r="E177" s="492" t="s">
        <v>387</v>
      </c>
      <c r="F177" s="492" t="s">
        <v>770</v>
      </c>
      <c r="G177" s="492">
        <v>1</v>
      </c>
      <c r="H177" s="492">
        <v>4</v>
      </c>
      <c r="I177" s="492">
        <v>5</v>
      </c>
      <c r="J177" s="492">
        <v>6</v>
      </c>
      <c r="K177" s="492">
        <v>6</v>
      </c>
      <c r="L177" s="492">
        <v>7</v>
      </c>
      <c r="M177" s="492">
        <v>8</v>
      </c>
    </row>
    <row r="178" spans="1:13" x14ac:dyDescent="0.45">
      <c r="A178" s="492" t="s">
        <v>774</v>
      </c>
      <c r="B178" s="492" t="s">
        <v>558</v>
      </c>
      <c r="C178" s="492" t="s">
        <v>397</v>
      </c>
      <c r="D178" s="492" t="s">
        <v>187</v>
      </c>
      <c r="E178" s="492" t="s">
        <v>387</v>
      </c>
      <c r="F178" s="492" t="s">
        <v>770</v>
      </c>
      <c r="G178" s="492">
        <v>1</v>
      </c>
      <c r="H178" s="492">
        <v>1</v>
      </c>
      <c r="I178" s="492">
        <v>1</v>
      </c>
      <c r="J178" s="492">
        <v>1</v>
      </c>
      <c r="K178" s="492">
        <v>1</v>
      </c>
      <c r="L178" s="492">
        <v>1</v>
      </c>
      <c r="M178" s="492">
        <v>1</v>
      </c>
    </row>
    <row r="179" spans="1:13" x14ac:dyDescent="0.45">
      <c r="A179" s="492" t="s">
        <v>774</v>
      </c>
      <c r="B179" s="492" t="s">
        <v>558</v>
      </c>
      <c r="C179" s="492" t="s">
        <v>397</v>
      </c>
      <c r="D179" s="492" t="s">
        <v>188</v>
      </c>
      <c r="E179" s="492" t="s">
        <v>387</v>
      </c>
      <c r="F179" s="492" t="s">
        <v>770</v>
      </c>
      <c r="G179" s="492">
        <v>1</v>
      </c>
      <c r="H179" s="492">
        <v>1</v>
      </c>
      <c r="I179" s="492">
        <v>1</v>
      </c>
      <c r="J179" s="492">
        <v>1</v>
      </c>
      <c r="K179" s="492">
        <v>2</v>
      </c>
      <c r="L179" s="492">
        <v>2</v>
      </c>
      <c r="M179" s="492">
        <v>2</v>
      </c>
    </row>
    <row r="180" spans="1:13" x14ac:dyDescent="0.45">
      <c r="A180" s="492" t="s">
        <v>774</v>
      </c>
      <c r="B180" s="492" t="s">
        <v>558</v>
      </c>
      <c r="C180" s="492" t="s">
        <v>397</v>
      </c>
      <c r="D180" s="492" t="s">
        <v>388</v>
      </c>
      <c r="E180" s="492" t="s">
        <v>387</v>
      </c>
      <c r="F180" s="492" t="s">
        <v>770</v>
      </c>
      <c r="G180" s="492">
        <v>1</v>
      </c>
      <c r="H180" s="492">
        <v>0</v>
      </c>
      <c r="I180" s="492">
        <v>0</v>
      </c>
      <c r="J180" s="492">
        <v>0</v>
      </c>
      <c r="K180" s="492">
        <v>0</v>
      </c>
      <c r="L180" s="492">
        <v>0</v>
      </c>
      <c r="M180" s="492">
        <v>0</v>
      </c>
    </row>
    <row r="181" spans="1:13" x14ac:dyDescent="0.45">
      <c r="A181" s="492" t="s">
        <v>774</v>
      </c>
      <c r="B181" s="492" t="s">
        <v>558</v>
      </c>
      <c r="C181" s="492" t="s">
        <v>397</v>
      </c>
      <c r="D181" s="492" t="s">
        <v>290</v>
      </c>
      <c r="E181" s="492" t="s">
        <v>387</v>
      </c>
      <c r="F181" s="492" t="s">
        <v>770</v>
      </c>
      <c r="G181" s="492">
        <v>1</v>
      </c>
      <c r="H181" s="492">
        <v>2</v>
      </c>
      <c r="I181" s="492">
        <v>2</v>
      </c>
      <c r="J181" s="492">
        <v>2</v>
      </c>
      <c r="K181" s="492">
        <v>3</v>
      </c>
      <c r="L181" s="492">
        <v>3</v>
      </c>
      <c r="M181" s="492">
        <v>4</v>
      </c>
    </row>
    <row r="182" spans="1:13" x14ac:dyDescent="0.45">
      <c r="A182" s="492" t="s">
        <v>774</v>
      </c>
      <c r="B182" s="492" t="s">
        <v>558</v>
      </c>
      <c r="C182" s="492" t="s">
        <v>398</v>
      </c>
      <c r="D182" s="492" t="s">
        <v>187</v>
      </c>
      <c r="E182" s="492" t="s">
        <v>387</v>
      </c>
      <c r="F182" s="492" t="s">
        <v>770</v>
      </c>
      <c r="G182" s="492">
        <v>1</v>
      </c>
      <c r="H182" s="492">
        <v>1</v>
      </c>
      <c r="I182" s="492">
        <v>1</v>
      </c>
      <c r="J182" s="492">
        <v>1</v>
      </c>
      <c r="K182" s="492">
        <v>1</v>
      </c>
      <c r="L182" s="492">
        <v>1</v>
      </c>
      <c r="M182" s="492">
        <v>1</v>
      </c>
    </row>
    <row r="183" spans="1:13" x14ac:dyDescent="0.45">
      <c r="A183" s="492" t="s">
        <v>774</v>
      </c>
      <c r="B183" s="492" t="s">
        <v>558</v>
      </c>
      <c r="C183" s="492" t="s">
        <v>398</v>
      </c>
      <c r="D183" s="492" t="s">
        <v>188</v>
      </c>
      <c r="E183" s="492" t="s">
        <v>387</v>
      </c>
      <c r="F183" s="492" t="s">
        <v>770</v>
      </c>
      <c r="G183" s="492">
        <v>1</v>
      </c>
      <c r="H183" s="492">
        <v>1</v>
      </c>
      <c r="I183" s="492">
        <v>1</v>
      </c>
      <c r="J183" s="492">
        <v>1</v>
      </c>
      <c r="K183" s="492">
        <v>1</v>
      </c>
      <c r="L183" s="492">
        <v>1</v>
      </c>
      <c r="M183" s="492">
        <v>1</v>
      </c>
    </row>
    <row r="184" spans="1:13" x14ac:dyDescent="0.45">
      <c r="A184" s="492" t="s">
        <v>774</v>
      </c>
      <c r="B184" s="492" t="s">
        <v>558</v>
      </c>
      <c r="C184" s="492" t="s">
        <v>398</v>
      </c>
      <c r="D184" s="492" t="s">
        <v>388</v>
      </c>
      <c r="E184" s="492" t="s">
        <v>387</v>
      </c>
      <c r="F184" s="492" t="s">
        <v>770</v>
      </c>
      <c r="G184" s="492">
        <v>1</v>
      </c>
      <c r="H184" s="492">
        <v>0</v>
      </c>
      <c r="I184" s="492">
        <v>0</v>
      </c>
      <c r="J184" s="492">
        <v>0</v>
      </c>
      <c r="K184" s="492">
        <v>0</v>
      </c>
      <c r="L184" s="492">
        <v>0</v>
      </c>
      <c r="M184" s="492">
        <v>0</v>
      </c>
    </row>
    <row r="185" spans="1:13" x14ac:dyDescent="0.45">
      <c r="A185" s="492" t="s">
        <v>774</v>
      </c>
      <c r="B185" s="492" t="s">
        <v>558</v>
      </c>
      <c r="C185" s="492" t="s">
        <v>398</v>
      </c>
      <c r="D185" s="492" t="s">
        <v>290</v>
      </c>
      <c r="E185" s="492" t="s">
        <v>387</v>
      </c>
      <c r="F185" s="492" t="s">
        <v>770</v>
      </c>
      <c r="G185" s="492">
        <v>1</v>
      </c>
      <c r="H185" s="492">
        <v>2</v>
      </c>
      <c r="I185" s="492">
        <v>2</v>
      </c>
      <c r="J185" s="492">
        <v>2</v>
      </c>
      <c r="K185" s="492">
        <v>2</v>
      </c>
      <c r="L185" s="492">
        <v>2</v>
      </c>
      <c r="M185" s="492">
        <v>2</v>
      </c>
    </row>
    <row r="186" spans="1:13" x14ac:dyDescent="0.45">
      <c r="A186" s="492" t="s">
        <v>774</v>
      </c>
      <c r="B186" s="492" t="s">
        <v>558</v>
      </c>
      <c r="C186" s="492" t="s">
        <v>399</v>
      </c>
      <c r="D186" s="492" t="s">
        <v>187</v>
      </c>
      <c r="E186" s="492" t="s">
        <v>387</v>
      </c>
      <c r="F186" s="492" t="s">
        <v>770</v>
      </c>
      <c r="G186" s="492">
        <v>1</v>
      </c>
      <c r="H186" s="492">
        <v>0</v>
      </c>
      <c r="I186" s="492">
        <v>0</v>
      </c>
      <c r="J186" s="492">
        <v>0</v>
      </c>
      <c r="K186" s="492">
        <v>0</v>
      </c>
      <c r="L186" s="492">
        <v>0</v>
      </c>
      <c r="M186" s="492">
        <v>0</v>
      </c>
    </row>
    <row r="187" spans="1:13" x14ac:dyDescent="0.45">
      <c r="A187" s="492" t="s">
        <v>774</v>
      </c>
      <c r="B187" s="492" t="s">
        <v>558</v>
      </c>
      <c r="C187" s="492" t="s">
        <v>399</v>
      </c>
      <c r="D187" s="492" t="s">
        <v>188</v>
      </c>
      <c r="E187" s="492" t="s">
        <v>387</v>
      </c>
      <c r="F187" s="492" t="s">
        <v>770</v>
      </c>
      <c r="G187" s="492">
        <v>1</v>
      </c>
      <c r="H187" s="492">
        <v>0</v>
      </c>
      <c r="I187" s="492">
        <v>0</v>
      </c>
      <c r="J187" s="492">
        <v>0</v>
      </c>
      <c r="K187" s="492">
        <v>0</v>
      </c>
      <c r="L187" s="492">
        <v>0</v>
      </c>
      <c r="M187" s="492">
        <v>0</v>
      </c>
    </row>
    <row r="188" spans="1:13" x14ac:dyDescent="0.45">
      <c r="A188" s="492" t="s">
        <v>774</v>
      </c>
      <c r="B188" s="492" t="s">
        <v>558</v>
      </c>
      <c r="C188" s="492" t="s">
        <v>399</v>
      </c>
      <c r="D188" s="492" t="s">
        <v>388</v>
      </c>
      <c r="E188" s="492" t="s">
        <v>387</v>
      </c>
      <c r="F188" s="492" t="s">
        <v>770</v>
      </c>
      <c r="G188" s="492">
        <v>1</v>
      </c>
      <c r="H188" s="492">
        <v>0</v>
      </c>
      <c r="I188" s="492">
        <v>0</v>
      </c>
      <c r="J188" s="492">
        <v>0</v>
      </c>
      <c r="K188" s="492">
        <v>0</v>
      </c>
      <c r="L188" s="492">
        <v>0</v>
      </c>
      <c r="M188" s="492">
        <v>0</v>
      </c>
    </row>
    <row r="189" spans="1:13" x14ac:dyDescent="0.45">
      <c r="A189" s="492" t="s">
        <v>774</v>
      </c>
      <c r="B189" s="492" t="s">
        <v>558</v>
      </c>
      <c r="C189" s="492" t="s">
        <v>399</v>
      </c>
      <c r="D189" s="492" t="s">
        <v>290</v>
      </c>
      <c r="E189" s="492" t="s">
        <v>387</v>
      </c>
      <c r="F189" s="492" t="s">
        <v>770</v>
      </c>
      <c r="G189" s="492">
        <v>1</v>
      </c>
      <c r="H189" s="492">
        <v>0</v>
      </c>
      <c r="I189" s="492">
        <v>0</v>
      </c>
      <c r="J189" s="492">
        <v>0</v>
      </c>
      <c r="K189" s="492">
        <v>0</v>
      </c>
      <c r="L189" s="492">
        <v>0</v>
      </c>
      <c r="M189" s="492">
        <v>0</v>
      </c>
    </row>
    <row r="190" spans="1:13" x14ac:dyDescent="0.45">
      <c r="A190" s="492" t="s">
        <v>774</v>
      </c>
      <c r="B190" s="492" t="s">
        <v>558</v>
      </c>
      <c r="C190" s="492" t="s">
        <v>290</v>
      </c>
      <c r="D190" s="492" t="s">
        <v>187</v>
      </c>
      <c r="E190" s="492" t="s">
        <v>387</v>
      </c>
      <c r="F190" s="492" t="s">
        <v>770</v>
      </c>
      <c r="G190" s="492">
        <v>1</v>
      </c>
      <c r="H190" s="492">
        <v>157</v>
      </c>
      <c r="I190" s="492">
        <v>154</v>
      </c>
      <c r="J190" s="492">
        <v>150</v>
      </c>
      <c r="K190" s="492">
        <v>142</v>
      </c>
      <c r="L190" s="492">
        <v>138</v>
      </c>
      <c r="M190" s="492">
        <v>133</v>
      </c>
    </row>
    <row r="191" spans="1:13" x14ac:dyDescent="0.45">
      <c r="A191" s="492" t="s">
        <v>774</v>
      </c>
      <c r="B191" s="492" t="s">
        <v>558</v>
      </c>
      <c r="C191" s="492" t="s">
        <v>290</v>
      </c>
      <c r="D191" s="492" t="s">
        <v>188</v>
      </c>
      <c r="E191" s="492" t="s">
        <v>387</v>
      </c>
      <c r="F191" s="492" t="s">
        <v>770</v>
      </c>
      <c r="G191" s="492">
        <v>1</v>
      </c>
      <c r="H191" s="492">
        <v>189</v>
      </c>
      <c r="I191" s="492">
        <v>186</v>
      </c>
      <c r="J191" s="492">
        <v>178</v>
      </c>
      <c r="K191" s="492">
        <v>152</v>
      </c>
      <c r="L191" s="492">
        <v>148</v>
      </c>
      <c r="M191" s="492">
        <v>143</v>
      </c>
    </row>
    <row r="192" spans="1:13" x14ac:dyDescent="0.45">
      <c r="A192" s="492" t="s">
        <v>774</v>
      </c>
      <c r="B192" s="492" t="s">
        <v>558</v>
      </c>
      <c r="C192" s="492" t="s">
        <v>290</v>
      </c>
      <c r="D192" s="492" t="s">
        <v>388</v>
      </c>
      <c r="E192" s="492" t="s">
        <v>387</v>
      </c>
      <c r="F192" s="492" t="s">
        <v>770</v>
      </c>
      <c r="G192" s="492">
        <v>1</v>
      </c>
      <c r="H192" s="492">
        <v>0</v>
      </c>
      <c r="I192" s="492">
        <v>0</v>
      </c>
      <c r="J192" s="492">
        <v>0</v>
      </c>
      <c r="K192" s="492">
        <v>0</v>
      </c>
      <c r="L192" s="492">
        <v>0</v>
      </c>
      <c r="M192" s="492">
        <v>0</v>
      </c>
    </row>
    <row r="193" spans="1:13" x14ac:dyDescent="0.45">
      <c r="A193" s="492" t="s">
        <v>774</v>
      </c>
      <c r="B193" s="492" t="s">
        <v>558</v>
      </c>
      <c r="C193" s="492" t="s">
        <v>290</v>
      </c>
      <c r="D193" s="492" t="s">
        <v>290</v>
      </c>
      <c r="E193" s="492" t="s">
        <v>387</v>
      </c>
      <c r="F193" s="492" t="s">
        <v>770</v>
      </c>
      <c r="G193" s="492">
        <v>1</v>
      </c>
      <c r="H193" s="492">
        <v>346</v>
      </c>
      <c r="I193" s="492">
        <v>340</v>
      </c>
      <c r="J193" s="492">
        <v>329</v>
      </c>
      <c r="K193" s="492">
        <v>294</v>
      </c>
      <c r="L193" s="492">
        <v>286</v>
      </c>
      <c r="M193" s="492">
        <v>276</v>
      </c>
    </row>
    <row r="194" spans="1:13" x14ac:dyDescent="0.45">
      <c r="A194" s="492" t="s">
        <v>774</v>
      </c>
      <c r="B194" s="492" t="s">
        <v>559</v>
      </c>
      <c r="C194" s="492" t="s">
        <v>386</v>
      </c>
      <c r="D194" s="492" t="s">
        <v>187</v>
      </c>
      <c r="E194" s="492" t="s">
        <v>387</v>
      </c>
      <c r="F194" s="492" t="s">
        <v>770</v>
      </c>
      <c r="G194" s="492">
        <v>1</v>
      </c>
      <c r="H194" s="492">
        <v>922</v>
      </c>
      <c r="I194" s="492">
        <v>895</v>
      </c>
      <c r="J194" s="492">
        <v>899</v>
      </c>
      <c r="K194" s="492">
        <v>917</v>
      </c>
      <c r="L194" s="492">
        <v>938</v>
      </c>
      <c r="M194" s="492">
        <v>927</v>
      </c>
    </row>
    <row r="195" spans="1:13" x14ac:dyDescent="0.45">
      <c r="A195" s="492" t="s">
        <v>774</v>
      </c>
      <c r="B195" s="492" t="s">
        <v>559</v>
      </c>
      <c r="C195" s="492" t="s">
        <v>386</v>
      </c>
      <c r="D195" s="492" t="s">
        <v>188</v>
      </c>
      <c r="E195" s="492" t="s">
        <v>387</v>
      </c>
      <c r="F195" s="492" t="s">
        <v>770</v>
      </c>
      <c r="G195" s="492">
        <v>1</v>
      </c>
      <c r="H195" s="492">
        <v>996</v>
      </c>
      <c r="I195" s="492">
        <v>992</v>
      </c>
      <c r="J195" s="492">
        <v>1001</v>
      </c>
      <c r="K195" s="492">
        <v>1038</v>
      </c>
      <c r="L195" s="492">
        <v>1052</v>
      </c>
      <c r="M195" s="492">
        <v>1041</v>
      </c>
    </row>
    <row r="196" spans="1:13" x14ac:dyDescent="0.45">
      <c r="A196" s="492" t="s">
        <v>774</v>
      </c>
      <c r="B196" s="492" t="s">
        <v>559</v>
      </c>
      <c r="C196" s="492" t="s">
        <v>386</v>
      </c>
      <c r="D196" s="492" t="s">
        <v>388</v>
      </c>
      <c r="E196" s="492" t="s">
        <v>387</v>
      </c>
      <c r="F196" s="492" t="s">
        <v>770</v>
      </c>
      <c r="G196" s="492">
        <v>1</v>
      </c>
      <c r="H196" s="492">
        <v>104</v>
      </c>
      <c r="I196" s="492">
        <v>36</v>
      </c>
      <c r="J196" s="492">
        <v>20</v>
      </c>
      <c r="K196" s="492">
        <v>10</v>
      </c>
      <c r="L196" s="492">
        <v>7</v>
      </c>
      <c r="M196" s="492">
        <v>8</v>
      </c>
    </row>
    <row r="197" spans="1:13" x14ac:dyDescent="0.45">
      <c r="A197" s="492" t="s">
        <v>774</v>
      </c>
      <c r="B197" s="492" t="s">
        <v>559</v>
      </c>
      <c r="C197" s="492" t="s">
        <v>386</v>
      </c>
      <c r="D197" s="492" t="s">
        <v>290</v>
      </c>
      <c r="E197" s="492" t="s">
        <v>387</v>
      </c>
      <c r="F197" s="492" t="s">
        <v>770</v>
      </c>
      <c r="G197" s="492">
        <v>1</v>
      </c>
      <c r="H197" s="492">
        <v>2022</v>
      </c>
      <c r="I197" s="492">
        <v>1922</v>
      </c>
      <c r="J197" s="492">
        <v>1920</v>
      </c>
      <c r="K197" s="492">
        <v>1965</v>
      </c>
      <c r="L197" s="492">
        <v>1996</v>
      </c>
      <c r="M197" s="492">
        <v>1976</v>
      </c>
    </row>
    <row r="198" spans="1:13" x14ac:dyDescent="0.45">
      <c r="A198" s="492" t="s">
        <v>774</v>
      </c>
      <c r="B198" s="492" t="s">
        <v>559</v>
      </c>
      <c r="C198" s="492" t="s">
        <v>389</v>
      </c>
      <c r="D198" s="492" t="s">
        <v>187</v>
      </c>
      <c r="E198" s="492" t="s">
        <v>387</v>
      </c>
      <c r="F198" s="492" t="s">
        <v>770</v>
      </c>
      <c r="G198" s="492">
        <v>1</v>
      </c>
      <c r="H198" s="492">
        <v>1437</v>
      </c>
      <c r="I198" s="492">
        <v>1427</v>
      </c>
      <c r="J198" s="492">
        <v>1413</v>
      </c>
      <c r="K198" s="492">
        <v>1435</v>
      </c>
      <c r="L198" s="492">
        <v>1423</v>
      </c>
      <c r="M198" s="492">
        <v>1386</v>
      </c>
    </row>
    <row r="199" spans="1:13" x14ac:dyDescent="0.45">
      <c r="A199" s="492" t="s">
        <v>774</v>
      </c>
      <c r="B199" s="492" t="s">
        <v>559</v>
      </c>
      <c r="C199" s="492" t="s">
        <v>389</v>
      </c>
      <c r="D199" s="492" t="s">
        <v>188</v>
      </c>
      <c r="E199" s="492" t="s">
        <v>387</v>
      </c>
      <c r="F199" s="492" t="s">
        <v>770</v>
      </c>
      <c r="G199" s="492">
        <v>1</v>
      </c>
      <c r="H199" s="492">
        <v>1711</v>
      </c>
      <c r="I199" s="492">
        <v>1687</v>
      </c>
      <c r="J199" s="492">
        <v>1668</v>
      </c>
      <c r="K199" s="492">
        <v>1697</v>
      </c>
      <c r="L199" s="492">
        <v>1653</v>
      </c>
      <c r="M199" s="492">
        <v>1619</v>
      </c>
    </row>
    <row r="200" spans="1:13" x14ac:dyDescent="0.45">
      <c r="A200" s="492" t="s">
        <v>774</v>
      </c>
      <c r="B200" s="492" t="s">
        <v>559</v>
      </c>
      <c r="C200" s="492" t="s">
        <v>389</v>
      </c>
      <c r="D200" s="492" t="s">
        <v>388</v>
      </c>
      <c r="E200" s="492" t="s">
        <v>387</v>
      </c>
      <c r="F200" s="492" t="s">
        <v>770</v>
      </c>
      <c r="G200" s="492">
        <v>1</v>
      </c>
      <c r="H200" s="492">
        <v>130</v>
      </c>
      <c r="I200" s="492">
        <v>49</v>
      </c>
      <c r="J200" s="492">
        <v>33</v>
      </c>
      <c r="K200" s="492">
        <v>19</v>
      </c>
      <c r="L200" s="492">
        <v>15</v>
      </c>
      <c r="M200" s="492">
        <v>16</v>
      </c>
    </row>
    <row r="201" spans="1:13" x14ac:dyDescent="0.45">
      <c r="A201" s="492" t="s">
        <v>774</v>
      </c>
      <c r="B201" s="492" t="s">
        <v>559</v>
      </c>
      <c r="C201" s="492" t="s">
        <v>389</v>
      </c>
      <c r="D201" s="492" t="s">
        <v>290</v>
      </c>
      <c r="E201" s="492" t="s">
        <v>387</v>
      </c>
      <c r="F201" s="492" t="s">
        <v>770</v>
      </c>
      <c r="G201" s="492">
        <v>1</v>
      </c>
      <c r="H201" s="492">
        <v>3278</v>
      </c>
      <c r="I201" s="492">
        <v>3163</v>
      </c>
      <c r="J201" s="492">
        <v>3114</v>
      </c>
      <c r="K201" s="492">
        <v>3151</v>
      </c>
      <c r="L201" s="492">
        <v>3090</v>
      </c>
      <c r="M201" s="492">
        <v>3021</v>
      </c>
    </row>
    <row r="202" spans="1:13" x14ac:dyDescent="0.45">
      <c r="A202" s="492" t="s">
        <v>774</v>
      </c>
      <c r="B202" s="492" t="s">
        <v>559</v>
      </c>
      <c r="C202" s="492" t="s">
        <v>390</v>
      </c>
      <c r="D202" s="492" t="s">
        <v>187</v>
      </c>
      <c r="E202" s="492" t="s">
        <v>387</v>
      </c>
      <c r="F202" s="492" t="s">
        <v>770</v>
      </c>
      <c r="G202" s="492">
        <v>1</v>
      </c>
      <c r="H202" s="492">
        <v>1114</v>
      </c>
      <c r="I202" s="492">
        <v>1098</v>
      </c>
      <c r="J202" s="492">
        <v>1096</v>
      </c>
      <c r="K202" s="492">
        <v>1117</v>
      </c>
      <c r="L202" s="492">
        <v>1098</v>
      </c>
      <c r="M202" s="492">
        <v>1084</v>
      </c>
    </row>
    <row r="203" spans="1:13" x14ac:dyDescent="0.45">
      <c r="A203" s="492" t="s">
        <v>774</v>
      </c>
      <c r="B203" s="492" t="s">
        <v>559</v>
      </c>
      <c r="C203" s="492" t="s">
        <v>390</v>
      </c>
      <c r="D203" s="492" t="s">
        <v>188</v>
      </c>
      <c r="E203" s="492" t="s">
        <v>387</v>
      </c>
      <c r="F203" s="492" t="s">
        <v>770</v>
      </c>
      <c r="G203" s="492">
        <v>1</v>
      </c>
      <c r="H203" s="492">
        <v>1324</v>
      </c>
      <c r="I203" s="492">
        <v>1296</v>
      </c>
      <c r="J203" s="492">
        <v>1285</v>
      </c>
      <c r="K203" s="492">
        <v>1303</v>
      </c>
      <c r="L203" s="492">
        <v>1254</v>
      </c>
      <c r="M203" s="492">
        <v>1240</v>
      </c>
    </row>
    <row r="204" spans="1:13" x14ac:dyDescent="0.45">
      <c r="A204" s="492" t="s">
        <v>774</v>
      </c>
      <c r="B204" s="492" t="s">
        <v>559</v>
      </c>
      <c r="C204" s="492" t="s">
        <v>390</v>
      </c>
      <c r="D204" s="492" t="s">
        <v>388</v>
      </c>
      <c r="E204" s="492" t="s">
        <v>387</v>
      </c>
      <c r="F204" s="492" t="s">
        <v>770</v>
      </c>
      <c r="G204" s="492">
        <v>1</v>
      </c>
      <c r="H204" s="492">
        <v>58</v>
      </c>
      <c r="I204" s="492">
        <v>19</v>
      </c>
      <c r="J204" s="492">
        <v>14</v>
      </c>
      <c r="K204" s="492">
        <v>8</v>
      </c>
      <c r="L204" s="492">
        <v>7</v>
      </c>
      <c r="M204" s="492">
        <v>9</v>
      </c>
    </row>
    <row r="205" spans="1:13" x14ac:dyDescent="0.45">
      <c r="A205" s="492" t="s">
        <v>774</v>
      </c>
      <c r="B205" s="492" t="s">
        <v>559</v>
      </c>
      <c r="C205" s="492" t="s">
        <v>390</v>
      </c>
      <c r="D205" s="492" t="s">
        <v>290</v>
      </c>
      <c r="E205" s="492" t="s">
        <v>387</v>
      </c>
      <c r="F205" s="492" t="s">
        <v>770</v>
      </c>
      <c r="G205" s="492">
        <v>1</v>
      </c>
      <c r="H205" s="492">
        <v>2495</v>
      </c>
      <c r="I205" s="492">
        <v>2413</v>
      </c>
      <c r="J205" s="492">
        <v>2395</v>
      </c>
      <c r="K205" s="492">
        <v>2427</v>
      </c>
      <c r="L205" s="492">
        <v>2359</v>
      </c>
      <c r="M205" s="492">
        <v>2332</v>
      </c>
    </row>
    <row r="206" spans="1:13" x14ac:dyDescent="0.45">
      <c r="A206" s="492" t="s">
        <v>774</v>
      </c>
      <c r="B206" s="492" t="s">
        <v>559</v>
      </c>
      <c r="C206" s="492" t="s">
        <v>391</v>
      </c>
      <c r="D206" s="492" t="s">
        <v>187</v>
      </c>
      <c r="E206" s="492" t="s">
        <v>387</v>
      </c>
      <c r="F206" s="492" t="s">
        <v>770</v>
      </c>
      <c r="G206" s="492">
        <v>1</v>
      </c>
      <c r="H206" s="492">
        <v>478</v>
      </c>
      <c r="I206" s="492">
        <v>494</v>
      </c>
      <c r="J206" s="492">
        <v>506</v>
      </c>
      <c r="K206" s="492">
        <v>519</v>
      </c>
      <c r="L206" s="492">
        <v>504</v>
      </c>
      <c r="M206" s="492">
        <v>491</v>
      </c>
    </row>
    <row r="207" spans="1:13" x14ac:dyDescent="0.45">
      <c r="A207" s="492" t="s">
        <v>774</v>
      </c>
      <c r="B207" s="492" t="s">
        <v>559</v>
      </c>
      <c r="C207" s="492" t="s">
        <v>391</v>
      </c>
      <c r="D207" s="492" t="s">
        <v>188</v>
      </c>
      <c r="E207" s="492" t="s">
        <v>387</v>
      </c>
      <c r="F207" s="492" t="s">
        <v>770</v>
      </c>
      <c r="G207" s="492">
        <v>1</v>
      </c>
      <c r="H207" s="492">
        <v>528</v>
      </c>
      <c r="I207" s="492">
        <v>543</v>
      </c>
      <c r="J207" s="492">
        <v>557</v>
      </c>
      <c r="K207" s="492">
        <v>573</v>
      </c>
      <c r="L207" s="492">
        <v>548</v>
      </c>
      <c r="M207" s="492">
        <v>537</v>
      </c>
    </row>
    <row r="208" spans="1:13" x14ac:dyDescent="0.45">
      <c r="A208" s="492" t="s">
        <v>774</v>
      </c>
      <c r="B208" s="492" t="s">
        <v>559</v>
      </c>
      <c r="C208" s="492" t="s">
        <v>391</v>
      </c>
      <c r="D208" s="492" t="s">
        <v>388</v>
      </c>
      <c r="E208" s="492" t="s">
        <v>387</v>
      </c>
      <c r="F208" s="492" t="s">
        <v>770</v>
      </c>
      <c r="G208" s="492">
        <v>1</v>
      </c>
      <c r="H208" s="492">
        <v>19</v>
      </c>
      <c r="I208" s="492">
        <v>5</v>
      </c>
      <c r="J208" s="492">
        <v>4</v>
      </c>
      <c r="K208" s="492">
        <v>2</v>
      </c>
      <c r="L208" s="492">
        <v>2</v>
      </c>
      <c r="M208" s="492">
        <v>2</v>
      </c>
    </row>
    <row r="209" spans="1:13" x14ac:dyDescent="0.45">
      <c r="A209" s="492" t="s">
        <v>774</v>
      </c>
      <c r="B209" s="492" t="s">
        <v>559</v>
      </c>
      <c r="C209" s="492" t="s">
        <v>391</v>
      </c>
      <c r="D209" s="492" t="s">
        <v>290</v>
      </c>
      <c r="E209" s="492" t="s">
        <v>387</v>
      </c>
      <c r="F209" s="492" t="s">
        <v>770</v>
      </c>
      <c r="G209" s="492">
        <v>1</v>
      </c>
      <c r="H209" s="492">
        <v>1025</v>
      </c>
      <c r="I209" s="492">
        <v>1042</v>
      </c>
      <c r="J209" s="492">
        <v>1066</v>
      </c>
      <c r="K209" s="492">
        <v>1094</v>
      </c>
      <c r="L209" s="492">
        <v>1054</v>
      </c>
      <c r="M209" s="492">
        <v>1030</v>
      </c>
    </row>
    <row r="210" spans="1:13" x14ac:dyDescent="0.45">
      <c r="A210" s="492" t="s">
        <v>774</v>
      </c>
      <c r="B210" s="492" t="s">
        <v>559</v>
      </c>
      <c r="C210" s="492" t="s">
        <v>392</v>
      </c>
      <c r="D210" s="492" t="s">
        <v>187</v>
      </c>
      <c r="E210" s="492" t="s">
        <v>387</v>
      </c>
      <c r="F210" s="492" t="s">
        <v>770</v>
      </c>
      <c r="G210" s="492">
        <v>1</v>
      </c>
      <c r="H210" s="492">
        <v>441</v>
      </c>
      <c r="I210" s="492">
        <v>438</v>
      </c>
      <c r="J210" s="492">
        <v>435</v>
      </c>
      <c r="K210" s="492">
        <v>437</v>
      </c>
      <c r="L210" s="492">
        <v>430</v>
      </c>
      <c r="M210" s="492">
        <v>430</v>
      </c>
    </row>
    <row r="211" spans="1:13" x14ac:dyDescent="0.45">
      <c r="A211" s="492" t="s">
        <v>774</v>
      </c>
      <c r="B211" s="492" t="s">
        <v>559</v>
      </c>
      <c r="C211" s="492" t="s">
        <v>392</v>
      </c>
      <c r="D211" s="492" t="s">
        <v>188</v>
      </c>
      <c r="E211" s="492" t="s">
        <v>387</v>
      </c>
      <c r="F211" s="492" t="s">
        <v>770</v>
      </c>
      <c r="G211" s="492">
        <v>1</v>
      </c>
      <c r="H211" s="492">
        <v>458</v>
      </c>
      <c r="I211" s="492">
        <v>457</v>
      </c>
      <c r="J211" s="492">
        <v>458</v>
      </c>
      <c r="K211" s="492">
        <v>465</v>
      </c>
      <c r="L211" s="492">
        <v>452</v>
      </c>
      <c r="M211" s="492">
        <v>455</v>
      </c>
    </row>
    <row r="212" spans="1:13" x14ac:dyDescent="0.45">
      <c r="A212" s="492" t="s">
        <v>774</v>
      </c>
      <c r="B212" s="492" t="s">
        <v>559</v>
      </c>
      <c r="C212" s="492" t="s">
        <v>392</v>
      </c>
      <c r="D212" s="492" t="s">
        <v>388</v>
      </c>
      <c r="E212" s="492" t="s">
        <v>387</v>
      </c>
      <c r="F212" s="492" t="s">
        <v>770</v>
      </c>
      <c r="G212" s="492">
        <v>1</v>
      </c>
      <c r="H212" s="492">
        <v>15</v>
      </c>
      <c r="I212" s="492">
        <v>4</v>
      </c>
      <c r="J212" s="492">
        <v>3</v>
      </c>
      <c r="K212" s="492">
        <v>1</v>
      </c>
      <c r="L212" s="492">
        <v>1</v>
      </c>
      <c r="M212" s="492">
        <v>2</v>
      </c>
    </row>
    <row r="213" spans="1:13" x14ac:dyDescent="0.45">
      <c r="A213" s="492" t="s">
        <v>774</v>
      </c>
      <c r="B213" s="492" t="s">
        <v>559</v>
      </c>
      <c r="C213" s="492" t="s">
        <v>392</v>
      </c>
      <c r="D213" s="492" t="s">
        <v>290</v>
      </c>
      <c r="E213" s="492" t="s">
        <v>387</v>
      </c>
      <c r="F213" s="492" t="s">
        <v>770</v>
      </c>
      <c r="G213" s="492">
        <v>1</v>
      </c>
      <c r="H213" s="492">
        <v>914</v>
      </c>
      <c r="I213" s="492">
        <v>899</v>
      </c>
      <c r="J213" s="492">
        <v>896</v>
      </c>
      <c r="K213" s="492">
        <v>903</v>
      </c>
      <c r="L213" s="492">
        <v>883</v>
      </c>
      <c r="M213" s="492">
        <v>887</v>
      </c>
    </row>
    <row r="214" spans="1:13" x14ac:dyDescent="0.45">
      <c r="A214" s="492" t="s">
        <v>774</v>
      </c>
      <c r="B214" s="492" t="s">
        <v>559</v>
      </c>
      <c r="C214" s="492" t="s">
        <v>393</v>
      </c>
      <c r="D214" s="492" t="s">
        <v>187</v>
      </c>
      <c r="E214" s="492" t="s">
        <v>387</v>
      </c>
      <c r="F214" s="492" t="s">
        <v>770</v>
      </c>
      <c r="G214" s="492">
        <v>1</v>
      </c>
      <c r="H214" s="492">
        <v>344</v>
      </c>
      <c r="I214" s="492">
        <v>360</v>
      </c>
      <c r="J214" s="492">
        <v>377</v>
      </c>
      <c r="K214" s="492">
        <v>392</v>
      </c>
      <c r="L214" s="492">
        <v>392</v>
      </c>
      <c r="M214" s="492">
        <v>393</v>
      </c>
    </row>
    <row r="215" spans="1:13" x14ac:dyDescent="0.45">
      <c r="A215" s="492" t="s">
        <v>774</v>
      </c>
      <c r="B215" s="492" t="s">
        <v>559</v>
      </c>
      <c r="C215" s="492" t="s">
        <v>393</v>
      </c>
      <c r="D215" s="492" t="s">
        <v>188</v>
      </c>
      <c r="E215" s="492" t="s">
        <v>387</v>
      </c>
      <c r="F215" s="492" t="s">
        <v>770</v>
      </c>
      <c r="G215" s="492">
        <v>1</v>
      </c>
      <c r="H215" s="492">
        <v>350</v>
      </c>
      <c r="I215" s="492">
        <v>365</v>
      </c>
      <c r="J215" s="492">
        <v>382</v>
      </c>
      <c r="K215" s="492">
        <v>402</v>
      </c>
      <c r="L215" s="492">
        <v>402</v>
      </c>
      <c r="M215" s="492">
        <v>407</v>
      </c>
    </row>
    <row r="216" spans="1:13" x14ac:dyDescent="0.45">
      <c r="A216" s="492" t="s">
        <v>774</v>
      </c>
      <c r="B216" s="492" t="s">
        <v>559</v>
      </c>
      <c r="C216" s="492" t="s">
        <v>393</v>
      </c>
      <c r="D216" s="492" t="s">
        <v>388</v>
      </c>
      <c r="E216" s="492" t="s">
        <v>387</v>
      </c>
      <c r="F216" s="492" t="s">
        <v>770</v>
      </c>
      <c r="G216" s="492">
        <v>1</v>
      </c>
      <c r="H216" s="492">
        <v>11</v>
      </c>
      <c r="I216" s="492">
        <v>3</v>
      </c>
      <c r="J216" s="492">
        <v>2</v>
      </c>
      <c r="K216" s="492">
        <v>1</v>
      </c>
      <c r="L216" s="492">
        <v>1</v>
      </c>
      <c r="M216" s="492">
        <v>1</v>
      </c>
    </row>
    <row r="217" spans="1:13" x14ac:dyDescent="0.45">
      <c r="A217" s="492" t="s">
        <v>774</v>
      </c>
      <c r="B217" s="492" t="s">
        <v>559</v>
      </c>
      <c r="C217" s="492" t="s">
        <v>393</v>
      </c>
      <c r="D217" s="492" t="s">
        <v>290</v>
      </c>
      <c r="E217" s="492" t="s">
        <v>387</v>
      </c>
      <c r="F217" s="492" t="s">
        <v>770</v>
      </c>
      <c r="G217" s="492">
        <v>1</v>
      </c>
      <c r="H217" s="492">
        <v>705</v>
      </c>
      <c r="I217" s="492">
        <v>728</v>
      </c>
      <c r="J217" s="492">
        <v>761</v>
      </c>
      <c r="K217" s="492">
        <v>795</v>
      </c>
      <c r="L217" s="492">
        <v>794</v>
      </c>
      <c r="M217" s="492">
        <v>801</v>
      </c>
    </row>
    <row r="218" spans="1:13" x14ac:dyDescent="0.45">
      <c r="A218" s="492" t="s">
        <v>774</v>
      </c>
      <c r="B218" s="492" t="s">
        <v>559</v>
      </c>
      <c r="C218" s="492" t="s">
        <v>394</v>
      </c>
      <c r="D218" s="492" t="s">
        <v>187</v>
      </c>
      <c r="E218" s="492" t="s">
        <v>387</v>
      </c>
      <c r="F218" s="492" t="s">
        <v>770</v>
      </c>
      <c r="G218" s="492">
        <v>1</v>
      </c>
      <c r="H218" s="492">
        <v>232</v>
      </c>
      <c r="I218" s="492">
        <v>247</v>
      </c>
      <c r="J218" s="492">
        <v>264</v>
      </c>
      <c r="K218" s="492">
        <v>280</v>
      </c>
      <c r="L218" s="492">
        <v>292</v>
      </c>
      <c r="M218" s="492">
        <v>307</v>
      </c>
    </row>
    <row r="219" spans="1:13" x14ac:dyDescent="0.45">
      <c r="A219" s="492" t="s">
        <v>774</v>
      </c>
      <c r="B219" s="492" t="s">
        <v>559</v>
      </c>
      <c r="C219" s="492" t="s">
        <v>394</v>
      </c>
      <c r="D219" s="492" t="s">
        <v>188</v>
      </c>
      <c r="E219" s="492" t="s">
        <v>387</v>
      </c>
      <c r="F219" s="492" t="s">
        <v>770</v>
      </c>
      <c r="G219" s="492">
        <v>1</v>
      </c>
      <c r="H219" s="492">
        <v>247</v>
      </c>
      <c r="I219" s="492">
        <v>261</v>
      </c>
      <c r="J219" s="492">
        <v>276</v>
      </c>
      <c r="K219" s="492">
        <v>293</v>
      </c>
      <c r="L219" s="492">
        <v>304</v>
      </c>
      <c r="M219" s="492">
        <v>320</v>
      </c>
    </row>
    <row r="220" spans="1:13" x14ac:dyDescent="0.45">
      <c r="A220" s="492" t="s">
        <v>774</v>
      </c>
      <c r="B220" s="492" t="s">
        <v>559</v>
      </c>
      <c r="C220" s="492" t="s">
        <v>394</v>
      </c>
      <c r="D220" s="492" t="s">
        <v>388</v>
      </c>
      <c r="E220" s="492" t="s">
        <v>387</v>
      </c>
      <c r="F220" s="492" t="s">
        <v>770</v>
      </c>
      <c r="G220" s="492">
        <v>1</v>
      </c>
      <c r="H220" s="492">
        <v>7</v>
      </c>
      <c r="I220" s="492">
        <v>1</v>
      </c>
      <c r="J220" s="492">
        <v>1</v>
      </c>
      <c r="K220" s="492">
        <v>1</v>
      </c>
      <c r="L220" s="492">
        <v>1</v>
      </c>
      <c r="M220" s="492">
        <v>1</v>
      </c>
    </row>
    <row r="221" spans="1:13" x14ac:dyDescent="0.45">
      <c r="A221" s="492" t="s">
        <v>774</v>
      </c>
      <c r="B221" s="492" t="s">
        <v>559</v>
      </c>
      <c r="C221" s="492" t="s">
        <v>394</v>
      </c>
      <c r="D221" s="492" t="s">
        <v>290</v>
      </c>
      <c r="E221" s="492" t="s">
        <v>387</v>
      </c>
      <c r="F221" s="492" t="s">
        <v>770</v>
      </c>
      <c r="G221" s="492">
        <v>1</v>
      </c>
      <c r="H221" s="492">
        <v>486</v>
      </c>
      <c r="I221" s="492">
        <v>509</v>
      </c>
      <c r="J221" s="492">
        <v>540</v>
      </c>
      <c r="K221" s="492">
        <v>573</v>
      </c>
      <c r="L221" s="492">
        <v>596</v>
      </c>
      <c r="M221" s="492">
        <v>628</v>
      </c>
    </row>
    <row r="222" spans="1:13" x14ac:dyDescent="0.45">
      <c r="A222" s="492" t="s">
        <v>774</v>
      </c>
      <c r="B222" s="492" t="s">
        <v>559</v>
      </c>
      <c r="C222" s="492" t="s">
        <v>395</v>
      </c>
      <c r="D222" s="492" t="s">
        <v>187</v>
      </c>
      <c r="E222" s="492" t="s">
        <v>387</v>
      </c>
      <c r="F222" s="492" t="s">
        <v>770</v>
      </c>
      <c r="G222" s="492">
        <v>1</v>
      </c>
      <c r="H222" s="492">
        <v>114</v>
      </c>
      <c r="I222" s="492">
        <v>126</v>
      </c>
      <c r="J222" s="492">
        <v>137</v>
      </c>
      <c r="K222" s="492">
        <v>153</v>
      </c>
      <c r="L222" s="492">
        <v>166</v>
      </c>
      <c r="M222" s="492">
        <v>181</v>
      </c>
    </row>
    <row r="223" spans="1:13" x14ac:dyDescent="0.45">
      <c r="A223" s="492" t="s">
        <v>774</v>
      </c>
      <c r="B223" s="492" t="s">
        <v>559</v>
      </c>
      <c r="C223" s="492" t="s">
        <v>395</v>
      </c>
      <c r="D223" s="492" t="s">
        <v>188</v>
      </c>
      <c r="E223" s="492" t="s">
        <v>387</v>
      </c>
      <c r="F223" s="492" t="s">
        <v>770</v>
      </c>
      <c r="G223" s="492">
        <v>1</v>
      </c>
      <c r="H223" s="492">
        <v>133</v>
      </c>
      <c r="I223" s="492">
        <v>142</v>
      </c>
      <c r="J223" s="492">
        <v>152</v>
      </c>
      <c r="K223" s="492">
        <v>167</v>
      </c>
      <c r="L223" s="492">
        <v>177</v>
      </c>
      <c r="M223" s="492">
        <v>194</v>
      </c>
    </row>
    <row r="224" spans="1:13" x14ac:dyDescent="0.45">
      <c r="A224" s="492" t="s">
        <v>774</v>
      </c>
      <c r="B224" s="492" t="s">
        <v>559</v>
      </c>
      <c r="C224" s="492" t="s">
        <v>395</v>
      </c>
      <c r="D224" s="492" t="s">
        <v>388</v>
      </c>
      <c r="E224" s="492" t="s">
        <v>387</v>
      </c>
      <c r="F224" s="492" t="s">
        <v>770</v>
      </c>
      <c r="G224" s="492">
        <v>1</v>
      </c>
      <c r="H224" s="492">
        <v>4</v>
      </c>
      <c r="I224" s="492">
        <v>2</v>
      </c>
      <c r="J224" s="492">
        <v>1</v>
      </c>
      <c r="K224" s="492">
        <v>0</v>
      </c>
      <c r="L224" s="492">
        <v>0</v>
      </c>
      <c r="M224" s="492">
        <v>0</v>
      </c>
    </row>
    <row r="225" spans="1:13" x14ac:dyDescent="0.45">
      <c r="A225" s="492" t="s">
        <v>774</v>
      </c>
      <c r="B225" s="492" t="s">
        <v>559</v>
      </c>
      <c r="C225" s="492" t="s">
        <v>395</v>
      </c>
      <c r="D225" s="492" t="s">
        <v>290</v>
      </c>
      <c r="E225" s="492" t="s">
        <v>387</v>
      </c>
      <c r="F225" s="492" t="s">
        <v>770</v>
      </c>
      <c r="G225" s="492">
        <v>1</v>
      </c>
      <c r="H225" s="492">
        <v>251</v>
      </c>
      <c r="I225" s="492">
        <v>270</v>
      </c>
      <c r="J225" s="492">
        <v>289</v>
      </c>
      <c r="K225" s="492">
        <v>320</v>
      </c>
      <c r="L225" s="492">
        <v>343</v>
      </c>
      <c r="M225" s="492">
        <v>376</v>
      </c>
    </row>
    <row r="226" spans="1:13" x14ac:dyDescent="0.45">
      <c r="A226" s="492" t="s">
        <v>774</v>
      </c>
      <c r="B226" s="492" t="s">
        <v>559</v>
      </c>
      <c r="C226" s="492" t="s">
        <v>396</v>
      </c>
      <c r="D226" s="492" t="s">
        <v>187</v>
      </c>
      <c r="E226" s="492" t="s">
        <v>387</v>
      </c>
      <c r="F226" s="492" t="s">
        <v>770</v>
      </c>
      <c r="G226" s="492">
        <v>1</v>
      </c>
      <c r="H226" s="492">
        <v>35</v>
      </c>
      <c r="I226" s="492">
        <v>43</v>
      </c>
      <c r="J226" s="492">
        <v>54</v>
      </c>
      <c r="K226" s="492">
        <v>64</v>
      </c>
      <c r="L226" s="492">
        <v>74</v>
      </c>
      <c r="M226" s="492">
        <v>87</v>
      </c>
    </row>
    <row r="227" spans="1:13" x14ac:dyDescent="0.45">
      <c r="A227" s="492" t="s">
        <v>774</v>
      </c>
      <c r="B227" s="492" t="s">
        <v>559</v>
      </c>
      <c r="C227" s="492" t="s">
        <v>396</v>
      </c>
      <c r="D227" s="492" t="s">
        <v>188</v>
      </c>
      <c r="E227" s="492" t="s">
        <v>387</v>
      </c>
      <c r="F227" s="492" t="s">
        <v>770</v>
      </c>
      <c r="G227" s="492">
        <v>1</v>
      </c>
      <c r="H227" s="492">
        <v>48</v>
      </c>
      <c r="I227" s="492">
        <v>55</v>
      </c>
      <c r="J227" s="492">
        <v>67</v>
      </c>
      <c r="K227" s="492">
        <v>78</v>
      </c>
      <c r="L227" s="492">
        <v>87</v>
      </c>
      <c r="M227" s="492">
        <v>99</v>
      </c>
    </row>
    <row r="228" spans="1:13" x14ac:dyDescent="0.45">
      <c r="A228" s="492" t="s">
        <v>774</v>
      </c>
      <c r="B228" s="492" t="s">
        <v>559</v>
      </c>
      <c r="C228" s="492" t="s">
        <v>396</v>
      </c>
      <c r="D228" s="492" t="s">
        <v>388</v>
      </c>
      <c r="E228" s="492" t="s">
        <v>387</v>
      </c>
      <c r="F228" s="492" t="s">
        <v>770</v>
      </c>
      <c r="G228" s="492">
        <v>1</v>
      </c>
      <c r="H228" s="492">
        <v>1</v>
      </c>
      <c r="I228" s="492">
        <v>0</v>
      </c>
      <c r="J228" s="492">
        <v>0</v>
      </c>
      <c r="K228" s="492">
        <v>0</v>
      </c>
      <c r="L228" s="492">
        <v>0</v>
      </c>
      <c r="M228" s="492">
        <v>0</v>
      </c>
    </row>
    <row r="229" spans="1:13" x14ac:dyDescent="0.45">
      <c r="A229" s="492" t="s">
        <v>774</v>
      </c>
      <c r="B229" s="492" t="s">
        <v>559</v>
      </c>
      <c r="C229" s="492" t="s">
        <v>396</v>
      </c>
      <c r="D229" s="492" t="s">
        <v>290</v>
      </c>
      <c r="E229" s="492" t="s">
        <v>387</v>
      </c>
      <c r="F229" s="492" t="s">
        <v>770</v>
      </c>
      <c r="G229" s="492">
        <v>1</v>
      </c>
      <c r="H229" s="492">
        <v>84</v>
      </c>
      <c r="I229" s="492">
        <v>98</v>
      </c>
      <c r="J229" s="492">
        <v>121</v>
      </c>
      <c r="K229" s="492">
        <v>143</v>
      </c>
      <c r="L229" s="492">
        <v>161</v>
      </c>
      <c r="M229" s="492">
        <v>186</v>
      </c>
    </row>
    <row r="230" spans="1:13" x14ac:dyDescent="0.45">
      <c r="A230" s="492" t="s">
        <v>774</v>
      </c>
      <c r="B230" s="492" t="s">
        <v>559</v>
      </c>
      <c r="C230" s="492" t="s">
        <v>397</v>
      </c>
      <c r="D230" s="492" t="s">
        <v>187</v>
      </c>
      <c r="E230" s="492" t="s">
        <v>387</v>
      </c>
      <c r="F230" s="492" t="s">
        <v>770</v>
      </c>
      <c r="G230" s="492">
        <v>1</v>
      </c>
      <c r="H230" s="492">
        <v>9</v>
      </c>
      <c r="I230" s="492">
        <v>11</v>
      </c>
      <c r="J230" s="492">
        <v>15</v>
      </c>
      <c r="K230" s="492">
        <v>21</v>
      </c>
      <c r="L230" s="492">
        <v>27</v>
      </c>
      <c r="M230" s="492">
        <v>35</v>
      </c>
    </row>
    <row r="231" spans="1:13" x14ac:dyDescent="0.45">
      <c r="A231" s="492" t="s">
        <v>774</v>
      </c>
      <c r="B231" s="492" t="s">
        <v>559</v>
      </c>
      <c r="C231" s="492" t="s">
        <v>397</v>
      </c>
      <c r="D231" s="492" t="s">
        <v>188</v>
      </c>
      <c r="E231" s="492" t="s">
        <v>387</v>
      </c>
      <c r="F231" s="492" t="s">
        <v>770</v>
      </c>
      <c r="G231" s="492">
        <v>1</v>
      </c>
      <c r="H231" s="492">
        <v>16</v>
      </c>
      <c r="I231" s="492">
        <v>20</v>
      </c>
      <c r="J231" s="492">
        <v>25</v>
      </c>
      <c r="K231" s="492">
        <v>32</v>
      </c>
      <c r="L231" s="492">
        <v>39</v>
      </c>
      <c r="M231" s="492">
        <v>48</v>
      </c>
    </row>
    <row r="232" spans="1:13" x14ac:dyDescent="0.45">
      <c r="A232" s="492" t="s">
        <v>774</v>
      </c>
      <c r="B232" s="492" t="s">
        <v>559</v>
      </c>
      <c r="C232" s="492" t="s">
        <v>397</v>
      </c>
      <c r="D232" s="492" t="s">
        <v>388</v>
      </c>
      <c r="E232" s="492" t="s">
        <v>387</v>
      </c>
      <c r="F232" s="492" t="s">
        <v>770</v>
      </c>
      <c r="G232" s="492">
        <v>1</v>
      </c>
      <c r="H232" s="492">
        <v>1</v>
      </c>
      <c r="I232" s="492">
        <v>0</v>
      </c>
      <c r="J232" s="492">
        <v>0</v>
      </c>
      <c r="K232" s="492">
        <v>0</v>
      </c>
      <c r="L232" s="492">
        <v>0</v>
      </c>
      <c r="M232" s="492">
        <v>0</v>
      </c>
    </row>
    <row r="233" spans="1:13" x14ac:dyDescent="0.45">
      <c r="A233" s="492" t="s">
        <v>774</v>
      </c>
      <c r="B233" s="492" t="s">
        <v>559</v>
      </c>
      <c r="C233" s="492" t="s">
        <v>397</v>
      </c>
      <c r="D233" s="492" t="s">
        <v>290</v>
      </c>
      <c r="E233" s="492" t="s">
        <v>387</v>
      </c>
      <c r="F233" s="492" t="s">
        <v>770</v>
      </c>
      <c r="G233" s="492">
        <v>1</v>
      </c>
      <c r="H233" s="492">
        <v>25</v>
      </c>
      <c r="I233" s="492">
        <v>31</v>
      </c>
      <c r="J233" s="492">
        <v>41</v>
      </c>
      <c r="K233" s="492">
        <v>53</v>
      </c>
      <c r="L233" s="492">
        <v>66</v>
      </c>
      <c r="M233" s="492">
        <v>83</v>
      </c>
    </row>
    <row r="234" spans="1:13" x14ac:dyDescent="0.45">
      <c r="A234" s="492" t="s">
        <v>774</v>
      </c>
      <c r="B234" s="492" t="s">
        <v>559</v>
      </c>
      <c r="C234" s="492" t="s">
        <v>398</v>
      </c>
      <c r="D234" s="492" t="s">
        <v>187</v>
      </c>
      <c r="E234" s="492" t="s">
        <v>387</v>
      </c>
      <c r="F234" s="492" t="s">
        <v>770</v>
      </c>
      <c r="G234" s="492">
        <v>1</v>
      </c>
      <c r="H234" s="492">
        <v>1</v>
      </c>
      <c r="I234" s="492">
        <v>1</v>
      </c>
      <c r="J234" s="492">
        <v>1</v>
      </c>
      <c r="K234" s="492">
        <v>1</v>
      </c>
      <c r="L234" s="492">
        <v>2</v>
      </c>
      <c r="M234" s="492">
        <v>2</v>
      </c>
    </row>
    <row r="235" spans="1:13" x14ac:dyDescent="0.45">
      <c r="A235" s="492" t="s">
        <v>774</v>
      </c>
      <c r="B235" s="492" t="s">
        <v>559</v>
      </c>
      <c r="C235" s="492" t="s">
        <v>398</v>
      </c>
      <c r="D235" s="492" t="s">
        <v>188</v>
      </c>
      <c r="E235" s="492" t="s">
        <v>387</v>
      </c>
      <c r="F235" s="492" t="s">
        <v>770</v>
      </c>
      <c r="G235" s="492">
        <v>1</v>
      </c>
      <c r="H235" s="492">
        <v>1</v>
      </c>
      <c r="I235" s="492">
        <v>1</v>
      </c>
      <c r="J235" s="492">
        <v>2</v>
      </c>
      <c r="K235" s="492">
        <v>3</v>
      </c>
      <c r="L235" s="492">
        <v>3</v>
      </c>
      <c r="M235" s="492">
        <v>3</v>
      </c>
    </row>
    <row r="236" spans="1:13" x14ac:dyDescent="0.45">
      <c r="A236" s="492" t="s">
        <v>774</v>
      </c>
      <c r="B236" s="492" t="s">
        <v>559</v>
      </c>
      <c r="C236" s="492" t="s">
        <v>398</v>
      </c>
      <c r="D236" s="492" t="s">
        <v>388</v>
      </c>
      <c r="E236" s="492" t="s">
        <v>387</v>
      </c>
      <c r="F236" s="492" t="s">
        <v>770</v>
      </c>
      <c r="G236" s="492">
        <v>1</v>
      </c>
      <c r="H236" s="492">
        <v>0</v>
      </c>
      <c r="I236" s="492">
        <v>0</v>
      </c>
      <c r="J236" s="492">
        <v>0</v>
      </c>
      <c r="K236" s="492">
        <v>0</v>
      </c>
      <c r="L236" s="492">
        <v>0</v>
      </c>
      <c r="M236" s="492">
        <v>0</v>
      </c>
    </row>
    <row r="237" spans="1:13" x14ac:dyDescent="0.45">
      <c r="A237" s="492" t="s">
        <v>774</v>
      </c>
      <c r="B237" s="492" t="s">
        <v>559</v>
      </c>
      <c r="C237" s="492" t="s">
        <v>398</v>
      </c>
      <c r="D237" s="492" t="s">
        <v>290</v>
      </c>
      <c r="E237" s="492" t="s">
        <v>387</v>
      </c>
      <c r="F237" s="492" t="s">
        <v>770</v>
      </c>
      <c r="G237" s="492">
        <v>1</v>
      </c>
      <c r="H237" s="492">
        <v>2</v>
      </c>
      <c r="I237" s="492">
        <v>2</v>
      </c>
      <c r="J237" s="492">
        <v>3</v>
      </c>
      <c r="K237" s="492">
        <v>4</v>
      </c>
      <c r="L237" s="492">
        <v>5</v>
      </c>
      <c r="M237" s="492">
        <v>5</v>
      </c>
    </row>
    <row r="238" spans="1:13" x14ac:dyDescent="0.45">
      <c r="A238" s="492" t="s">
        <v>774</v>
      </c>
      <c r="B238" s="492" t="s">
        <v>559</v>
      </c>
      <c r="C238" s="492" t="s">
        <v>399</v>
      </c>
      <c r="D238" s="492" t="s">
        <v>187</v>
      </c>
      <c r="E238" s="492" t="s">
        <v>387</v>
      </c>
      <c r="F238" s="492" t="s">
        <v>770</v>
      </c>
      <c r="G238" s="492">
        <v>1</v>
      </c>
      <c r="H238" s="492">
        <v>1</v>
      </c>
      <c r="I238" s="492">
        <v>1</v>
      </c>
      <c r="J238" s="492">
        <v>1</v>
      </c>
      <c r="K238" s="492">
        <v>1</v>
      </c>
      <c r="L238" s="492">
        <v>0</v>
      </c>
      <c r="M238" s="492">
        <v>0</v>
      </c>
    </row>
    <row r="239" spans="1:13" x14ac:dyDescent="0.45">
      <c r="A239" s="492" t="s">
        <v>774</v>
      </c>
      <c r="B239" s="492" t="s">
        <v>559</v>
      </c>
      <c r="C239" s="492" t="s">
        <v>399</v>
      </c>
      <c r="D239" s="492" t="s">
        <v>188</v>
      </c>
      <c r="E239" s="492" t="s">
        <v>387</v>
      </c>
      <c r="F239" s="492" t="s">
        <v>770</v>
      </c>
      <c r="G239" s="492">
        <v>1</v>
      </c>
      <c r="H239" s="492">
        <v>3</v>
      </c>
      <c r="I239" s="492">
        <v>3</v>
      </c>
      <c r="J239" s="492">
        <v>1</v>
      </c>
      <c r="K239" s="492">
        <v>1</v>
      </c>
      <c r="L239" s="492">
        <v>1</v>
      </c>
      <c r="M239" s="492">
        <v>1</v>
      </c>
    </row>
    <row r="240" spans="1:13" x14ac:dyDescent="0.45">
      <c r="A240" s="492" t="s">
        <v>774</v>
      </c>
      <c r="B240" s="492" t="s">
        <v>559</v>
      </c>
      <c r="C240" s="492" t="s">
        <v>399</v>
      </c>
      <c r="D240" s="492" t="s">
        <v>388</v>
      </c>
      <c r="E240" s="492" t="s">
        <v>387</v>
      </c>
      <c r="F240" s="492" t="s">
        <v>770</v>
      </c>
      <c r="G240" s="492">
        <v>1</v>
      </c>
      <c r="H240" s="492">
        <v>10</v>
      </c>
      <c r="I240" s="492">
        <v>0</v>
      </c>
      <c r="J240" s="492">
        <v>0</v>
      </c>
      <c r="K240" s="492">
        <v>0</v>
      </c>
      <c r="L240" s="492">
        <v>0</v>
      </c>
      <c r="M240" s="492">
        <v>0</v>
      </c>
    </row>
    <row r="241" spans="1:13" x14ac:dyDescent="0.45">
      <c r="A241" s="492" t="s">
        <v>774</v>
      </c>
      <c r="B241" s="492" t="s">
        <v>559</v>
      </c>
      <c r="C241" s="492" t="s">
        <v>399</v>
      </c>
      <c r="D241" s="492" t="s">
        <v>290</v>
      </c>
      <c r="E241" s="492" t="s">
        <v>387</v>
      </c>
      <c r="F241" s="492" t="s">
        <v>770</v>
      </c>
      <c r="G241" s="492">
        <v>1</v>
      </c>
      <c r="H241" s="492">
        <v>14</v>
      </c>
      <c r="I241" s="492">
        <v>4</v>
      </c>
      <c r="J241" s="492">
        <v>2</v>
      </c>
      <c r="K241" s="492">
        <v>2</v>
      </c>
      <c r="L241" s="492">
        <v>1</v>
      </c>
      <c r="M241" s="492">
        <v>1</v>
      </c>
    </row>
    <row r="242" spans="1:13" x14ac:dyDescent="0.45">
      <c r="A242" s="492" t="s">
        <v>774</v>
      </c>
      <c r="B242" s="492" t="s">
        <v>559</v>
      </c>
      <c r="C242" s="492" t="s">
        <v>290</v>
      </c>
      <c r="D242" s="492" t="s">
        <v>187</v>
      </c>
      <c r="E242" s="492" t="s">
        <v>387</v>
      </c>
      <c r="F242" s="492" t="s">
        <v>770</v>
      </c>
      <c r="G242" s="492">
        <v>1</v>
      </c>
      <c r="H242" s="492">
        <v>5127</v>
      </c>
      <c r="I242" s="492">
        <v>5142</v>
      </c>
      <c r="J242" s="492">
        <v>5197</v>
      </c>
      <c r="K242" s="492">
        <v>5336</v>
      </c>
      <c r="L242" s="492">
        <v>5345</v>
      </c>
      <c r="M242" s="492">
        <v>5324</v>
      </c>
    </row>
    <row r="243" spans="1:13" x14ac:dyDescent="0.45">
      <c r="A243" s="492" t="s">
        <v>774</v>
      </c>
      <c r="B243" s="492" t="s">
        <v>559</v>
      </c>
      <c r="C243" s="492" t="s">
        <v>290</v>
      </c>
      <c r="D243" s="492" t="s">
        <v>188</v>
      </c>
      <c r="E243" s="492" t="s">
        <v>387</v>
      </c>
      <c r="F243" s="492" t="s">
        <v>770</v>
      </c>
      <c r="G243" s="492">
        <v>1</v>
      </c>
      <c r="H243" s="492">
        <v>5815</v>
      </c>
      <c r="I243" s="492">
        <v>5821</v>
      </c>
      <c r="J243" s="492">
        <v>5873</v>
      </c>
      <c r="K243" s="492">
        <v>6052</v>
      </c>
      <c r="L243" s="492">
        <v>5970</v>
      </c>
      <c r="M243" s="492">
        <v>5964</v>
      </c>
    </row>
    <row r="244" spans="1:13" x14ac:dyDescent="0.45">
      <c r="A244" s="492" t="s">
        <v>774</v>
      </c>
      <c r="B244" s="492" t="s">
        <v>559</v>
      </c>
      <c r="C244" s="492" t="s">
        <v>290</v>
      </c>
      <c r="D244" s="492" t="s">
        <v>388</v>
      </c>
      <c r="E244" s="492" t="s">
        <v>387</v>
      </c>
      <c r="F244" s="492" t="s">
        <v>770</v>
      </c>
      <c r="G244" s="492">
        <v>1</v>
      </c>
      <c r="H244" s="492">
        <v>360</v>
      </c>
      <c r="I244" s="492">
        <v>120</v>
      </c>
      <c r="J244" s="492">
        <v>78</v>
      </c>
      <c r="K244" s="492">
        <v>42</v>
      </c>
      <c r="L244" s="492">
        <v>33</v>
      </c>
      <c r="M244" s="492">
        <v>39</v>
      </c>
    </row>
    <row r="245" spans="1:13" x14ac:dyDescent="0.45">
      <c r="A245" s="492" t="s">
        <v>774</v>
      </c>
      <c r="B245" s="492" t="s">
        <v>559</v>
      </c>
      <c r="C245" s="492" t="s">
        <v>290</v>
      </c>
      <c r="D245" s="492" t="s">
        <v>290</v>
      </c>
      <c r="E245" s="492" t="s">
        <v>387</v>
      </c>
      <c r="F245" s="492" t="s">
        <v>770</v>
      </c>
      <c r="G245" s="492">
        <v>1</v>
      </c>
      <c r="H245" s="492">
        <v>11303</v>
      </c>
      <c r="I245" s="492">
        <v>11082</v>
      </c>
      <c r="J245" s="492">
        <v>11148</v>
      </c>
      <c r="K245" s="492">
        <v>11430</v>
      </c>
      <c r="L245" s="492">
        <v>11348</v>
      </c>
      <c r="M245" s="492">
        <v>11326</v>
      </c>
    </row>
    <row r="246" spans="1:13" x14ac:dyDescent="0.45">
      <c r="A246" s="492" t="s">
        <v>774</v>
      </c>
      <c r="B246" s="492" t="s">
        <v>568</v>
      </c>
      <c r="C246" s="492" t="s">
        <v>386</v>
      </c>
      <c r="D246" s="492" t="s">
        <v>187</v>
      </c>
      <c r="E246" s="492" t="s">
        <v>387</v>
      </c>
      <c r="F246" s="492" t="s">
        <v>770</v>
      </c>
      <c r="G246" s="492">
        <v>1</v>
      </c>
      <c r="H246" s="492">
        <v>89</v>
      </c>
      <c r="I246" s="492">
        <v>82</v>
      </c>
      <c r="J246" s="492">
        <v>83</v>
      </c>
      <c r="K246" s="492">
        <v>85</v>
      </c>
      <c r="L246" s="492">
        <v>86</v>
      </c>
      <c r="M246" s="492">
        <v>84</v>
      </c>
    </row>
    <row r="247" spans="1:13" x14ac:dyDescent="0.45">
      <c r="A247" s="492" t="s">
        <v>774</v>
      </c>
      <c r="B247" s="492" t="s">
        <v>568</v>
      </c>
      <c r="C247" s="492" t="s">
        <v>386</v>
      </c>
      <c r="D247" s="492" t="s">
        <v>188</v>
      </c>
      <c r="E247" s="492" t="s">
        <v>387</v>
      </c>
      <c r="F247" s="492" t="s">
        <v>770</v>
      </c>
      <c r="G247" s="492">
        <v>1</v>
      </c>
      <c r="H247" s="492">
        <v>69</v>
      </c>
      <c r="I247" s="492">
        <v>64</v>
      </c>
      <c r="J247" s="492">
        <v>63</v>
      </c>
      <c r="K247" s="492">
        <v>64</v>
      </c>
      <c r="L247" s="492">
        <v>65</v>
      </c>
      <c r="M247" s="492">
        <v>65</v>
      </c>
    </row>
    <row r="248" spans="1:13" x14ac:dyDescent="0.45">
      <c r="A248" s="492" t="s">
        <v>774</v>
      </c>
      <c r="B248" s="492" t="s">
        <v>568</v>
      </c>
      <c r="C248" s="492" t="s">
        <v>386</v>
      </c>
      <c r="D248" s="492" t="s">
        <v>388</v>
      </c>
      <c r="E248" s="492" t="s">
        <v>387</v>
      </c>
      <c r="F248" s="492" t="s">
        <v>770</v>
      </c>
      <c r="G248" s="492">
        <v>1</v>
      </c>
      <c r="H248" s="492">
        <v>0</v>
      </c>
      <c r="I248" s="492">
        <v>0</v>
      </c>
      <c r="J248" s="492">
        <v>0</v>
      </c>
      <c r="K248" s="492">
        <v>0</v>
      </c>
      <c r="L248" s="492">
        <v>1</v>
      </c>
      <c r="M248" s="492">
        <v>1</v>
      </c>
    </row>
    <row r="249" spans="1:13" x14ac:dyDescent="0.45">
      <c r="A249" s="492" t="s">
        <v>774</v>
      </c>
      <c r="B249" s="492" t="s">
        <v>568</v>
      </c>
      <c r="C249" s="492" t="s">
        <v>386</v>
      </c>
      <c r="D249" s="492" t="s">
        <v>290</v>
      </c>
      <c r="E249" s="492" t="s">
        <v>387</v>
      </c>
      <c r="F249" s="492" t="s">
        <v>770</v>
      </c>
      <c r="G249" s="492">
        <v>1</v>
      </c>
      <c r="H249" s="492">
        <v>158</v>
      </c>
      <c r="I249" s="492">
        <v>146</v>
      </c>
      <c r="J249" s="492">
        <v>146</v>
      </c>
      <c r="K249" s="492">
        <v>149</v>
      </c>
      <c r="L249" s="492">
        <v>151</v>
      </c>
      <c r="M249" s="492">
        <v>149</v>
      </c>
    </row>
    <row r="250" spans="1:13" x14ac:dyDescent="0.45">
      <c r="A250" s="492" t="s">
        <v>774</v>
      </c>
      <c r="B250" s="492" t="s">
        <v>568</v>
      </c>
      <c r="C250" s="492" t="s">
        <v>389</v>
      </c>
      <c r="D250" s="492" t="s">
        <v>187</v>
      </c>
      <c r="E250" s="492" t="s">
        <v>387</v>
      </c>
      <c r="F250" s="492" t="s">
        <v>770</v>
      </c>
      <c r="G250" s="492">
        <v>1</v>
      </c>
      <c r="H250" s="492">
        <v>348</v>
      </c>
      <c r="I250" s="492">
        <v>336</v>
      </c>
      <c r="J250" s="492">
        <v>335</v>
      </c>
      <c r="K250" s="492">
        <v>322</v>
      </c>
      <c r="L250" s="492">
        <v>313</v>
      </c>
      <c r="M250" s="492">
        <v>296</v>
      </c>
    </row>
    <row r="251" spans="1:13" x14ac:dyDescent="0.45">
      <c r="A251" s="492" t="s">
        <v>774</v>
      </c>
      <c r="B251" s="492" t="s">
        <v>568</v>
      </c>
      <c r="C251" s="492" t="s">
        <v>389</v>
      </c>
      <c r="D251" s="492" t="s">
        <v>188</v>
      </c>
      <c r="E251" s="492" t="s">
        <v>387</v>
      </c>
      <c r="F251" s="492" t="s">
        <v>770</v>
      </c>
      <c r="G251" s="492">
        <v>1</v>
      </c>
      <c r="H251" s="492">
        <v>229</v>
      </c>
      <c r="I251" s="492">
        <v>226</v>
      </c>
      <c r="J251" s="492">
        <v>228</v>
      </c>
      <c r="K251" s="492">
        <v>224</v>
      </c>
      <c r="L251" s="492">
        <v>220</v>
      </c>
      <c r="M251" s="492">
        <v>211</v>
      </c>
    </row>
    <row r="252" spans="1:13" x14ac:dyDescent="0.45">
      <c r="A252" s="492" t="s">
        <v>774</v>
      </c>
      <c r="B252" s="492" t="s">
        <v>568</v>
      </c>
      <c r="C252" s="492" t="s">
        <v>389</v>
      </c>
      <c r="D252" s="492" t="s">
        <v>388</v>
      </c>
      <c r="E252" s="492" t="s">
        <v>387</v>
      </c>
      <c r="F252" s="492" t="s">
        <v>770</v>
      </c>
      <c r="G252" s="492">
        <v>1</v>
      </c>
      <c r="H252" s="492">
        <v>0</v>
      </c>
      <c r="I252" s="492">
        <v>0</v>
      </c>
      <c r="J252" s="492">
        <v>0</v>
      </c>
      <c r="K252" s="492">
        <v>0</v>
      </c>
      <c r="L252" s="492">
        <v>1</v>
      </c>
      <c r="M252" s="492">
        <v>1</v>
      </c>
    </row>
    <row r="253" spans="1:13" x14ac:dyDescent="0.45">
      <c r="A253" s="492" t="s">
        <v>774</v>
      </c>
      <c r="B253" s="492" t="s">
        <v>568</v>
      </c>
      <c r="C253" s="492" t="s">
        <v>389</v>
      </c>
      <c r="D253" s="492" t="s">
        <v>290</v>
      </c>
      <c r="E253" s="492" t="s">
        <v>387</v>
      </c>
      <c r="F253" s="492" t="s">
        <v>770</v>
      </c>
      <c r="G253" s="492">
        <v>1</v>
      </c>
      <c r="H253" s="492">
        <v>577</v>
      </c>
      <c r="I253" s="492">
        <v>562</v>
      </c>
      <c r="J253" s="492">
        <v>563</v>
      </c>
      <c r="K253" s="492">
        <v>546</v>
      </c>
      <c r="L253" s="492">
        <v>533</v>
      </c>
      <c r="M253" s="492">
        <v>508</v>
      </c>
    </row>
    <row r="254" spans="1:13" x14ac:dyDescent="0.45">
      <c r="A254" s="492" t="s">
        <v>774</v>
      </c>
      <c r="B254" s="492" t="s">
        <v>568</v>
      </c>
      <c r="C254" s="492" t="s">
        <v>390</v>
      </c>
      <c r="D254" s="492" t="s">
        <v>187</v>
      </c>
      <c r="E254" s="492" t="s">
        <v>387</v>
      </c>
      <c r="F254" s="492" t="s">
        <v>770</v>
      </c>
      <c r="G254" s="492">
        <v>1</v>
      </c>
      <c r="H254" s="492">
        <v>459</v>
      </c>
      <c r="I254" s="492">
        <v>442</v>
      </c>
      <c r="J254" s="492">
        <v>438</v>
      </c>
      <c r="K254" s="492">
        <v>419</v>
      </c>
      <c r="L254" s="492">
        <v>409</v>
      </c>
      <c r="M254" s="492">
        <v>388</v>
      </c>
    </row>
    <row r="255" spans="1:13" x14ac:dyDescent="0.45">
      <c r="A255" s="492" t="s">
        <v>774</v>
      </c>
      <c r="B255" s="492" t="s">
        <v>568</v>
      </c>
      <c r="C255" s="492" t="s">
        <v>390</v>
      </c>
      <c r="D255" s="492" t="s">
        <v>188</v>
      </c>
      <c r="E255" s="492" t="s">
        <v>387</v>
      </c>
      <c r="F255" s="492" t="s">
        <v>770</v>
      </c>
      <c r="G255" s="492">
        <v>1</v>
      </c>
      <c r="H255" s="492">
        <v>301</v>
      </c>
      <c r="I255" s="492">
        <v>291</v>
      </c>
      <c r="J255" s="492">
        <v>287</v>
      </c>
      <c r="K255" s="492">
        <v>277</v>
      </c>
      <c r="L255" s="492">
        <v>270</v>
      </c>
      <c r="M255" s="492">
        <v>259</v>
      </c>
    </row>
    <row r="256" spans="1:13" x14ac:dyDescent="0.45">
      <c r="A256" s="492" t="s">
        <v>774</v>
      </c>
      <c r="B256" s="492" t="s">
        <v>568</v>
      </c>
      <c r="C256" s="492" t="s">
        <v>390</v>
      </c>
      <c r="D256" s="492" t="s">
        <v>388</v>
      </c>
      <c r="E256" s="492" t="s">
        <v>387</v>
      </c>
      <c r="F256" s="492" t="s">
        <v>770</v>
      </c>
      <c r="G256" s="492">
        <v>1</v>
      </c>
      <c r="H256" s="492">
        <v>0</v>
      </c>
      <c r="I256" s="492">
        <v>0</v>
      </c>
      <c r="J256" s="492">
        <v>0</v>
      </c>
      <c r="K256" s="492">
        <v>0</v>
      </c>
      <c r="L256" s="492">
        <v>0</v>
      </c>
      <c r="M256" s="492">
        <v>1</v>
      </c>
    </row>
    <row r="257" spans="1:13" x14ac:dyDescent="0.45">
      <c r="A257" s="492" t="s">
        <v>774</v>
      </c>
      <c r="B257" s="492" t="s">
        <v>568</v>
      </c>
      <c r="C257" s="492" t="s">
        <v>390</v>
      </c>
      <c r="D257" s="492" t="s">
        <v>290</v>
      </c>
      <c r="E257" s="492" t="s">
        <v>387</v>
      </c>
      <c r="F257" s="492" t="s">
        <v>770</v>
      </c>
      <c r="G257" s="492">
        <v>1</v>
      </c>
      <c r="H257" s="492">
        <v>761</v>
      </c>
      <c r="I257" s="492">
        <v>733</v>
      </c>
      <c r="J257" s="492">
        <v>725</v>
      </c>
      <c r="K257" s="492">
        <v>696</v>
      </c>
      <c r="L257" s="492">
        <v>679</v>
      </c>
      <c r="M257" s="492">
        <v>648</v>
      </c>
    </row>
    <row r="258" spans="1:13" x14ac:dyDescent="0.45">
      <c r="A258" s="492" t="s">
        <v>774</v>
      </c>
      <c r="B258" s="492" t="s">
        <v>568</v>
      </c>
      <c r="C258" s="492" t="s">
        <v>391</v>
      </c>
      <c r="D258" s="492" t="s">
        <v>187</v>
      </c>
      <c r="E258" s="492" t="s">
        <v>387</v>
      </c>
      <c r="F258" s="492" t="s">
        <v>770</v>
      </c>
      <c r="G258" s="492">
        <v>1</v>
      </c>
      <c r="H258" s="492">
        <v>250</v>
      </c>
      <c r="I258" s="492">
        <v>256</v>
      </c>
      <c r="J258" s="492">
        <v>260</v>
      </c>
      <c r="K258" s="492">
        <v>255</v>
      </c>
      <c r="L258" s="492">
        <v>248</v>
      </c>
      <c r="M258" s="492">
        <v>233</v>
      </c>
    </row>
    <row r="259" spans="1:13" x14ac:dyDescent="0.45">
      <c r="A259" s="492" t="s">
        <v>774</v>
      </c>
      <c r="B259" s="492" t="s">
        <v>568</v>
      </c>
      <c r="C259" s="492" t="s">
        <v>391</v>
      </c>
      <c r="D259" s="492" t="s">
        <v>188</v>
      </c>
      <c r="E259" s="492" t="s">
        <v>387</v>
      </c>
      <c r="F259" s="492" t="s">
        <v>770</v>
      </c>
      <c r="G259" s="492">
        <v>1</v>
      </c>
      <c r="H259" s="492">
        <v>170</v>
      </c>
      <c r="I259" s="492">
        <v>170</v>
      </c>
      <c r="J259" s="492">
        <v>175</v>
      </c>
      <c r="K259" s="492">
        <v>172</v>
      </c>
      <c r="L259" s="492">
        <v>167</v>
      </c>
      <c r="M259" s="492">
        <v>158</v>
      </c>
    </row>
    <row r="260" spans="1:13" x14ac:dyDescent="0.45">
      <c r="A260" s="492" t="s">
        <v>774</v>
      </c>
      <c r="B260" s="492" t="s">
        <v>568</v>
      </c>
      <c r="C260" s="492" t="s">
        <v>391</v>
      </c>
      <c r="D260" s="492" t="s">
        <v>388</v>
      </c>
      <c r="E260" s="492" t="s">
        <v>387</v>
      </c>
      <c r="F260" s="492" t="s">
        <v>770</v>
      </c>
      <c r="G260" s="492">
        <v>1</v>
      </c>
      <c r="H260" s="492">
        <v>0</v>
      </c>
      <c r="I260" s="492">
        <v>0</v>
      </c>
      <c r="J260" s="492">
        <v>0</v>
      </c>
      <c r="K260" s="492">
        <v>0</v>
      </c>
      <c r="L260" s="492">
        <v>0</v>
      </c>
      <c r="M260" s="492">
        <v>0</v>
      </c>
    </row>
    <row r="261" spans="1:13" x14ac:dyDescent="0.45">
      <c r="A261" s="492" t="s">
        <v>774</v>
      </c>
      <c r="B261" s="492" t="s">
        <v>568</v>
      </c>
      <c r="C261" s="492" t="s">
        <v>391</v>
      </c>
      <c r="D261" s="492" t="s">
        <v>290</v>
      </c>
      <c r="E261" s="492" t="s">
        <v>387</v>
      </c>
      <c r="F261" s="492" t="s">
        <v>770</v>
      </c>
      <c r="G261" s="492">
        <v>1</v>
      </c>
      <c r="H261" s="492">
        <v>420</v>
      </c>
      <c r="I261" s="492">
        <v>426</v>
      </c>
      <c r="J261" s="492">
        <v>435</v>
      </c>
      <c r="K261" s="492">
        <v>426</v>
      </c>
      <c r="L261" s="492">
        <v>414</v>
      </c>
      <c r="M261" s="492">
        <v>391</v>
      </c>
    </row>
    <row r="262" spans="1:13" x14ac:dyDescent="0.45">
      <c r="A262" s="492" t="s">
        <v>774</v>
      </c>
      <c r="B262" s="492" t="s">
        <v>568</v>
      </c>
      <c r="C262" s="492" t="s">
        <v>392</v>
      </c>
      <c r="D262" s="492" t="s">
        <v>187</v>
      </c>
      <c r="E262" s="492" t="s">
        <v>387</v>
      </c>
      <c r="F262" s="492" t="s">
        <v>770</v>
      </c>
      <c r="G262" s="492">
        <v>1</v>
      </c>
      <c r="H262" s="492">
        <v>253</v>
      </c>
      <c r="I262" s="492">
        <v>252</v>
      </c>
      <c r="J262" s="492">
        <v>248</v>
      </c>
      <c r="K262" s="492">
        <v>240</v>
      </c>
      <c r="L262" s="492">
        <v>238</v>
      </c>
      <c r="M262" s="492">
        <v>231</v>
      </c>
    </row>
    <row r="263" spans="1:13" x14ac:dyDescent="0.45">
      <c r="A263" s="492" t="s">
        <v>774</v>
      </c>
      <c r="B263" s="492" t="s">
        <v>568</v>
      </c>
      <c r="C263" s="492" t="s">
        <v>392</v>
      </c>
      <c r="D263" s="492" t="s">
        <v>188</v>
      </c>
      <c r="E263" s="492" t="s">
        <v>387</v>
      </c>
      <c r="F263" s="492" t="s">
        <v>770</v>
      </c>
      <c r="G263" s="492">
        <v>1</v>
      </c>
      <c r="H263" s="492">
        <v>175</v>
      </c>
      <c r="I263" s="492">
        <v>173</v>
      </c>
      <c r="J263" s="492">
        <v>170</v>
      </c>
      <c r="K263" s="492">
        <v>164</v>
      </c>
      <c r="L263" s="492">
        <v>163</v>
      </c>
      <c r="M263" s="492">
        <v>159</v>
      </c>
    </row>
    <row r="264" spans="1:13" x14ac:dyDescent="0.45">
      <c r="A264" s="492" t="s">
        <v>774</v>
      </c>
      <c r="B264" s="492" t="s">
        <v>568</v>
      </c>
      <c r="C264" s="492" t="s">
        <v>392</v>
      </c>
      <c r="D264" s="492" t="s">
        <v>388</v>
      </c>
      <c r="E264" s="492" t="s">
        <v>387</v>
      </c>
      <c r="F264" s="492" t="s">
        <v>770</v>
      </c>
      <c r="G264" s="492">
        <v>1</v>
      </c>
      <c r="H264" s="492">
        <v>0</v>
      </c>
      <c r="I264" s="492">
        <v>0</v>
      </c>
      <c r="J264" s="492">
        <v>0</v>
      </c>
      <c r="K264" s="492">
        <v>0</v>
      </c>
      <c r="L264" s="492">
        <v>0</v>
      </c>
      <c r="M264" s="492">
        <v>0</v>
      </c>
    </row>
    <row r="265" spans="1:13" x14ac:dyDescent="0.45">
      <c r="A265" s="492" t="s">
        <v>774</v>
      </c>
      <c r="B265" s="492" t="s">
        <v>568</v>
      </c>
      <c r="C265" s="492" t="s">
        <v>392</v>
      </c>
      <c r="D265" s="492" t="s">
        <v>290</v>
      </c>
      <c r="E265" s="492" t="s">
        <v>387</v>
      </c>
      <c r="F265" s="492" t="s">
        <v>770</v>
      </c>
      <c r="G265" s="492">
        <v>1</v>
      </c>
      <c r="H265" s="492">
        <v>427</v>
      </c>
      <c r="I265" s="492">
        <v>425</v>
      </c>
      <c r="J265" s="492">
        <v>419</v>
      </c>
      <c r="K265" s="492">
        <v>404</v>
      </c>
      <c r="L265" s="492">
        <v>400</v>
      </c>
      <c r="M265" s="492">
        <v>390</v>
      </c>
    </row>
    <row r="266" spans="1:13" x14ac:dyDescent="0.45">
      <c r="A266" s="492" t="s">
        <v>774</v>
      </c>
      <c r="B266" s="492" t="s">
        <v>568</v>
      </c>
      <c r="C266" s="492" t="s">
        <v>393</v>
      </c>
      <c r="D266" s="492" t="s">
        <v>187</v>
      </c>
      <c r="E266" s="492" t="s">
        <v>387</v>
      </c>
      <c r="F266" s="492" t="s">
        <v>770</v>
      </c>
      <c r="G266" s="492">
        <v>1</v>
      </c>
      <c r="H266" s="492">
        <v>227</v>
      </c>
      <c r="I266" s="492">
        <v>236</v>
      </c>
      <c r="J266" s="492">
        <v>239</v>
      </c>
      <c r="K266" s="492">
        <v>236</v>
      </c>
      <c r="L266" s="492">
        <v>236</v>
      </c>
      <c r="M266" s="492">
        <v>229</v>
      </c>
    </row>
    <row r="267" spans="1:13" x14ac:dyDescent="0.45">
      <c r="A267" s="492" t="s">
        <v>774</v>
      </c>
      <c r="B267" s="492" t="s">
        <v>568</v>
      </c>
      <c r="C267" s="492" t="s">
        <v>393</v>
      </c>
      <c r="D267" s="492" t="s">
        <v>188</v>
      </c>
      <c r="E267" s="492" t="s">
        <v>387</v>
      </c>
      <c r="F267" s="492" t="s">
        <v>770</v>
      </c>
      <c r="G267" s="492">
        <v>1</v>
      </c>
      <c r="H267" s="492">
        <v>169</v>
      </c>
      <c r="I267" s="492">
        <v>177</v>
      </c>
      <c r="J267" s="492">
        <v>176</v>
      </c>
      <c r="K267" s="492">
        <v>174</v>
      </c>
      <c r="L267" s="492">
        <v>172</v>
      </c>
      <c r="M267" s="492">
        <v>166</v>
      </c>
    </row>
    <row r="268" spans="1:13" x14ac:dyDescent="0.45">
      <c r="A268" s="492" t="s">
        <v>774</v>
      </c>
      <c r="B268" s="492" t="s">
        <v>568</v>
      </c>
      <c r="C268" s="492" t="s">
        <v>393</v>
      </c>
      <c r="D268" s="492" t="s">
        <v>388</v>
      </c>
      <c r="E268" s="492" t="s">
        <v>387</v>
      </c>
      <c r="F268" s="492" t="s">
        <v>770</v>
      </c>
      <c r="G268" s="492">
        <v>1</v>
      </c>
      <c r="H268" s="492">
        <v>0</v>
      </c>
      <c r="I268" s="492">
        <v>0</v>
      </c>
      <c r="J268" s="492">
        <v>0</v>
      </c>
      <c r="K268" s="492">
        <v>0</v>
      </c>
      <c r="L268" s="492">
        <v>0</v>
      </c>
      <c r="M268" s="492">
        <v>0</v>
      </c>
    </row>
    <row r="269" spans="1:13" x14ac:dyDescent="0.45">
      <c r="A269" s="492" t="s">
        <v>774</v>
      </c>
      <c r="B269" s="492" t="s">
        <v>568</v>
      </c>
      <c r="C269" s="492" t="s">
        <v>393</v>
      </c>
      <c r="D269" s="492" t="s">
        <v>290</v>
      </c>
      <c r="E269" s="492" t="s">
        <v>387</v>
      </c>
      <c r="F269" s="492" t="s">
        <v>770</v>
      </c>
      <c r="G269" s="492">
        <v>1</v>
      </c>
      <c r="H269" s="492">
        <v>396</v>
      </c>
      <c r="I269" s="492">
        <v>413</v>
      </c>
      <c r="J269" s="492">
        <v>414</v>
      </c>
      <c r="K269" s="492">
        <v>410</v>
      </c>
      <c r="L269" s="492">
        <v>408</v>
      </c>
      <c r="M269" s="492">
        <v>394</v>
      </c>
    </row>
    <row r="270" spans="1:13" x14ac:dyDescent="0.45">
      <c r="A270" s="492" t="s">
        <v>774</v>
      </c>
      <c r="B270" s="492" t="s">
        <v>568</v>
      </c>
      <c r="C270" s="492" t="s">
        <v>394</v>
      </c>
      <c r="D270" s="492" t="s">
        <v>187</v>
      </c>
      <c r="E270" s="492" t="s">
        <v>387</v>
      </c>
      <c r="F270" s="492" t="s">
        <v>770</v>
      </c>
      <c r="G270" s="492">
        <v>1</v>
      </c>
      <c r="H270" s="492">
        <v>173</v>
      </c>
      <c r="I270" s="492">
        <v>184</v>
      </c>
      <c r="J270" s="492">
        <v>191</v>
      </c>
      <c r="K270" s="492">
        <v>194</v>
      </c>
      <c r="L270" s="492">
        <v>209</v>
      </c>
      <c r="M270" s="492">
        <v>210</v>
      </c>
    </row>
    <row r="271" spans="1:13" x14ac:dyDescent="0.45">
      <c r="A271" s="492" t="s">
        <v>774</v>
      </c>
      <c r="B271" s="492" t="s">
        <v>568</v>
      </c>
      <c r="C271" s="492" t="s">
        <v>394</v>
      </c>
      <c r="D271" s="492" t="s">
        <v>188</v>
      </c>
      <c r="E271" s="492" t="s">
        <v>387</v>
      </c>
      <c r="F271" s="492" t="s">
        <v>770</v>
      </c>
      <c r="G271" s="492">
        <v>1</v>
      </c>
      <c r="H271" s="492">
        <v>154</v>
      </c>
      <c r="I271" s="492">
        <v>161</v>
      </c>
      <c r="J271" s="492">
        <v>161</v>
      </c>
      <c r="K271" s="492">
        <v>161</v>
      </c>
      <c r="L271" s="492">
        <v>168</v>
      </c>
      <c r="M271" s="492">
        <v>166</v>
      </c>
    </row>
    <row r="272" spans="1:13" x14ac:dyDescent="0.45">
      <c r="A272" s="492" t="s">
        <v>774</v>
      </c>
      <c r="B272" s="492" t="s">
        <v>568</v>
      </c>
      <c r="C272" s="492" t="s">
        <v>394</v>
      </c>
      <c r="D272" s="492" t="s">
        <v>388</v>
      </c>
      <c r="E272" s="492" t="s">
        <v>387</v>
      </c>
      <c r="F272" s="492" t="s">
        <v>770</v>
      </c>
      <c r="G272" s="492">
        <v>1</v>
      </c>
      <c r="H272" s="492">
        <v>0</v>
      </c>
      <c r="I272" s="492">
        <v>0</v>
      </c>
      <c r="J272" s="492">
        <v>0</v>
      </c>
      <c r="K272" s="492">
        <v>0</v>
      </c>
      <c r="L272" s="492">
        <v>0</v>
      </c>
      <c r="M272" s="492">
        <v>0</v>
      </c>
    </row>
    <row r="273" spans="1:13" x14ac:dyDescent="0.45">
      <c r="A273" s="492" t="s">
        <v>774</v>
      </c>
      <c r="B273" s="492" t="s">
        <v>568</v>
      </c>
      <c r="C273" s="492" t="s">
        <v>394</v>
      </c>
      <c r="D273" s="492" t="s">
        <v>290</v>
      </c>
      <c r="E273" s="492" t="s">
        <v>387</v>
      </c>
      <c r="F273" s="492" t="s">
        <v>770</v>
      </c>
      <c r="G273" s="492">
        <v>1</v>
      </c>
      <c r="H273" s="492">
        <v>328</v>
      </c>
      <c r="I273" s="492">
        <v>345</v>
      </c>
      <c r="J273" s="492">
        <v>352</v>
      </c>
      <c r="K273" s="492">
        <v>355</v>
      </c>
      <c r="L273" s="492">
        <v>377</v>
      </c>
      <c r="M273" s="492">
        <v>376</v>
      </c>
    </row>
    <row r="274" spans="1:13" x14ac:dyDescent="0.45">
      <c r="A274" s="492" t="s">
        <v>774</v>
      </c>
      <c r="B274" s="492" t="s">
        <v>568</v>
      </c>
      <c r="C274" s="492" t="s">
        <v>395</v>
      </c>
      <c r="D274" s="492" t="s">
        <v>187</v>
      </c>
      <c r="E274" s="492" t="s">
        <v>387</v>
      </c>
      <c r="F274" s="492" t="s">
        <v>770</v>
      </c>
      <c r="G274" s="492">
        <v>1</v>
      </c>
      <c r="H274" s="492">
        <v>98</v>
      </c>
      <c r="I274" s="492">
        <v>104</v>
      </c>
      <c r="J274" s="492">
        <v>111</v>
      </c>
      <c r="K274" s="492">
        <v>119</v>
      </c>
      <c r="L274" s="492">
        <v>139</v>
      </c>
      <c r="M274" s="492">
        <v>147</v>
      </c>
    </row>
    <row r="275" spans="1:13" x14ac:dyDescent="0.45">
      <c r="A275" s="492" t="s">
        <v>774</v>
      </c>
      <c r="B275" s="492" t="s">
        <v>568</v>
      </c>
      <c r="C275" s="492" t="s">
        <v>395</v>
      </c>
      <c r="D275" s="492" t="s">
        <v>188</v>
      </c>
      <c r="E275" s="492" t="s">
        <v>387</v>
      </c>
      <c r="F275" s="492" t="s">
        <v>770</v>
      </c>
      <c r="G275" s="492">
        <v>1</v>
      </c>
      <c r="H275" s="492">
        <v>111</v>
      </c>
      <c r="I275" s="492">
        <v>116</v>
      </c>
      <c r="J275" s="492">
        <v>118</v>
      </c>
      <c r="K275" s="492">
        <v>123</v>
      </c>
      <c r="L275" s="492">
        <v>137</v>
      </c>
      <c r="M275" s="492">
        <v>139</v>
      </c>
    </row>
    <row r="276" spans="1:13" x14ac:dyDescent="0.45">
      <c r="A276" s="492" t="s">
        <v>774</v>
      </c>
      <c r="B276" s="492" t="s">
        <v>568</v>
      </c>
      <c r="C276" s="492" t="s">
        <v>395</v>
      </c>
      <c r="D276" s="492" t="s">
        <v>388</v>
      </c>
      <c r="E276" s="492" t="s">
        <v>387</v>
      </c>
      <c r="F276" s="492" t="s">
        <v>770</v>
      </c>
      <c r="G276" s="492">
        <v>1</v>
      </c>
      <c r="H276" s="492">
        <v>0</v>
      </c>
      <c r="I276" s="492">
        <v>0</v>
      </c>
      <c r="J276" s="492">
        <v>0</v>
      </c>
      <c r="K276" s="492">
        <v>0</v>
      </c>
      <c r="L276" s="492">
        <v>0</v>
      </c>
      <c r="M276" s="492">
        <v>0</v>
      </c>
    </row>
    <row r="277" spans="1:13" x14ac:dyDescent="0.45">
      <c r="A277" s="492" t="s">
        <v>774</v>
      </c>
      <c r="B277" s="492" t="s">
        <v>568</v>
      </c>
      <c r="C277" s="492" t="s">
        <v>395</v>
      </c>
      <c r="D277" s="492" t="s">
        <v>290</v>
      </c>
      <c r="E277" s="492" t="s">
        <v>387</v>
      </c>
      <c r="F277" s="492" t="s">
        <v>770</v>
      </c>
      <c r="G277" s="492">
        <v>1</v>
      </c>
      <c r="H277" s="492">
        <v>209</v>
      </c>
      <c r="I277" s="492">
        <v>221</v>
      </c>
      <c r="J277" s="492">
        <v>229</v>
      </c>
      <c r="K277" s="492">
        <v>242</v>
      </c>
      <c r="L277" s="492">
        <v>276</v>
      </c>
      <c r="M277" s="492">
        <v>286</v>
      </c>
    </row>
    <row r="278" spans="1:13" x14ac:dyDescent="0.45">
      <c r="A278" s="492" t="s">
        <v>774</v>
      </c>
      <c r="B278" s="492" t="s">
        <v>568</v>
      </c>
      <c r="C278" s="492" t="s">
        <v>396</v>
      </c>
      <c r="D278" s="492" t="s">
        <v>187</v>
      </c>
      <c r="E278" s="492" t="s">
        <v>387</v>
      </c>
      <c r="F278" s="492" t="s">
        <v>770</v>
      </c>
      <c r="G278" s="492">
        <v>1</v>
      </c>
      <c r="H278" s="492">
        <v>46</v>
      </c>
      <c r="I278" s="492">
        <v>49</v>
      </c>
      <c r="J278" s="492">
        <v>57</v>
      </c>
      <c r="K278" s="492">
        <v>64</v>
      </c>
      <c r="L278" s="492">
        <v>80</v>
      </c>
      <c r="M278" s="492">
        <v>88</v>
      </c>
    </row>
    <row r="279" spans="1:13" x14ac:dyDescent="0.45">
      <c r="A279" s="492" t="s">
        <v>774</v>
      </c>
      <c r="B279" s="492" t="s">
        <v>568</v>
      </c>
      <c r="C279" s="492" t="s">
        <v>396</v>
      </c>
      <c r="D279" s="492" t="s">
        <v>188</v>
      </c>
      <c r="E279" s="492" t="s">
        <v>387</v>
      </c>
      <c r="F279" s="492" t="s">
        <v>770</v>
      </c>
      <c r="G279" s="492">
        <v>1</v>
      </c>
      <c r="H279" s="492">
        <v>61</v>
      </c>
      <c r="I279" s="492">
        <v>65</v>
      </c>
      <c r="J279" s="492">
        <v>74</v>
      </c>
      <c r="K279" s="492">
        <v>81</v>
      </c>
      <c r="L279" s="492">
        <v>95</v>
      </c>
      <c r="M279" s="492">
        <v>101</v>
      </c>
    </row>
    <row r="280" spans="1:13" x14ac:dyDescent="0.45">
      <c r="A280" s="492" t="s">
        <v>774</v>
      </c>
      <c r="B280" s="492" t="s">
        <v>568</v>
      </c>
      <c r="C280" s="492" t="s">
        <v>396</v>
      </c>
      <c r="D280" s="492" t="s">
        <v>388</v>
      </c>
      <c r="E280" s="492" t="s">
        <v>387</v>
      </c>
      <c r="F280" s="492" t="s">
        <v>770</v>
      </c>
      <c r="G280" s="492">
        <v>1</v>
      </c>
      <c r="H280" s="492">
        <v>0</v>
      </c>
      <c r="I280" s="492">
        <v>0</v>
      </c>
      <c r="J280" s="492">
        <v>0</v>
      </c>
      <c r="K280" s="492">
        <v>0</v>
      </c>
      <c r="L280" s="492">
        <v>0</v>
      </c>
      <c r="M280" s="492">
        <v>0</v>
      </c>
    </row>
    <row r="281" spans="1:13" x14ac:dyDescent="0.45">
      <c r="A281" s="492" t="s">
        <v>774</v>
      </c>
      <c r="B281" s="492" t="s">
        <v>568</v>
      </c>
      <c r="C281" s="492" t="s">
        <v>396</v>
      </c>
      <c r="D281" s="492" t="s">
        <v>290</v>
      </c>
      <c r="E281" s="492" t="s">
        <v>387</v>
      </c>
      <c r="F281" s="492" t="s">
        <v>770</v>
      </c>
      <c r="G281" s="492">
        <v>1</v>
      </c>
      <c r="H281" s="492">
        <v>108</v>
      </c>
      <c r="I281" s="492">
        <v>114</v>
      </c>
      <c r="J281" s="492">
        <v>130</v>
      </c>
      <c r="K281" s="492">
        <v>145</v>
      </c>
      <c r="L281" s="492">
        <v>175</v>
      </c>
      <c r="M281" s="492">
        <v>189</v>
      </c>
    </row>
    <row r="282" spans="1:13" x14ac:dyDescent="0.45">
      <c r="A282" s="492" t="s">
        <v>774</v>
      </c>
      <c r="B282" s="492" t="s">
        <v>568</v>
      </c>
      <c r="C282" s="492" t="s">
        <v>397</v>
      </c>
      <c r="D282" s="492" t="s">
        <v>187</v>
      </c>
      <c r="E282" s="492" t="s">
        <v>387</v>
      </c>
      <c r="F282" s="492" t="s">
        <v>770</v>
      </c>
      <c r="G282" s="492">
        <v>1</v>
      </c>
      <c r="H282" s="492">
        <v>38</v>
      </c>
      <c r="I282" s="492">
        <v>43</v>
      </c>
      <c r="J282" s="492">
        <v>46</v>
      </c>
      <c r="K282" s="492">
        <v>50</v>
      </c>
      <c r="L282" s="492">
        <v>62</v>
      </c>
      <c r="M282" s="492">
        <v>70</v>
      </c>
    </row>
    <row r="283" spans="1:13" x14ac:dyDescent="0.45">
      <c r="A283" s="492" t="s">
        <v>774</v>
      </c>
      <c r="B283" s="492" t="s">
        <v>568</v>
      </c>
      <c r="C283" s="492" t="s">
        <v>397</v>
      </c>
      <c r="D283" s="492" t="s">
        <v>188</v>
      </c>
      <c r="E283" s="492" t="s">
        <v>387</v>
      </c>
      <c r="F283" s="492" t="s">
        <v>770</v>
      </c>
      <c r="G283" s="492">
        <v>1</v>
      </c>
      <c r="H283" s="492">
        <v>48</v>
      </c>
      <c r="I283" s="492">
        <v>53</v>
      </c>
      <c r="J283" s="492">
        <v>57</v>
      </c>
      <c r="K283" s="492">
        <v>62</v>
      </c>
      <c r="L283" s="492">
        <v>75</v>
      </c>
      <c r="M283" s="492">
        <v>83</v>
      </c>
    </row>
    <row r="284" spans="1:13" x14ac:dyDescent="0.45">
      <c r="A284" s="492" t="s">
        <v>774</v>
      </c>
      <c r="B284" s="492" t="s">
        <v>568</v>
      </c>
      <c r="C284" s="492" t="s">
        <v>397</v>
      </c>
      <c r="D284" s="492" t="s">
        <v>388</v>
      </c>
      <c r="E284" s="492" t="s">
        <v>387</v>
      </c>
      <c r="F284" s="492" t="s">
        <v>770</v>
      </c>
      <c r="G284" s="492">
        <v>1</v>
      </c>
      <c r="H284" s="492">
        <v>0</v>
      </c>
      <c r="I284" s="492">
        <v>0</v>
      </c>
      <c r="J284" s="492">
        <v>0</v>
      </c>
      <c r="K284" s="492">
        <v>0</v>
      </c>
      <c r="L284" s="492">
        <v>0</v>
      </c>
      <c r="M284" s="492">
        <v>0</v>
      </c>
    </row>
    <row r="285" spans="1:13" x14ac:dyDescent="0.45">
      <c r="A285" s="492" t="s">
        <v>774</v>
      </c>
      <c r="B285" s="492" t="s">
        <v>568</v>
      </c>
      <c r="C285" s="492" t="s">
        <v>397</v>
      </c>
      <c r="D285" s="492" t="s">
        <v>290</v>
      </c>
      <c r="E285" s="492" t="s">
        <v>387</v>
      </c>
      <c r="F285" s="492" t="s">
        <v>770</v>
      </c>
      <c r="G285" s="492">
        <v>1</v>
      </c>
      <c r="H285" s="492">
        <v>85</v>
      </c>
      <c r="I285" s="492">
        <v>95</v>
      </c>
      <c r="J285" s="492">
        <v>103</v>
      </c>
      <c r="K285" s="492">
        <v>112</v>
      </c>
      <c r="L285" s="492">
        <v>137</v>
      </c>
      <c r="M285" s="492">
        <v>152</v>
      </c>
    </row>
    <row r="286" spans="1:13" x14ac:dyDescent="0.45">
      <c r="A286" s="492" t="s">
        <v>774</v>
      </c>
      <c r="B286" s="492" t="s">
        <v>568</v>
      </c>
      <c r="C286" s="492" t="s">
        <v>398</v>
      </c>
      <c r="D286" s="492" t="s">
        <v>187</v>
      </c>
      <c r="E286" s="492" t="s">
        <v>387</v>
      </c>
      <c r="F286" s="492" t="s">
        <v>770</v>
      </c>
      <c r="G286" s="492">
        <v>1</v>
      </c>
      <c r="H286" s="492">
        <v>31</v>
      </c>
      <c r="I286" s="492">
        <v>32</v>
      </c>
      <c r="J286" s="492">
        <v>32</v>
      </c>
      <c r="K286" s="492">
        <v>30</v>
      </c>
      <c r="L286" s="492">
        <v>30</v>
      </c>
      <c r="M286" s="492">
        <v>31</v>
      </c>
    </row>
    <row r="287" spans="1:13" x14ac:dyDescent="0.45">
      <c r="A287" s="492" t="s">
        <v>774</v>
      </c>
      <c r="B287" s="492" t="s">
        <v>568</v>
      </c>
      <c r="C287" s="492" t="s">
        <v>398</v>
      </c>
      <c r="D287" s="492" t="s">
        <v>188</v>
      </c>
      <c r="E287" s="492" t="s">
        <v>387</v>
      </c>
      <c r="F287" s="492" t="s">
        <v>770</v>
      </c>
      <c r="G287" s="492">
        <v>1</v>
      </c>
      <c r="H287" s="492">
        <v>24</v>
      </c>
      <c r="I287" s="492">
        <v>21</v>
      </c>
      <c r="J287" s="492">
        <v>20</v>
      </c>
      <c r="K287" s="492">
        <v>20</v>
      </c>
      <c r="L287" s="492">
        <v>21</v>
      </c>
      <c r="M287" s="492">
        <v>22</v>
      </c>
    </row>
    <row r="288" spans="1:13" x14ac:dyDescent="0.45">
      <c r="A288" s="492" t="s">
        <v>774</v>
      </c>
      <c r="B288" s="492" t="s">
        <v>568</v>
      </c>
      <c r="C288" s="492" t="s">
        <v>398</v>
      </c>
      <c r="D288" s="492" t="s">
        <v>388</v>
      </c>
      <c r="E288" s="492" t="s">
        <v>387</v>
      </c>
      <c r="F288" s="492" t="s">
        <v>770</v>
      </c>
      <c r="G288" s="492">
        <v>1</v>
      </c>
      <c r="H288" s="492">
        <v>0</v>
      </c>
      <c r="I288" s="492">
        <v>0</v>
      </c>
      <c r="J288" s="492">
        <v>0</v>
      </c>
      <c r="K288" s="492">
        <v>0</v>
      </c>
      <c r="L288" s="492">
        <v>0</v>
      </c>
      <c r="M288" s="492">
        <v>0</v>
      </c>
    </row>
    <row r="289" spans="1:13" x14ac:dyDescent="0.45">
      <c r="A289" s="492" t="s">
        <v>774</v>
      </c>
      <c r="B289" s="492" t="s">
        <v>568</v>
      </c>
      <c r="C289" s="492" t="s">
        <v>398</v>
      </c>
      <c r="D289" s="492" t="s">
        <v>290</v>
      </c>
      <c r="E289" s="492" t="s">
        <v>387</v>
      </c>
      <c r="F289" s="492" t="s">
        <v>770</v>
      </c>
      <c r="G289" s="492">
        <v>1</v>
      </c>
      <c r="H289" s="492">
        <v>55</v>
      </c>
      <c r="I289" s="492">
        <v>53</v>
      </c>
      <c r="J289" s="492">
        <v>52</v>
      </c>
      <c r="K289" s="492">
        <v>50</v>
      </c>
      <c r="L289" s="492">
        <v>52</v>
      </c>
      <c r="M289" s="492">
        <v>53</v>
      </c>
    </row>
    <row r="290" spans="1:13" x14ac:dyDescent="0.45">
      <c r="A290" s="492" t="s">
        <v>774</v>
      </c>
      <c r="B290" s="492" t="s">
        <v>568</v>
      </c>
      <c r="C290" s="492" t="s">
        <v>399</v>
      </c>
      <c r="D290" s="492" t="s">
        <v>187</v>
      </c>
      <c r="E290" s="492" t="s">
        <v>387</v>
      </c>
      <c r="F290" s="492" t="s">
        <v>770</v>
      </c>
      <c r="G290" s="492">
        <v>1</v>
      </c>
      <c r="H290" s="492">
        <v>0</v>
      </c>
      <c r="I290" s="492">
        <v>0</v>
      </c>
      <c r="J290" s="492">
        <v>0</v>
      </c>
      <c r="K290" s="492">
        <v>0</v>
      </c>
      <c r="L290" s="492">
        <v>0</v>
      </c>
      <c r="M290" s="492">
        <v>0</v>
      </c>
    </row>
    <row r="291" spans="1:13" x14ac:dyDescent="0.45">
      <c r="A291" s="492" t="s">
        <v>774</v>
      </c>
      <c r="B291" s="492" t="s">
        <v>568</v>
      </c>
      <c r="C291" s="492" t="s">
        <v>399</v>
      </c>
      <c r="D291" s="492" t="s">
        <v>188</v>
      </c>
      <c r="E291" s="492" t="s">
        <v>387</v>
      </c>
      <c r="F291" s="492" t="s">
        <v>770</v>
      </c>
      <c r="G291" s="492">
        <v>1</v>
      </c>
      <c r="H291" s="492">
        <v>0</v>
      </c>
      <c r="I291" s="492">
        <v>0</v>
      </c>
      <c r="J291" s="492">
        <v>0</v>
      </c>
      <c r="K291" s="492">
        <v>0</v>
      </c>
      <c r="L291" s="492">
        <v>0</v>
      </c>
      <c r="M291" s="492">
        <v>0</v>
      </c>
    </row>
    <row r="292" spans="1:13" x14ac:dyDescent="0.45">
      <c r="A292" s="492" t="s">
        <v>774</v>
      </c>
      <c r="B292" s="492" t="s">
        <v>568</v>
      </c>
      <c r="C292" s="492" t="s">
        <v>399</v>
      </c>
      <c r="D292" s="492" t="s">
        <v>388</v>
      </c>
      <c r="E292" s="492" t="s">
        <v>387</v>
      </c>
      <c r="F292" s="492" t="s">
        <v>770</v>
      </c>
      <c r="G292" s="492">
        <v>1</v>
      </c>
      <c r="H292" s="492">
        <v>0</v>
      </c>
      <c r="I292" s="492">
        <v>0</v>
      </c>
      <c r="J292" s="492">
        <v>0</v>
      </c>
      <c r="K292" s="492">
        <v>0</v>
      </c>
      <c r="L292" s="492">
        <v>0</v>
      </c>
      <c r="M292" s="492">
        <v>0</v>
      </c>
    </row>
    <row r="293" spans="1:13" x14ac:dyDescent="0.45">
      <c r="A293" s="492" t="s">
        <v>774</v>
      </c>
      <c r="B293" s="492" t="s">
        <v>568</v>
      </c>
      <c r="C293" s="492" t="s">
        <v>399</v>
      </c>
      <c r="D293" s="492" t="s">
        <v>290</v>
      </c>
      <c r="E293" s="492" t="s">
        <v>387</v>
      </c>
      <c r="F293" s="492" t="s">
        <v>770</v>
      </c>
      <c r="G293" s="492">
        <v>1</v>
      </c>
      <c r="H293" s="492">
        <v>0</v>
      </c>
      <c r="I293" s="492">
        <v>0</v>
      </c>
      <c r="J293" s="492">
        <v>0</v>
      </c>
      <c r="K293" s="492">
        <v>1</v>
      </c>
      <c r="L293" s="492">
        <v>0</v>
      </c>
      <c r="M293" s="492">
        <v>0</v>
      </c>
    </row>
    <row r="294" spans="1:13" x14ac:dyDescent="0.45">
      <c r="A294" s="492" t="s">
        <v>774</v>
      </c>
      <c r="B294" s="492" t="s">
        <v>568</v>
      </c>
      <c r="C294" s="492" t="s">
        <v>290</v>
      </c>
      <c r="D294" s="492" t="s">
        <v>187</v>
      </c>
      <c r="E294" s="492" t="s">
        <v>387</v>
      </c>
      <c r="F294" s="492" t="s">
        <v>770</v>
      </c>
      <c r="G294" s="492">
        <v>1</v>
      </c>
      <c r="H294" s="492">
        <v>2012</v>
      </c>
      <c r="I294" s="492">
        <v>2016</v>
      </c>
      <c r="J294" s="492">
        <v>2040</v>
      </c>
      <c r="K294" s="492">
        <v>2013</v>
      </c>
      <c r="L294" s="492">
        <v>2048</v>
      </c>
      <c r="M294" s="492">
        <v>2006</v>
      </c>
    </row>
    <row r="295" spans="1:13" x14ac:dyDescent="0.45">
      <c r="A295" s="492" t="s">
        <v>774</v>
      </c>
      <c r="B295" s="492" t="s">
        <v>568</v>
      </c>
      <c r="C295" s="492" t="s">
        <v>290</v>
      </c>
      <c r="D295" s="492" t="s">
        <v>188</v>
      </c>
      <c r="E295" s="492" t="s">
        <v>387</v>
      </c>
      <c r="F295" s="492" t="s">
        <v>770</v>
      </c>
      <c r="G295" s="492">
        <v>1</v>
      </c>
      <c r="H295" s="492">
        <v>1512</v>
      </c>
      <c r="I295" s="492">
        <v>1517</v>
      </c>
      <c r="J295" s="492">
        <v>1530</v>
      </c>
      <c r="K295" s="492">
        <v>1523</v>
      </c>
      <c r="L295" s="492">
        <v>1551</v>
      </c>
      <c r="M295" s="492">
        <v>1529</v>
      </c>
    </row>
    <row r="296" spans="1:13" x14ac:dyDescent="0.45">
      <c r="A296" s="492" t="s">
        <v>774</v>
      </c>
      <c r="B296" s="492" t="s">
        <v>568</v>
      </c>
      <c r="C296" s="492" t="s">
        <v>290</v>
      </c>
      <c r="D296" s="492" t="s">
        <v>388</v>
      </c>
      <c r="E296" s="492" t="s">
        <v>387</v>
      </c>
      <c r="F296" s="492" t="s">
        <v>770</v>
      </c>
      <c r="G296" s="492">
        <v>1</v>
      </c>
      <c r="H296" s="492">
        <v>0</v>
      </c>
      <c r="I296" s="492">
        <v>0</v>
      </c>
      <c r="J296" s="492">
        <v>1</v>
      </c>
      <c r="K296" s="492">
        <v>1</v>
      </c>
      <c r="L296" s="492">
        <v>2</v>
      </c>
      <c r="M296" s="492">
        <v>3</v>
      </c>
    </row>
    <row r="297" spans="1:13" x14ac:dyDescent="0.45">
      <c r="A297" s="492" t="s">
        <v>774</v>
      </c>
      <c r="B297" s="492" t="s">
        <v>568</v>
      </c>
      <c r="C297" s="492" t="s">
        <v>290</v>
      </c>
      <c r="D297" s="492" t="s">
        <v>290</v>
      </c>
      <c r="E297" s="492" t="s">
        <v>387</v>
      </c>
      <c r="F297" s="492" t="s">
        <v>770</v>
      </c>
      <c r="G297" s="492">
        <v>1</v>
      </c>
      <c r="H297" s="492">
        <v>3524</v>
      </c>
      <c r="I297" s="492">
        <v>3533</v>
      </c>
      <c r="J297" s="492">
        <v>3570</v>
      </c>
      <c r="K297" s="492">
        <v>3537</v>
      </c>
      <c r="L297" s="492">
        <v>3601</v>
      </c>
      <c r="M297" s="492">
        <v>3538</v>
      </c>
    </row>
    <row r="298" spans="1:13" x14ac:dyDescent="0.45">
      <c r="A298" s="492" t="s">
        <v>774</v>
      </c>
      <c r="B298" s="492" t="s">
        <v>561</v>
      </c>
      <c r="C298" s="492" t="s">
        <v>386</v>
      </c>
      <c r="D298" s="492" t="s">
        <v>187</v>
      </c>
      <c r="E298" s="492" t="s">
        <v>387</v>
      </c>
      <c r="F298" s="492" t="s">
        <v>770</v>
      </c>
      <c r="G298" s="492">
        <v>1</v>
      </c>
      <c r="H298" s="492">
        <v>419</v>
      </c>
      <c r="I298" s="492">
        <v>392</v>
      </c>
      <c r="J298" s="492">
        <v>380</v>
      </c>
      <c r="K298" s="492">
        <v>359</v>
      </c>
      <c r="L298" s="492">
        <v>339</v>
      </c>
      <c r="M298" s="492">
        <v>269</v>
      </c>
    </row>
    <row r="299" spans="1:13" x14ac:dyDescent="0.45">
      <c r="A299" s="492" t="s">
        <v>774</v>
      </c>
      <c r="B299" s="492" t="s">
        <v>561</v>
      </c>
      <c r="C299" s="492" t="s">
        <v>386</v>
      </c>
      <c r="D299" s="492" t="s">
        <v>188</v>
      </c>
      <c r="E299" s="492" t="s">
        <v>387</v>
      </c>
      <c r="F299" s="492" t="s">
        <v>770</v>
      </c>
      <c r="G299" s="492">
        <v>1</v>
      </c>
      <c r="H299" s="492">
        <v>489</v>
      </c>
      <c r="I299" s="492">
        <v>452</v>
      </c>
      <c r="J299" s="492">
        <v>436</v>
      </c>
      <c r="K299" s="492">
        <v>414</v>
      </c>
      <c r="L299" s="492">
        <v>398</v>
      </c>
      <c r="M299" s="492">
        <v>300</v>
      </c>
    </row>
    <row r="300" spans="1:13" x14ac:dyDescent="0.45">
      <c r="A300" s="492" t="s">
        <v>774</v>
      </c>
      <c r="B300" s="492" t="s">
        <v>561</v>
      </c>
      <c r="C300" s="492" t="s">
        <v>386</v>
      </c>
      <c r="D300" s="492" t="s">
        <v>388</v>
      </c>
      <c r="E300" s="492" t="s">
        <v>387</v>
      </c>
      <c r="F300" s="492" t="s">
        <v>770</v>
      </c>
      <c r="G300" s="492">
        <v>1</v>
      </c>
      <c r="H300" s="492">
        <v>3</v>
      </c>
      <c r="I300" s="492">
        <v>1</v>
      </c>
      <c r="J300" s="492">
        <v>0</v>
      </c>
      <c r="K300" s="492">
        <v>0</v>
      </c>
      <c r="L300" s="492">
        <v>0</v>
      </c>
      <c r="M300" s="492">
        <v>2</v>
      </c>
    </row>
    <row r="301" spans="1:13" x14ac:dyDescent="0.45">
      <c r="A301" s="492" t="s">
        <v>774</v>
      </c>
      <c r="B301" s="492" t="s">
        <v>561</v>
      </c>
      <c r="C301" s="492" t="s">
        <v>386</v>
      </c>
      <c r="D301" s="492" t="s">
        <v>290</v>
      </c>
      <c r="E301" s="492" t="s">
        <v>387</v>
      </c>
      <c r="F301" s="492" t="s">
        <v>770</v>
      </c>
      <c r="G301" s="492">
        <v>1</v>
      </c>
      <c r="H301" s="492">
        <v>911</v>
      </c>
      <c r="I301" s="492">
        <v>844</v>
      </c>
      <c r="J301" s="492">
        <v>816</v>
      </c>
      <c r="K301" s="492">
        <v>773</v>
      </c>
      <c r="L301" s="492">
        <v>737</v>
      </c>
      <c r="M301" s="492">
        <v>571</v>
      </c>
    </row>
    <row r="302" spans="1:13" x14ac:dyDescent="0.45">
      <c r="A302" s="492" t="s">
        <v>774</v>
      </c>
      <c r="B302" s="492" t="s">
        <v>561</v>
      </c>
      <c r="C302" s="492" t="s">
        <v>389</v>
      </c>
      <c r="D302" s="492" t="s">
        <v>187</v>
      </c>
      <c r="E302" s="492" t="s">
        <v>387</v>
      </c>
      <c r="F302" s="492" t="s">
        <v>770</v>
      </c>
      <c r="G302" s="492">
        <v>1</v>
      </c>
      <c r="H302" s="492">
        <v>1399</v>
      </c>
      <c r="I302" s="492">
        <v>1265</v>
      </c>
      <c r="J302" s="492">
        <v>1160</v>
      </c>
      <c r="K302" s="492">
        <v>1000</v>
      </c>
      <c r="L302" s="492">
        <v>960</v>
      </c>
      <c r="M302" s="492">
        <v>706</v>
      </c>
    </row>
    <row r="303" spans="1:13" x14ac:dyDescent="0.45">
      <c r="A303" s="492" t="s">
        <v>774</v>
      </c>
      <c r="B303" s="492" t="s">
        <v>561</v>
      </c>
      <c r="C303" s="492" t="s">
        <v>389</v>
      </c>
      <c r="D303" s="492" t="s">
        <v>188</v>
      </c>
      <c r="E303" s="492" t="s">
        <v>387</v>
      </c>
      <c r="F303" s="492" t="s">
        <v>770</v>
      </c>
      <c r="G303" s="492">
        <v>1</v>
      </c>
      <c r="H303" s="492">
        <v>1825</v>
      </c>
      <c r="I303" s="492">
        <v>1638</v>
      </c>
      <c r="J303" s="492">
        <v>1485</v>
      </c>
      <c r="K303" s="492">
        <v>1272</v>
      </c>
      <c r="L303" s="492">
        <v>1256</v>
      </c>
      <c r="M303" s="492">
        <v>886</v>
      </c>
    </row>
    <row r="304" spans="1:13" x14ac:dyDescent="0.45">
      <c r="A304" s="492" t="s">
        <v>774</v>
      </c>
      <c r="B304" s="492" t="s">
        <v>561</v>
      </c>
      <c r="C304" s="492" t="s">
        <v>389</v>
      </c>
      <c r="D304" s="492" t="s">
        <v>388</v>
      </c>
      <c r="E304" s="492" t="s">
        <v>387</v>
      </c>
      <c r="F304" s="492" t="s">
        <v>770</v>
      </c>
      <c r="G304" s="492">
        <v>1</v>
      </c>
      <c r="H304" s="492">
        <v>9</v>
      </c>
      <c r="I304" s="492">
        <v>3</v>
      </c>
      <c r="J304" s="492">
        <v>2</v>
      </c>
      <c r="K304" s="492">
        <v>2</v>
      </c>
      <c r="L304" s="492">
        <v>1</v>
      </c>
      <c r="M304" s="492">
        <v>2</v>
      </c>
    </row>
    <row r="305" spans="1:13" x14ac:dyDescent="0.45">
      <c r="A305" s="492" t="s">
        <v>774</v>
      </c>
      <c r="B305" s="492" t="s">
        <v>561</v>
      </c>
      <c r="C305" s="492" t="s">
        <v>389</v>
      </c>
      <c r="D305" s="492" t="s">
        <v>290</v>
      </c>
      <c r="E305" s="492" t="s">
        <v>387</v>
      </c>
      <c r="F305" s="492" t="s">
        <v>770</v>
      </c>
      <c r="G305" s="492">
        <v>1</v>
      </c>
      <c r="H305" s="492">
        <v>3232</v>
      </c>
      <c r="I305" s="492">
        <v>2906</v>
      </c>
      <c r="J305" s="492">
        <v>2647</v>
      </c>
      <c r="K305" s="492">
        <v>2273</v>
      </c>
      <c r="L305" s="492">
        <v>2217</v>
      </c>
      <c r="M305" s="492">
        <v>1595</v>
      </c>
    </row>
    <row r="306" spans="1:13" x14ac:dyDescent="0.45">
      <c r="A306" s="492" t="s">
        <v>774</v>
      </c>
      <c r="B306" s="492" t="s">
        <v>561</v>
      </c>
      <c r="C306" s="492" t="s">
        <v>390</v>
      </c>
      <c r="D306" s="492" t="s">
        <v>187</v>
      </c>
      <c r="E306" s="492" t="s">
        <v>387</v>
      </c>
      <c r="F306" s="492" t="s">
        <v>770</v>
      </c>
      <c r="G306" s="492">
        <v>1</v>
      </c>
      <c r="H306" s="492">
        <v>1516</v>
      </c>
      <c r="I306" s="492">
        <v>1410</v>
      </c>
      <c r="J306" s="492">
        <v>1311</v>
      </c>
      <c r="K306" s="492">
        <v>1183</v>
      </c>
      <c r="L306" s="492">
        <v>1145</v>
      </c>
      <c r="M306" s="492">
        <v>734</v>
      </c>
    </row>
    <row r="307" spans="1:13" x14ac:dyDescent="0.45">
      <c r="A307" s="492" t="s">
        <v>774</v>
      </c>
      <c r="B307" s="492" t="s">
        <v>561</v>
      </c>
      <c r="C307" s="492" t="s">
        <v>390</v>
      </c>
      <c r="D307" s="492" t="s">
        <v>188</v>
      </c>
      <c r="E307" s="492" t="s">
        <v>387</v>
      </c>
      <c r="F307" s="492" t="s">
        <v>770</v>
      </c>
      <c r="G307" s="492">
        <v>1</v>
      </c>
      <c r="H307" s="492">
        <v>2091</v>
      </c>
      <c r="I307" s="492">
        <v>1917</v>
      </c>
      <c r="J307" s="492">
        <v>1765</v>
      </c>
      <c r="K307" s="492">
        <v>1575</v>
      </c>
      <c r="L307" s="492">
        <v>1514</v>
      </c>
      <c r="M307" s="492">
        <v>986</v>
      </c>
    </row>
    <row r="308" spans="1:13" x14ac:dyDescent="0.45">
      <c r="A308" s="492" t="s">
        <v>774</v>
      </c>
      <c r="B308" s="492" t="s">
        <v>561</v>
      </c>
      <c r="C308" s="492" t="s">
        <v>390</v>
      </c>
      <c r="D308" s="492" t="s">
        <v>388</v>
      </c>
      <c r="E308" s="492" t="s">
        <v>387</v>
      </c>
      <c r="F308" s="492" t="s">
        <v>770</v>
      </c>
      <c r="G308" s="492">
        <v>1</v>
      </c>
      <c r="H308" s="492">
        <v>8</v>
      </c>
      <c r="I308" s="492">
        <v>4</v>
      </c>
      <c r="J308" s="492">
        <v>3</v>
      </c>
      <c r="K308" s="492">
        <v>2</v>
      </c>
      <c r="L308" s="492">
        <v>2</v>
      </c>
      <c r="M308" s="492">
        <v>1</v>
      </c>
    </row>
    <row r="309" spans="1:13" x14ac:dyDescent="0.45">
      <c r="A309" s="492" t="s">
        <v>774</v>
      </c>
      <c r="B309" s="492" t="s">
        <v>561</v>
      </c>
      <c r="C309" s="492" t="s">
        <v>390</v>
      </c>
      <c r="D309" s="492" t="s">
        <v>290</v>
      </c>
      <c r="E309" s="492" t="s">
        <v>387</v>
      </c>
      <c r="F309" s="492" t="s">
        <v>770</v>
      </c>
      <c r="G309" s="492">
        <v>1</v>
      </c>
      <c r="H309" s="492">
        <v>3615</v>
      </c>
      <c r="I309" s="492">
        <v>3331</v>
      </c>
      <c r="J309" s="492">
        <v>3079</v>
      </c>
      <c r="K309" s="492">
        <v>2760</v>
      </c>
      <c r="L309" s="492">
        <v>2661</v>
      </c>
      <c r="M309" s="492">
        <v>1721</v>
      </c>
    </row>
    <row r="310" spans="1:13" x14ac:dyDescent="0.45">
      <c r="A310" s="492" t="s">
        <v>774</v>
      </c>
      <c r="B310" s="492" t="s">
        <v>561</v>
      </c>
      <c r="C310" s="492" t="s">
        <v>391</v>
      </c>
      <c r="D310" s="492" t="s">
        <v>187</v>
      </c>
      <c r="E310" s="492" t="s">
        <v>387</v>
      </c>
      <c r="F310" s="492" t="s">
        <v>770</v>
      </c>
      <c r="G310" s="492">
        <v>1</v>
      </c>
      <c r="H310" s="492">
        <v>621</v>
      </c>
      <c r="I310" s="492">
        <v>616</v>
      </c>
      <c r="J310" s="492">
        <v>609</v>
      </c>
      <c r="K310" s="492">
        <v>578</v>
      </c>
      <c r="L310" s="492">
        <v>569</v>
      </c>
      <c r="M310" s="492">
        <v>366</v>
      </c>
    </row>
    <row r="311" spans="1:13" x14ac:dyDescent="0.45">
      <c r="A311" s="492" t="s">
        <v>774</v>
      </c>
      <c r="B311" s="492" t="s">
        <v>561</v>
      </c>
      <c r="C311" s="492" t="s">
        <v>391</v>
      </c>
      <c r="D311" s="492" t="s">
        <v>188</v>
      </c>
      <c r="E311" s="492" t="s">
        <v>387</v>
      </c>
      <c r="F311" s="492" t="s">
        <v>770</v>
      </c>
      <c r="G311" s="492">
        <v>1</v>
      </c>
      <c r="H311" s="492">
        <v>918</v>
      </c>
      <c r="I311" s="492">
        <v>890</v>
      </c>
      <c r="J311" s="492">
        <v>862</v>
      </c>
      <c r="K311" s="492">
        <v>806</v>
      </c>
      <c r="L311" s="492">
        <v>789</v>
      </c>
      <c r="M311" s="492">
        <v>509</v>
      </c>
    </row>
    <row r="312" spans="1:13" x14ac:dyDescent="0.45">
      <c r="A312" s="492" t="s">
        <v>774</v>
      </c>
      <c r="B312" s="492" t="s">
        <v>561</v>
      </c>
      <c r="C312" s="492" t="s">
        <v>391</v>
      </c>
      <c r="D312" s="492" t="s">
        <v>388</v>
      </c>
      <c r="E312" s="492" t="s">
        <v>387</v>
      </c>
      <c r="F312" s="492" t="s">
        <v>770</v>
      </c>
      <c r="G312" s="492">
        <v>1</v>
      </c>
      <c r="H312" s="492">
        <v>3</v>
      </c>
      <c r="I312" s="492">
        <v>1</v>
      </c>
      <c r="J312" s="492">
        <v>1</v>
      </c>
      <c r="K312" s="492">
        <v>1</v>
      </c>
      <c r="L312" s="492">
        <v>1</v>
      </c>
      <c r="M312" s="492">
        <v>0</v>
      </c>
    </row>
    <row r="313" spans="1:13" x14ac:dyDescent="0.45">
      <c r="A313" s="492" t="s">
        <v>774</v>
      </c>
      <c r="B313" s="492" t="s">
        <v>561</v>
      </c>
      <c r="C313" s="492" t="s">
        <v>391</v>
      </c>
      <c r="D313" s="492" t="s">
        <v>290</v>
      </c>
      <c r="E313" s="492" t="s">
        <v>387</v>
      </c>
      <c r="F313" s="492" t="s">
        <v>770</v>
      </c>
      <c r="G313" s="492">
        <v>1</v>
      </c>
      <c r="H313" s="492">
        <v>1541</v>
      </c>
      <c r="I313" s="492">
        <v>1507</v>
      </c>
      <c r="J313" s="492">
        <v>1472</v>
      </c>
      <c r="K313" s="492">
        <v>1384</v>
      </c>
      <c r="L313" s="492">
        <v>1359</v>
      </c>
      <c r="M313" s="492">
        <v>876</v>
      </c>
    </row>
    <row r="314" spans="1:13" x14ac:dyDescent="0.45">
      <c r="A314" s="492" t="s">
        <v>774</v>
      </c>
      <c r="B314" s="492" t="s">
        <v>561</v>
      </c>
      <c r="C314" s="492" t="s">
        <v>392</v>
      </c>
      <c r="D314" s="492" t="s">
        <v>187</v>
      </c>
      <c r="E314" s="492" t="s">
        <v>387</v>
      </c>
      <c r="F314" s="492" t="s">
        <v>770</v>
      </c>
      <c r="G314" s="492">
        <v>1</v>
      </c>
      <c r="H314" s="492">
        <v>522</v>
      </c>
      <c r="I314" s="492">
        <v>501</v>
      </c>
      <c r="J314" s="492">
        <v>481</v>
      </c>
      <c r="K314" s="492">
        <v>456</v>
      </c>
      <c r="L314" s="492">
        <v>454</v>
      </c>
      <c r="M314" s="492">
        <v>321</v>
      </c>
    </row>
    <row r="315" spans="1:13" x14ac:dyDescent="0.45">
      <c r="A315" s="492" t="s">
        <v>774</v>
      </c>
      <c r="B315" s="492" t="s">
        <v>561</v>
      </c>
      <c r="C315" s="492" t="s">
        <v>392</v>
      </c>
      <c r="D315" s="492" t="s">
        <v>188</v>
      </c>
      <c r="E315" s="492" t="s">
        <v>387</v>
      </c>
      <c r="F315" s="492" t="s">
        <v>770</v>
      </c>
      <c r="G315" s="492">
        <v>1</v>
      </c>
      <c r="H315" s="492">
        <v>823</v>
      </c>
      <c r="I315" s="492">
        <v>779</v>
      </c>
      <c r="J315" s="492">
        <v>735</v>
      </c>
      <c r="K315" s="492">
        <v>682</v>
      </c>
      <c r="L315" s="492">
        <v>671</v>
      </c>
      <c r="M315" s="492">
        <v>471</v>
      </c>
    </row>
    <row r="316" spans="1:13" x14ac:dyDescent="0.45">
      <c r="A316" s="492" t="s">
        <v>774</v>
      </c>
      <c r="B316" s="492" t="s">
        <v>561</v>
      </c>
      <c r="C316" s="492" t="s">
        <v>392</v>
      </c>
      <c r="D316" s="492" t="s">
        <v>388</v>
      </c>
      <c r="E316" s="492" t="s">
        <v>387</v>
      </c>
      <c r="F316" s="492" t="s">
        <v>770</v>
      </c>
      <c r="G316" s="492">
        <v>1</v>
      </c>
      <c r="H316" s="492">
        <v>3</v>
      </c>
      <c r="I316" s="492">
        <v>1</v>
      </c>
      <c r="J316" s="492">
        <v>1</v>
      </c>
      <c r="K316" s="492">
        <v>1</v>
      </c>
      <c r="L316" s="492">
        <v>1</v>
      </c>
      <c r="M316" s="492">
        <v>0</v>
      </c>
    </row>
    <row r="317" spans="1:13" x14ac:dyDescent="0.45">
      <c r="A317" s="492" t="s">
        <v>774</v>
      </c>
      <c r="B317" s="492" t="s">
        <v>561</v>
      </c>
      <c r="C317" s="492" t="s">
        <v>392</v>
      </c>
      <c r="D317" s="492" t="s">
        <v>290</v>
      </c>
      <c r="E317" s="492" t="s">
        <v>387</v>
      </c>
      <c r="F317" s="492" t="s">
        <v>770</v>
      </c>
      <c r="G317" s="492">
        <v>1</v>
      </c>
      <c r="H317" s="492">
        <v>1348</v>
      </c>
      <c r="I317" s="492">
        <v>1281</v>
      </c>
      <c r="J317" s="492">
        <v>1217</v>
      </c>
      <c r="K317" s="492">
        <v>1138</v>
      </c>
      <c r="L317" s="492">
        <v>1126</v>
      </c>
      <c r="M317" s="492">
        <v>792</v>
      </c>
    </row>
    <row r="318" spans="1:13" x14ac:dyDescent="0.45">
      <c r="A318" s="492" t="s">
        <v>774</v>
      </c>
      <c r="B318" s="492" t="s">
        <v>561</v>
      </c>
      <c r="C318" s="492" t="s">
        <v>393</v>
      </c>
      <c r="D318" s="492" t="s">
        <v>187</v>
      </c>
      <c r="E318" s="492" t="s">
        <v>387</v>
      </c>
      <c r="F318" s="492" t="s">
        <v>770</v>
      </c>
      <c r="G318" s="492">
        <v>1</v>
      </c>
      <c r="H318" s="492">
        <v>416</v>
      </c>
      <c r="I318" s="492">
        <v>410</v>
      </c>
      <c r="J318" s="492">
        <v>402</v>
      </c>
      <c r="K318" s="492">
        <v>388</v>
      </c>
      <c r="L318" s="492">
        <v>383</v>
      </c>
      <c r="M318" s="492">
        <v>281</v>
      </c>
    </row>
    <row r="319" spans="1:13" x14ac:dyDescent="0.45">
      <c r="A319" s="492" t="s">
        <v>774</v>
      </c>
      <c r="B319" s="492" t="s">
        <v>561</v>
      </c>
      <c r="C319" s="492" t="s">
        <v>393</v>
      </c>
      <c r="D319" s="492" t="s">
        <v>188</v>
      </c>
      <c r="E319" s="492" t="s">
        <v>387</v>
      </c>
      <c r="F319" s="492" t="s">
        <v>770</v>
      </c>
      <c r="G319" s="492">
        <v>1</v>
      </c>
      <c r="H319" s="492">
        <v>680</v>
      </c>
      <c r="I319" s="492">
        <v>668</v>
      </c>
      <c r="J319" s="492">
        <v>649</v>
      </c>
      <c r="K319" s="492">
        <v>625</v>
      </c>
      <c r="L319" s="492">
        <v>611</v>
      </c>
      <c r="M319" s="492">
        <v>449</v>
      </c>
    </row>
    <row r="320" spans="1:13" x14ac:dyDescent="0.45">
      <c r="A320" s="492" t="s">
        <v>774</v>
      </c>
      <c r="B320" s="492" t="s">
        <v>561</v>
      </c>
      <c r="C320" s="492" t="s">
        <v>393</v>
      </c>
      <c r="D320" s="492" t="s">
        <v>388</v>
      </c>
      <c r="E320" s="492" t="s">
        <v>387</v>
      </c>
      <c r="F320" s="492" t="s">
        <v>770</v>
      </c>
      <c r="G320" s="492">
        <v>1</v>
      </c>
      <c r="H320" s="492">
        <v>2</v>
      </c>
      <c r="I320" s="492">
        <v>1</v>
      </c>
      <c r="J320" s="492">
        <v>1</v>
      </c>
      <c r="K320" s="492">
        <v>0</v>
      </c>
      <c r="L320" s="492">
        <v>0</v>
      </c>
      <c r="M320" s="492">
        <v>0</v>
      </c>
    </row>
    <row r="321" spans="1:13" x14ac:dyDescent="0.45">
      <c r="A321" s="492" t="s">
        <v>774</v>
      </c>
      <c r="B321" s="492" t="s">
        <v>561</v>
      </c>
      <c r="C321" s="492" t="s">
        <v>393</v>
      </c>
      <c r="D321" s="492" t="s">
        <v>290</v>
      </c>
      <c r="E321" s="492" t="s">
        <v>387</v>
      </c>
      <c r="F321" s="492" t="s">
        <v>770</v>
      </c>
      <c r="G321" s="492">
        <v>1</v>
      </c>
      <c r="H321" s="492">
        <v>1098</v>
      </c>
      <c r="I321" s="492">
        <v>1079</v>
      </c>
      <c r="J321" s="492">
        <v>1051</v>
      </c>
      <c r="K321" s="492">
        <v>1013</v>
      </c>
      <c r="L321" s="492">
        <v>994</v>
      </c>
      <c r="M321" s="492">
        <v>730</v>
      </c>
    </row>
    <row r="322" spans="1:13" x14ac:dyDescent="0.45">
      <c r="A322" s="492" t="s">
        <v>774</v>
      </c>
      <c r="B322" s="492" t="s">
        <v>561</v>
      </c>
      <c r="C322" s="492" t="s">
        <v>394</v>
      </c>
      <c r="D322" s="492" t="s">
        <v>187</v>
      </c>
      <c r="E322" s="492" t="s">
        <v>387</v>
      </c>
      <c r="F322" s="492" t="s">
        <v>770</v>
      </c>
      <c r="G322" s="492">
        <v>1</v>
      </c>
      <c r="H322" s="492">
        <v>331</v>
      </c>
      <c r="I322" s="492">
        <v>328</v>
      </c>
      <c r="J322" s="492">
        <v>321</v>
      </c>
      <c r="K322" s="492">
        <v>315</v>
      </c>
      <c r="L322" s="492">
        <v>305</v>
      </c>
      <c r="M322" s="492">
        <v>246</v>
      </c>
    </row>
    <row r="323" spans="1:13" x14ac:dyDescent="0.45">
      <c r="A323" s="492" t="s">
        <v>774</v>
      </c>
      <c r="B323" s="492" t="s">
        <v>561</v>
      </c>
      <c r="C323" s="492" t="s">
        <v>394</v>
      </c>
      <c r="D323" s="492" t="s">
        <v>188</v>
      </c>
      <c r="E323" s="492" t="s">
        <v>387</v>
      </c>
      <c r="F323" s="492" t="s">
        <v>770</v>
      </c>
      <c r="G323" s="492">
        <v>1</v>
      </c>
      <c r="H323" s="492">
        <v>522</v>
      </c>
      <c r="I323" s="492">
        <v>516</v>
      </c>
      <c r="J323" s="492">
        <v>503</v>
      </c>
      <c r="K323" s="492">
        <v>489</v>
      </c>
      <c r="L323" s="492">
        <v>483</v>
      </c>
      <c r="M323" s="492">
        <v>393</v>
      </c>
    </row>
    <row r="324" spans="1:13" x14ac:dyDescent="0.45">
      <c r="A324" s="492" t="s">
        <v>774</v>
      </c>
      <c r="B324" s="492" t="s">
        <v>561</v>
      </c>
      <c r="C324" s="492" t="s">
        <v>394</v>
      </c>
      <c r="D324" s="492" t="s">
        <v>388</v>
      </c>
      <c r="E324" s="492" t="s">
        <v>387</v>
      </c>
      <c r="F324" s="492" t="s">
        <v>770</v>
      </c>
      <c r="G324" s="492">
        <v>1</v>
      </c>
      <c r="H324" s="492">
        <v>1</v>
      </c>
      <c r="I324" s="492">
        <v>1</v>
      </c>
      <c r="J324" s="492">
        <v>0</v>
      </c>
      <c r="K324" s="492">
        <v>0</v>
      </c>
      <c r="L324" s="492">
        <v>0</v>
      </c>
      <c r="M324" s="492">
        <v>0</v>
      </c>
    </row>
    <row r="325" spans="1:13" x14ac:dyDescent="0.45">
      <c r="A325" s="492" t="s">
        <v>774</v>
      </c>
      <c r="B325" s="492" t="s">
        <v>561</v>
      </c>
      <c r="C325" s="492" t="s">
        <v>394</v>
      </c>
      <c r="D325" s="492" t="s">
        <v>290</v>
      </c>
      <c r="E325" s="492" t="s">
        <v>387</v>
      </c>
      <c r="F325" s="492" t="s">
        <v>770</v>
      </c>
      <c r="G325" s="492">
        <v>1</v>
      </c>
      <c r="H325" s="492">
        <v>854</v>
      </c>
      <c r="I325" s="492">
        <v>844</v>
      </c>
      <c r="J325" s="492">
        <v>825</v>
      </c>
      <c r="K325" s="492">
        <v>805</v>
      </c>
      <c r="L325" s="492">
        <v>788</v>
      </c>
      <c r="M325" s="492">
        <v>639</v>
      </c>
    </row>
    <row r="326" spans="1:13" x14ac:dyDescent="0.45">
      <c r="A326" s="492" t="s">
        <v>774</v>
      </c>
      <c r="B326" s="492" t="s">
        <v>561</v>
      </c>
      <c r="C326" s="492" t="s">
        <v>395</v>
      </c>
      <c r="D326" s="492" t="s">
        <v>187</v>
      </c>
      <c r="E326" s="492" t="s">
        <v>387</v>
      </c>
      <c r="F326" s="492" t="s">
        <v>770</v>
      </c>
      <c r="G326" s="492">
        <v>1</v>
      </c>
      <c r="H326" s="492">
        <v>225</v>
      </c>
      <c r="I326" s="492">
        <v>225</v>
      </c>
      <c r="J326" s="492">
        <v>217</v>
      </c>
      <c r="K326" s="492">
        <v>219</v>
      </c>
      <c r="L326" s="492">
        <v>209</v>
      </c>
      <c r="M326" s="492">
        <v>198</v>
      </c>
    </row>
    <row r="327" spans="1:13" x14ac:dyDescent="0.45">
      <c r="A327" s="492" t="s">
        <v>774</v>
      </c>
      <c r="B327" s="492" t="s">
        <v>561</v>
      </c>
      <c r="C327" s="492" t="s">
        <v>395</v>
      </c>
      <c r="D327" s="492" t="s">
        <v>188</v>
      </c>
      <c r="E327" s="492" t="s">
        <v>387</v>
      </c>
      <c r="F327" s="492" t="s">
        <v>770</v>
      </c>
      <c r="G327" s="492">
        <v>1</v>
      </c>
      <c r="H327" s="492">
        <v>304</v>
      </c>
      <c r="I327" s="492">
        <v>309</v>
      </c>
      <c r="J327" s="492">
        <v>299</v>
      </c>
      <c r="K327" s="492">
        <v>299</v>
      </c>
      <c r="L327" s="492">
        <v>290</v>
      </c>
      <c r="M327" s="492">
        <v>273</v>
      </c>
    </row>
    <row r="328" spans="1:13" x14ac:dyDescent="0.45">
      <c r="A328" s="492" t="s">
        <v>774</v>
      </c>
      <c r="B328" s="492" t="s">
        <v>561</v>
      </c>
      <c r="C328" s="492" t="s">
        <v>395</v>
      </c>
      <c r="D328" s="492" t="s">
        <v>388</v>
      </c>
      <c r="E328" s="492" t="s">
        <v>387</v>
      </c>
      <c r="F328" s="492" t="s">
        <v>770</v>
      </c>
      <c r="G328" s="492">
        <v>1</v>
      </c>
      <c r="H328" s="492">
        <v>1</v>
      </c>
      <c r="I328" s="492">
        <v>0</v>
      </c>
      <c r="J328" s="492">
        <v>0</v>
      </c>
      <c r="K328" s="492">
        <v>0</v>
      </c>
      <c r="L328" s="492">
        <v>0</v>
      </c>
      <c r="M328" s="492">
        <v>0</v>
      </c>
    </row>
    <row r="329" spans="1:13" x14ac:dyDescent="0.45">
      <c r="A329" s="492" t="s">
        <v>774</v>
      </c>
      <c r="B329" s="492" t="s">
        <v>561</v>
      </c>
      <c r="C329" s="492" t="s">
        <v>395</v>
      </c>
      <c r="D329" s="492" t="s">
        <v>290</v>
      </c>
      <c r="E329" s="492" t="s">
        <v>387</v>
      </c>
      <c r="F329" s="492" t="s">
        <v>770</v>
      </c>
      <c r="G329" s="492">
        <v>1</v>
      </c>
      <c r="H329" s="492">
        <v>530</v>
      </c>
      <c r="I329" s="492">
        <v>535</v>
      </c>
      <c r="J329" s="492">
        <v>516</v>
      </c>
      <c r="K329" s="492">
        <v>518</v>
      </c>
      <c r="L329" s="492">
        <v>499</v>
      </c>
      <c r="M329" s="492">
        <v>471</v>
      </c>
    </row>
    <row r="330" spans="1:13" x14ac:dyDescent="0.45">
      <c r="A330" s="492" t="s">
        <v>774</v>
      </c>
      <c r="B330" s="492" t="s">
        <v>561</v>
      </c>
      <c r="C330" s="492" t="s">
        <v>396</v>
      </c>
      <c r="D330" s="492" t="s">
        <v>187</v>
      </c>
      <c r="E330" s="492" t="s">
        <v>387</v>
      </c>
      <c r="F330" s="492" t="s">
        <v>770</v>
      </c>
      <c r="G330" s="492">
        <v>1</v>
      </c>
      <c r="H330" s="492">
        <v>128</v>
      </c>
      <c r="I330" s="492">
        <v>135</v>
      </c>
      <c r="J330" s="492">
        <v>145</v>
      </c>
      <c r="K330" s="492">
        <v>153</v>
      </c>
      <c r="L330" s="492">
        <v>149</v>
      </c>
      <c r="M330" s="492">
        <v>150</v>
      </c>
    </row>
    <row r="331" spans="1:13" x14ac:dyDescent="0.45">
      <c r="A331" s="492" t="s">
        <v>774</v>
      </c>
      <c r="B331" s="492" t="s">
        <v>561</v>
      </c>
      <c r="C331" s="492" t="s">
        <v>396</v>
      </c>
      <c r="D331" s="492" t="s">
        <v>188</v>
      </c>
      <c r="E331" s="492" t="s">
        <v>387</v>
      </c>
      <c r="F331" s="492" t="s">
        <v>770</v>
      </c>
      <c r="G331" s="492">
        <v>1</v>
      </c>
      <c r="H331" s="492">
        <v>163</v>
      </c>
      <c r="I331" s="492">
        <v>168</v>
      </c>
      <c r="J331" s="492">
        <v>175</v>
      </c>
      <c r="K331" s="492">
        <v>186</v>
      </c>
      <c r="L331" s="492">
        <v>185</v>
      </c>
      <c r="M331" s="492">
        <v>186</v>
      </c>
    </row>
    <row r="332" spans="1:13" x14ac:dyDescent="0.45">
      <c r="A332" s="492" t="s">
        <v>774</v>
      </c>
      <c r="B332" s="492" t="s">
        <v>561</v>
      </c>
      <c r="C332" s="492" t="s">
        <v>396</v>
      </c>
      <c r="D332" s="492" t="s">
        <v>388</v>
      </c>
      <c r="E332" s="492" t="s">
        <v>387</v>
      </c>
      <c r="F332" s="492" t="s">
        <v>770</v>
      </c>
      <c r="G332" s="492">
        <v>1</v>
      </c>
      <c r="H332" s="492">
        <v>0</v>
      </c>
      <c r="I332" s="492">
        <v>0</v>
      </c>
      <c r="J332" s="492">
        <v>0</v>
      </c>
      <c r="K332" s="492">
        <v>0</v>
      </c>
      <c r="L332" s="492">
        <v>0</v>
      </c>
      <c r="M332" s="492">
        <v>0</v>
      </c>
    </row>
    <row r="333" spans="1:13" x14ac:dyDescent="0.45">
      <c r="A333" s="492" t="s">
        <v>774</v>
      </c>
      <c r="B333" s="492" t="s">
        <v>561</v>
      </c>
      <c r="C333" s="492" t="s">
        <v>396</v>
      </c>
      <c r="D333" s="492" t="s">
        <v>290</v>
      </c>
      <c r="E333" s="492" t="s">
        <v>387</v>
      </c>
      <c r="F333" s="492" t="s">
        <v>770</v>
      </c>
      <c r="G333" s="492">
        <v>1</v>
      </c>
      <c r="H333" s="492">
        <v>291</v>
      </c>
      <c r="I333" s="492">
        <v>303</v>
      </c>
      <c r="J333" s="492">
        <v>320</v>
      </c>
      <c r="K333" s="492">
        <v>339</v>
      </c>
      <c r="L333" s="492">
        <v>333</v>
      </c>
      <c r="M333" s="492">
        <v>336</v>
      </c>
    </row>
    <row r="334" spans="1:13" x14ac:dyDescent="0.45">
      <c r="A334" s="492" t="s">
        <v>774</v>
      </c>
      <c r="B334" s="492" t="s">
        <v>561</v>
      </c>
      <c r="C334" s="492" t="s">
        <v>397</v>
      </c>
      <c r="D334" s="492" t="s">
        <v>187</v>
      </c>
      <c r="E334" s="492" t="s">
        <v>387</v>
      </c>
      <c r="F334" s="492" t="s">
        <v>770</v>
      </c>
      <c r="G334" s="492">
        <v>1</v>
      </c>
      <c r="H334" s="492">
        <v>84</v>
      </c>
      <c r="I334" s="492">
        <v>95</v>
      </c>
      <c r="J334" s="492">
        <v>107</v>
      </c>
      <c r="K334" s="492">
        <v>121</v>
      </c>
      <c r="L334" s="492">
        <v>130</v>
      </c>
      <c r="M334" s="492">
        <v>142</v>
      </c>
    </row>
    <row r="335" spans="1:13" x14ac:dyDescent="0.45">
      <c r="A335" s="492" t="s">
        <v>774</v>
      </c>
      <c r="B335" s="492" t="s">
        <v>561</v>
      </c>
      <c r="C335" s="492" t="s">
        <v>397</v>
      </c>
      <c r="D335" s="492" t="s">
        <v>188</v>
      </c>
      <c r="E335" s="492" t="s">
        <v>387</v>
      </c>
      <c r="F335" s="492" t="s">
        <v>770</v>
      </c>
      <c r="G335" s="492">
        <v>1</v>
      </c>
      <c r="H335" s="492">
        <v>127</v>
      </c>
      <c r="I335" s="492">
        <v>135</v>
      </c>
      <c r="J335" s="492">
        <v>145</v>
      </c>
      <c r="K335" s="492">
        <v>154</v>
      </c>
      <c r="L335" s="492">
        <v>160</v>
      </c>
      <c r="M335" s="492">
        <v>167</v>
      </c>
    </row>
    <row r="336" spans="1:13" x14ac:dyDescent="0.45">
      <c r="A336" s="492" t="s">
        <v>774</v>
      </c>
      <c r="B336" s="492" t="s">
        <v>561</v>
      </c>
      <c r="C336" s="492" t="s">
        <v>397</v>
      </c>
      <c r="D336" s="492" t="s">
        <v>388</v>
      </c>
      <c r="E336" s="492" t="s">
        <v>387</v>
      </c>
      <c r="F336" s="492" t="s">
        <v>770</v>
      </c>
      <c r="G336" s="492">
        <v>1</v>
      </c>
      <c r="H336" s="492">
        <v>0</v>
      </c>
      <c r="I336" s="492">
        <v>0</v>
      </c>
      <c r="J336" s="492">
        <v>0</v>
      </c>
      <c r="K336" s="492">
        <v>0</v>
      </c>
      <c r="L336" s="492">
        <v>0</v>
      </c>
      <c r="M336" s="492">
        <v>0</v>
      </c>
    </row>
    <row r="337" spans="1:13" x14ac:dyDescent="0.45">
      <c r="A337" s="492" t="s">
        <v>774</v>
      </c>
      <c r="B337" s="492" t="s">
        <v>561</v>
      </c>
      <c r="C337" s="492" t="s">
        <v>397</v>
      </c>
      <c r="D337" s="492" t="s">
        <v>290</v>
      </c>
      <c r="E337" s="492" t="s">
        <v>387</v>
      </c>
      <c r="F337" s="492" t="s">
        <v>770</v>
      </c>
      <c r="G337" s="492">
        <v>1</v>
      </c>
      <c r="H337" s="492">
        <v>211</v>
      </c>
      <c r="I337" s="492">
        <v>230</v>
      </c>
      <c r="J337" s="492">
        <v>252</v>
      </c>
      <c r="K337" s="492">
        <v>275</v>
      </c>
      <c r="L337" s="492">
        <v>290</v>
      </c>
      <c r="M337" s="492">
        <v>308</v>
      </c>
    </row>
    <row r="338" spans="1:13" x14ac:dyDescent="0.45">
      <c r="A338" s="492" t="s">
        <v>774</v>
      </c>
      <c r="B338" s="492" t="s">
        <v>561</v>
      </c>
      <c r="C338" s="492" t="s">
        <v>398</v>
      </c>
      <c r="D338" s="492" t="s">
        <v>187</v>
      </c>
      <c r="E338" s="492" t="s">
        <v>387</v>
      </c>
      <c r="F338" s="492" t="s">
        <v>770</v>
      </c>
      <c r="G338" s="492">
        <v>1</v>
      </c>
      <c r="H338" s="492">
        <v>8</v>
      </c>
      <c r="I338" s="492">
        <v>10</v>
      </c>
      <c r="J338" s="492">
        <v>12</v>
      </c>
      <c r="K338" s="492">
        <v>15</v>
      </c>
      <c r="L338" s="492">
        <v>18</v>
      </c>
      <c r="M338" s="492">
        <v>22</v>
      </c>
    </row>
    <row r="339" spans="1:13" x14ac:dyDescent="0.45">
      <c r="A339" s="492" t="s">
        <v>774</v>
      </c>
      <c r="B339" s="492" t="s">
        <v>561</v>
      </c>
      <c r="C339" s="492" t="s">
        <v>398</v>
      </c>
      <c r="D339" s="492" t="s">
        <v>188</v>
      </c>
      <c r="E339" s="492" t="s">
        <v>387</v>
      </c>
      <c r="F339" s="492" t="s">
        <v>770</v>
      </c>
      <c r="G339" s="492">
        <v>1</v>
      </c>
      <c r="H339" s="492">
        <v>13</v>
      </c>
      <c r="I339" s="492">
        <v>17</v>
      </c>
      <c r="J339" s="492">
        <v>20</v>
      </c>
      <c r="K339" s="492">
        <v>24</v>
      </c>
      <c r="L339" s="492">
        <v>29</v>
      </c>
      <c r="M339" s="492">
        <v>32</v>
      </c>
    </row>
    <row r="340" spans="1:13" x14ac:dyDescent="0.45">
      <c r="A340" s="492" t="s">
        <v>774</v>
      </c>
      <c r="B340" s="492" t="s">
        <v>561</v>
      </c>
      <c r="C340" s="492" t="s">
        <v>398</v>
      </c>
      <c r="D340" s="492" t="s">
        <v>388</v>
      </c>
      <c r="E340" s="492" t="s">
        <v>387</v>
      </c>
      <c r="F340" s="492" t="s">
        <v>770</v>
      </c>
      <c r="G340" s="492">
        <v>1</v>
      </c>
      <c r="H340" s="492">
        <v>0</v>
      </c>
      <c r="I340" s="492">
        <v>0</v>
      </c>
      <c r="J340" s="492">
        <v>0</v>
      </c>
      <c r="K340" s="492">
        <v>0</v>
      </c>
      <c r="L340" s="492">
        <v>0</v>
      </c>
      <c r="M340" s="492">
        <v>0</v>
      </c>
    </row>
    <row r="341" spans="1:13" x14ac:dyDescent="0.45">
      <c r="A341" s="492" t="s">
        <v>774</v>
      </c>
      <c r="B341" s="492" t="s">
        <v>561</v>
      </c>
      <c r="C341" s="492" t="s">
        <v>398</v>
      </c>
      <c r="D341" s="492" t="s">
        <v>290</v>
      </c>
      <c r="E341" s="492" t="s">
        <v>387</v>
      </c>
      <c r="F341" s="492" t="s">
        <v>770</v>
      </c>
      <c r="G341" s="492">
        <v>1</v>
      </c>
      <c r="H341" s="492">
        <v>21</v>
      </c>
      <c r="I341" s="492">
        <v>26</v>
      </c>
      <c r="J341" s="492">
        <v>32</v>
      </c>
      <c r="K341" s="492">
        <v>39</v>
      </c>
      <c r="L341" s="492">
        <v>47</v>
      </c>
      <c r="M341" s="492">
        <v>54</v>
      </c>
    </row>
    <row r="342" spans="1:13" x14ac:dyDescent="0.45">
      <c r="A342" s="492" t="s">
        <v>774</v>
      </c>
      <c r="B342" s="492" t="s">
        <v>561</v>
      </c>
      <c r="C342" s="492" t="s">
        <v>399</v>
      </c>
      <c r="D342" s="492" t="s">
        <v>187</v>
      </c>
      <c r="E342" s="492" t="s">
        <v>387</v>
      </c>
      <c r="F342" s="492" t="s">
        <v>770</v>
      </c>
      <c r="G342" s="492">
        <v>1</v>
      </c>
      <c r="H342" s="492">
        <v>12</v>
      </c>
      <c r="I342" s="492">
        <v>7</v>
      </c>
      <c r="J342" s="492">
        <v>5</v>
      </c>
      <c r="K342" s="492">
        <v>4</v>
      </c>
      <c r="L342" s="492">
        <v>3</v>
      </c>
      <c r="M342" s="492">
        <v>0</v>
      </c>
    </row>
    <row r="343" spans="1:13" x14ac:dyDescent="0.45">
      <c r="A343" s="492" t="s">
        <v>774</v>
      </c>
      <c r="B343" s="492" t="s">
        <v>561</v>
      </c>
      <c r="C343" s="492" t="s">
        <v>399</v>
      </c>
      <c r="D343" s="492" t="s">
        <v>188</v>
      </c>
      <c r="E343" s="492" t="s">
        <v>387</v>
      </c>
      <c r="F343" s="492" t="s">
        <v>770</v>
      </c>
      <c r="G343" s="492">
        <v>1</v>
      </c>
      <c r="H343" s="492">
        <v>21</v>
      </c>
      <c r="I343" s="492">
        <v>14</v>
      </c>
      <c r="J343" s="492">
        <v>8</v>
      </c>
      <c r="K343" s="492">
        <v>7</v>
      </c>
      <c r="L343" s="492">
        <v>6</v>
      </c>
      <c r="M343" s="492">
        <v>1</v>
      </c>
    </row>
    <row r="344" spans="1:13" x14ac:dyDescent="0.45">
      <c r="A344" s="492" t="s">
        <v>774</v>
      </c>
      <c r="B344" s="492" t="s">
        <v>561</v>
      </c>
      <c r="C344" s="492" t="s">
        <v>399</v>
      </c>
      <c r="D344" s="492" t="s">
        <v>388</v>
      </c>
      <c r="E344" s="492" t="s">
        <v>387</v>
      </c>
      <c r="F344" s="492" t="s">
        <v>770</v>
      </c>
      <c r="G344" s="492">
        <v>1</v>
      </c>
      <c r="H344" s="492">
        <v>66</v>
      </c>
      <c r="I344" s="492">
        <v>70</v>
      </c>
      <c r="J344" s="492">
        <v>71</v>
      </c>
      <c r="K344" s="492">
        <v>69</v>
      </c>
      <c r="L344" s="492">
        <v>65</v>
      </c>
      <c r="M344" s="492">
        <v>54</v>
      </c>
    </row>
    <row r="345" spans="1:13" x14ac:dyDescent="0.45">
      <c r="A345" s="492" t="s">
        <v>774</v>
      </c>
      <c r="B345" s="492" t="s">
        <v>561</v>
      </c>
      <c r="C345" s="492" t="s">
        <v>399</v>
      </c>
      <c r="D345" s="492" t="s">
        <v>290</v>
      </c>
      <c r="E345" s="492" t="s">
        <v>387</v>
      </c>
      <c r="F345" s="492" t="s">
        <v>770</v>
      </c>
      <c r="G345" s="492">
        <v>1</v>
      </c>
      <c r="H345" s="492">
        <v>100</v>
      </c>
      <c r="I345" s="492">
        <v>91</v>
      </c>
      <c r="J345" s="492">
        <v>85</v>
      </c>
      <c r="K345" s="492">
        <v>80</v>
      </c>
      <c r="L345" s="492">
        <v>74</v>
      </c>
      <c r="M345" s="492">
        <v>55</v>
      </c>
    </row>
    <row r="346" spans="1:13" x14ac:dyDescent="0.45">
      <c r="A346" s="492" t="s">
        <v>774</v>
      </c>
      <c r="B346" s="492" t="s">
        <v>561</v>
      </c>
      <c r="C346" s="492" t="s">
        <v>290</v>
      </c>
      <c r="D346" s="492" t="s">
        <v>187</v>
      </c>
      <c r="E346" s="492" t="s">
        <v>387</v>
      </c>
      <c r="F346" s="492" t="s">
        <v>770</v>
      </c>
      <c r="G346" s="492">
        <v>1</v>
      </c>
      <c r="H346" s="492">
        <v>5681</v>
      </c>
      <c r="I346" s="492">
        <v>5394</v>
      </c>
      <c r="J346" s="492">
        <v>5148</v>
      </c>
      <c r="K346" s="492">
        <v>4791</v>
      </c>
      <c r="L346" s="492">
        <v>4662</v>
      </c>
      <c r="M346" s="492">
        <v>3436</v>
      </c>
    </row>
    <row r="347" spans="1:13" x14ac:dyDescent="0.45">
      <c r="A347" s="492" t="s">
        <v>774</v>
      </c>
      <c r="B347" s="492" t="s">
        <v>561</v>
      </c>
      <c r="C347" s="492" t="s">
        <v>290</v>
      </c>
      <c r="D347" s="492" t="s">
        <v>188</v>
      </c>
      <c r="E347" s="492" t="s">
        <v>387</v>
      </c>
      <c r="F347" s="492" t="s">
        <v>770</v>
      </c>
      <c r="G347" s="492">
        <v>1</v>
      </c>
      <c r="H347" s="492">
        <v>7976</v>
      </c>
      <c r="I347" s="492">
        <v>7502</v>
      </c>
      <c r="J347" s="492">
        <v>7084</v>
      </c>
      <c r="K347" s="492">
        <v>6532</v>
      </c>
      <c r="L347" s="492">
        <v>6392</v>
      </c>
      <c r="M347" s="492">
        <v>4653</v>
      </c>
    </row>
    <row r="348" spans="1:13" x14ac:dyDescent="0.45">
      <c r="A348" s="492" t="s">
        <v>774</v>
      </c>
      <c r="B348" s="492" t="s">
        <v>561</v>
      </c>
      <c r="C348" s="492" t="s">
        <v>290</v>
      </c>
      <c r="D348" s="492" t="s">
        <v>388</v>
      </c>
      <c r="E348" s="492" t="s">
        <v>387</v>
      </c>
      <c r="F348" s="492" t="s">
        <v>770</v>
      </c>
      <c r="G348" s="492">
        <v>1</v>
      </c>
      <c r="H348" s="492">
        <v>95</v>
      </c>
      <c r="I348" s="492">
        <v>81</v>
      </c>
      <c r="J348" s="492">
        <v>80</v>
      </c>
      <c r="K348" s="492">
        <v>76</v>
      </c>
      <c r="L348" s="492">
        <v>71</v>
      </c>
      <c r="M348" s="492">
        <v>60</v>
      </c>
    </row>
    <row r="349" spans="1:13" x14ac:dyDescent="0.45">
      <c r="A349" s="492" t="s">
        <v>774</v>
      </c>
      <c r="B349" s="492" t="s">
        <v>561</v>
      </c>
      <c r="C349" s="492" t="s">
        <v>290</v>
      </c>
      <c r="D349" s="492" t="s">
        <v>290</v>
      </c>
      <c r="E349" s="492" t="s">
        <v>387</v>
      </c>
      <c r="F349" s="492" t="s">
        <v>770</v>
      </c>
      <c r="G349" s="492">
        <v>1</v>
      </c>
      <c r="H349" s="492">
        <v>13751</v>
      </c>
      <c r="I349" s="492">
        <v>12977</v>
      </c>
      <c r="J349" s="492">
        <v>12311</v>
      </c>
      <c r="K349" s="492">
        <v>11398</v>
      </c>
      <c r="L349" s="492">
        <v>11125</v>
      </c>
      <c r="M349" s="492">
        <v>8149</v>
      </c>
    </row>
    <row r="350" spans="1:13" x14ac:dyDescent="0.45">
      <c r="A350" s="492" t="s">
        <v>774</v>
      </c>
      <c r="B350" s="492" t="s">
        <v>558</v>
      </c>
      <c r="C350" s="492" t="s">
        <v>386</v>
      </c>
      <c r="D350" s="492" t="s">
        <v>187</v>
      </c>
      <c r="E350" s="492" t="s">
        <v>419</v>
      </c>
      <c r="F350" s="492" t="s">
        <v>771</v>
      </c>
      <c r="G350" s="492">
        <v>2</v>
      </c>
      <c r="H350" s="492">
        <v>67</v>
      </c>
      <c r="I350" s="492">
        <v>60</v>
      </c>
      <c r="J350" s="492">
        <v>57</v>
      </c>
      <c r="K350" s="492">
        <v>51</v>
      </c>
      <c r="L350" s="492">
        <v>47</v>
      </c>
      <c r="M350" s="492">
        <v>43</v>
      </c>
    </row>
    <row r="351" spans="1:13" x14ac:dyDescent="0.45">
      <c r="A351" s="492" t="s">
        <v>774</v>
      </c>
      <c r="B351" s="492" t="s">
        <v>558</v>
      </c>
      <c r="C351" s="492" t="s">
        <v>386</v>
      </c>
      <c r="D351" s="492" t="s">
        <v>188</v>
      </c>
      <c r="E351" s="492" t="s">
        <v>419</v>
      </c>
      <c r="F351" s="492" t="s">
        <v>771</v>
      </c>
      <c r="G351" s="492">
        <v>2</v>
      </c>
      <c r="H351" s="492">
        <v>71</v>
      </c>
      <c r="I351" s="492">
        <v>65</v>
      </c>
      <c r="J351" s="492">
        <v>61</v>
      </c>
      <c r="K351" s="492">
        <v>46</v>
      </c>
      <c r="L351" s="492">
        <v>43</v>
      </c>
      <c r="M351" s="492">
        <v>38</v>
      </c>
    </row>
    <row r="352" spans="1:13" x14ac:dyDescent="0.45">
      <c r="A352" s="492" t="s">
        <v>774</v>
      </c>
      <c r="B352" s="492" t="s">
        <v>558</v>
      </c>
      <c r="C352" s="492" t="s">
        <v>386</v>
      </c>
      <c r="D352" s="492" t="s">
        <v>388</v>
      </c>
      <c r="E352" s="492" t="s">
        <v>419</v>
      </c>
      <c r="F352" s="492" t="s">
        <v>771</v>
      </c>
      <c r="G352" s="492">
        <v>2</v>
      </c>
      <c r="H352" s="492">
        <v>0</v>
      </c>
      <c r="I352" s="492">
        <v>0</v>
      </c>
      <c r="J352" s="492">
        <v>0</v>
      </c>
      <c r="K352" s="492">
        <v>0</v>
      </c>
      <c r="L352" s="492">
        <v>0</v>
      </c>
      <c r="M352" s="492">
        <v>0</v>
      </c>
    </row>
    <row r="353" spans="1:13" x14ac:dyDescent="0.45">
      <c r="A353" s="492" t="s">
        <v>774</v>
      </c>
      <c r="B353" s="492" t="s">
        <v>558</v>
      </c>
      <c r="C353" s="492" t="s">
        <v>386</v>
      </c>
      <c r="D353" s="492" t="s">
        <v>290</v>
      </c>
      <c r="E353" s="492" t="s">
        <v>419</v>
      </c>
      <c r="F353" s="492" t="s">
        <v>771</v>
      </c>
      <c r="G353" s="492">
        <v>2</v>
      </c>
      <c r="H353" s="492">
        <v>139</v>
      </c>
      <c r="I353" s="492">
        <v>125</v>
      </c>
      <c r="J353" s="492">
        <v>117</v>
      </c>
      <c r="K353" s="492">
        <v>96</v>
      </c>
      <c r="L353" s="492">
        <v>90</v>
      </c>
      <c r="M353" s="492">
        <v>81</v>
      </c>
    </row>
    <row r="354" spans="1:13" x14ac:dyDescent="0.45">
      <c r="A354" s="492" t="s">
        <v>774</v>
      </c>
      <c r="B354" s="492" t="s">
        <v>558</v>
      </c>
      <c r="C354" s="492" t="s">
        <v>389</v>
      </c>
      <c r="D354" s="492" t="s">
        <v>187</v>
      </c>
      <c r="E354" s="492" t="s">
        <v>419</v>
      </c>
      <c r="F354" s="492" t="s">
        <v>771</v>
      </c>
      <c r="G354" s="492">
        <v>2</v>
      </c>
      <c r="H354" s="492">
        <v>1250</v>
      </c>
      <c r="I354" s="492">
        <v>1231</v>
      </c>
      <c r="J354" s="492">
        <v>1247</v>
      </c>
      <c r="K354" s="492">
        <v>1141</v>
      </c>
      <c r="L354" s="492">
        <v>1096</v>
      </c>
      <c r="M354" s="492">
        <v>979</v>
      </c>
    </row>
    <row r="355" spans="1:13" x14ac:dyDescent="0.45">
      <c r="A355" s="492" t="s">
        <v>774</v>
      </c>
      <c r="B355" s="492" t="s">
        <v>558</v>
      </c>
      <c r="C355" s="492" t="s">
        <v>389</v>
      </c>
      <c r="D355" s="492" t="s">
        <v>188</v>
      </c>
      <c r="E355" s="492" t="s">
        <v>419</v>
      </c>
      <c r="F355" s="492" t="s">
        <v>771</v>
      </c>
      <c r="G355" s="492">
        <v>2</v>
      </c>
      <c r="H355" s="492">
        <v>1529</v>
      </c>
      <c r="I355" s="492">
        <v>1492</v>
      </c>
      <c r="J355" s="492">
        <v>1486</v>
      </c>
      <c r="K355" s="492">
        <v>1146</v>
      </c>
      <c r="L355" s="492">
        <v>1082</v>
      </c>
      <c r="M355" s="492">
        <v>954</v>
      </c>
    </row>
    <row r="356" spans="1:13" x14ac:dyDescent="0.45">
      <c r="A356" s="492" t="s">
        <v>774</v>
      </c>
      <c r="B356" s="492" t="s">
        <v>558</v>
      </c>
      <c r="C356" s="492" t="s">
        <v>389</v>
      </c>
      <c r="D356" s="492" t="s">
        <v>388</v>
      </c>
      <c r="E356" s="492" t="s">
        <v>419</v>
      </c>
      <c r="F356" s="492" t="s">
        <v>771</v>
      </c>
      <c r="G356" s="492">
        <v>2</v>
      </c>
      <c r="H356" s="492">
        <v>0</v>
      </c>
      <c r="I356" s="492">
        <v>0</v>
      </c>
      <c r="J356" s="492">
        <v>0</v>
      </c>
      <c r="K356" s="492">
        <v>0</v>
      </c>
      <c r="L356" s="492">
        <v>0</v>
      </c>
      <c r="M356" s="492">
        <v>1</v>
      </c>
    </row>
    <row r="357" spans="1:13" x14ac:dyDescent="0.45">
      <c r="A357" s="492" t="s">
        <v>774</v>
      </c>
      <c r="B357" s="492" t="s">
        <v>558</v>
      </c>
      <c r="C357" s="492" t="s">
        <v>389</v>
      </c>
      <c r="D357" s="492" t="s">
        <v>290</v>
      </c>
      <c r="E357" s="492" t="s">
        <v>419</v>
      </c>
      <c r="F357" s="492" t="s">
        <v>771</v>
      </c>
      <c r="G357" s="492">
        <v>2</v>
      </c>
      <c r="H357" s="492">
        <v>2779</v>
      </c>
      <c r="I357" s="492">
        <v>2722</v>
      </c>
      <c r="J357" s="492">
        <v>2733</v>
      </c>
      <c r="K357" s="492">
        <v>2288</v>
      </c>
      <c r="L357" s="492">
        <v>2178</v>
      </c>
      <c r="M357" s="492">
        <v>1934</v>
      </c>
    </row>
    <row r="358" spans="1:13" x14ac:dyDescent="0.45">
      <c r="A358" s="492" t="s">
        <v>774</v>
      </c>
      <c r="B358" s="492" t="s">
        <v>558</v>
      </c>
      <c r="C358" s="492" t="s">
        <v>390</v>
      </c>
      <c r="D358" s="492" t="s">
        <v>187</v>
      </c>
      <c r="E358" s="492" t="s">
        <v>419</v>
      </c>
      <c r="F358" s="492" t="s">
        <v>771</v>
      </c>
      <c r="G358" s="492">
        <v>2</v>
      </c>
      <c r="H358" s="492">
        <v>3518</v>
      </c>
      <c r="I358" s="492">
        <v>3418</v>
      </c>
      <c r="J358" s="492">
        <v>3484</v>
      </c>
      <c r="K358" s="492">
        <v>3228</v>
      </c>
      <c r="L358" s="492">
        <v>3345</v>
      </c>
      <c r="M358" s="492">
        <v>3164</v>
      </c>
    </row>
    <row r="359" spans="1:13" x14ac:dyDescent="0.45">
      <c r="A359" s="492" t="s">
        <v>774</v>
      </c>
      <c r="B359" s="492" t="s">
        <v>558</v>
      </c>
      <c r="C359" s="492" t="s">
        <v>390</v>
      </c>
      <c r="D359" s="492" t="s">
        <v>188</v>
      </c>
      <c r="E359" s="492" t="s">
        <v>419</v>
      </c>
      <c r="F359" s="492" t="s">
        <v>771</v>
      </c>
      <c r="G359" s="492">
        <v>2</v>
      </c>
      <c r="H359" s="492">
        <v>5567</v>
      </c>
      <c r="I359" s="492">
        <v>5275</v>
      </c>
      <c r="J359" s="492">
        <v>5150</v>
      </c>
      <c r="K359" s="492">
        <v>4341</v>
      </c>
      <c r="L359" s="492">
        <v>4175</v>
      </c>
      <c r="M359" s="492">
        <v>4042</v>
      </c>
    </row>
    <row r="360" spans="1:13" x14ac:dyDescent="0.45">
      <c r="A360" s="492" t="s">
        <v>774</v>
      </c>
      <c r="B360" s="492" t="s">
        <v>558</v>
      </c>
      <c r="C360" s="492" t="s">
        <v>390</v>
      </c>
      <c r="D360" s="492" t="s">
        <v>388</v>
      </c>
      <c r="E360" s="492" t="s">
        <v>419</v>
      </c>
      <c r="F360" s="492" t="s">
        <v>771</v>
      </c>
      <c r="G360" s="492">
        <v>2</v>
      </c>
      <c r="H360" s="492">
        <v>0</v>
      </c>
      <c r="I360" s="492">
        <v>0</v>
      </c>
      <c r="J360" s="492">
        <v>0</v>
      </c>
      <c r="K360" s="492">
        <v>0</v>
      </c>
      <c r="L360" s="492">
        <v>0</v>
      </c>
      <c r="M360" s="492">
        <v>2</v>
      </c>
    </row>
    <row r="361" spans="1:13" x14ac:dyDescent="0.45">
      <c r="A361" s="492" t="s">
        <v>774</v>
      </c>
      <c r="B361" s="492" t="s">
        <v>558</v>
      </c>
      <c r="C361" s="492" t="s">
        <v>390</v>
      </c>
      <c r="D361" s="492" t="s">
        <v>290</v>
      </c>
      <c r="E361" s="492" t="s">
        <v>419</v>
      </c>
      <c r="F361" s="492" t="s">
        <v>771</v>
      </c>
      <c r="G361" s="492">
        <v>2</v>
      </c>
      <c r="H361" s="492">
        <v>9085</v>
      </c>
      <c r="I361" s="492">
        <v>8693</v>
      </c>
      <c r="J361" s="492">
        <v>8634</v>
      </c>
      <c r="K361" s="492">
        <v>7569</v>
      </c>
      <c r="L361" s="492">
        <v>7519</v>
      </c>
      <c r="M361" s="492">
        <v>7207</v>
      </c>
    </row>
    <row r="362" spans="1:13" x14ac:dyDescent="0.45">
      <c r="A362" s="492" t="s">
        <v>774</v>
      </c>
      <c r="B362" s="492" t="s">
        <v>558</v>
      </c>
      <c r="C362" s="492" t="s">
        <v>391</v>
      </c>
      <c r="D362" s="492" t="s">
        <v>187</v>
      </c>
      <c r="E362" s="492" t="s">
        <v>419</v>
      </c>
      <c r="F362" s="492" t="s">
        <v>771</v>
      </c>
      <c r="G362" s="492">
        <v>2</v>
      </c>
      <c r="H362" s="492">
        <v>2441</v>
      </c>
      <c r="I362" s="492">
        <v>2630</v>
      </c>
      <c r="J362" s="492">
        <v>2896</v>
      </c>
      <c r="K362" s="492">
        <v>2980</v>
      </c>
      <c r="L362" s="492">
        <v>2996</v>
      </c>
      <c r="M362" s="492">
        <v>2874</v>
      </c>
    </row>
    <row r="363" spans="1:13" x14ac:dyDescent="0.45">
      <c r="A363" s="492" t="s">
        <v>774</v>
      </c>
      <c r="B363" s="492" t="s">
        <v>558</v>
      </c>
      <c r="C363" s="492" t="s">
        <v>391</v>
      </c>
      <c r="D363" s="492" t="s">
        <v>188</v>
      </c>
      <c r="E363" s="492" t="s">
        <v>419</v>
      </c>
      <c r="F363" s="492" t="s">
        <v>771</v>
      </c>
      <c r="G363" s="492">
        <v>2</v>
      </c>
      <c r="H363" s="492">
        <v>5040</v>
      </c>
      <c r="I363" s="492">
        <v>5111</v>
      </c>
      <c r="J363" s="492">
        <v>5326</v>
      </c>
      <c r="K363" s="492">
        <v>4706</v>
      </c>
      <c r="L363" s="492">
        <v>4585</v>
      </c>
      <c r="M363" s="492">
        <v>4283</v>
      </c>
    </row>
    <row r="364" spans="1:13" x14ac:dyDescent="0.45">
      <c r="A364" s="492" t="s">
        <v>774</v>
      </c>
      <c r="B364" s="492" t="s">
        <v>558</v>
      </c>
      <c r="C364" s="492" t="s">
        <v>391</v>
      </c>
      <c r="D364" s="492" t="s">
        <v>388</v>
      </c>
      <c r="E364" s="492" t="s">
        <v>419</v>
      </c>
      <c r="F364" s="492" t="s">
        <v>771</v>
      </c>
      <c r="G364" s="492">
        <v>2</v>
      </c>
      <c r="H364" s="492">
        <v>0</v>
      </c>
      <c r="I364" s="492">
        <v>0</v>
      </c>
      <c r="J364" s="492">
        <v>0</v>
      </c>
      <c r="K364" s="492">
        <v>0</v>
      </c>
      <c r="L364" s="492">
        <v>0</v>
      </c>
      <c r="M364" s="492">
        <v>2</v>
      </c>
    </row>
    <row r="365" spans="1:13" x14ac:dyDescent="0.45">
      <c r="A365" s="492" t="s">
        <v>774</v>
      </c>
      <c r="B365" s="492" t="s">
        <v>558</v>
      </c>
      <c r="C365" s="492" t="s">
        <v>391</v>
      </c>
      <c r="D365" s="492" t="s">
        <v>290</v>
      </c>
      <c r="E365" s="492" t="s">
        <v>419</v>
      </c>
      <c r="F365" s="492" t="s">
        <v>771</v>
      </c>
      <c r="G365" s="492">
        <v>2</v>
      </c>
      <c r="H365" s="492">
        <v>7481</v>
      </c>
      <c r="I365" s="492">
        <v>7741</v>
      </c>
      <c r="J365" s="492">
        <v>8222</v>
      </c>
      <c r="K365" s="492">
        <v>7686</v>
      </c>
      <c r="L365" s="492">
        <v>7582</v>
      </c>
      <c r="M365" s="492">
        <v>7159</v>
      </c>
    </row>
    <row r="366" spans="1:13" x14ac:dyDescent="0.45">
      <c r="A366" s="492" t="s">
        <v>774</v>
      </c>
      <c r="B366" s="492" t="s">
        <v>558</v>
      </c>
      <c r="C366" s="492" t="s">
        <v>392</v>
      </c>
      <c r="D366" s="492" t="s">
        <v>187</v>
      </c>
      <c r="E366" s="492" t="s">
        <v>419</v>
      </c>
      <c r="F366" s="492" t="s">
        <v>771</v>
      </c>
      <c r="G366" s="492">
        <v>2</v>
      </c>
      <c r="H366" s="492">
        <v>2395</v>
      </c>
      <c r="I366" s="492">
        <v>2465</v>
      </c>
      <c r="J366" s="492">
        <v>2712</v>
      </c>
      <c r="K366" s="492">
        <v>2837</v>
      </c>
      <c r="L366" s="492">
        <v>3101</v>
      </c>
      <c r="M366" s="492">
        <v>3227</v>
      </c>
    </row>
    <row r="367" spans="1:13" x14ac:dyDescent="0.45">
      <c r="A367" s="492" t="s">
        <v>774</v>
      </c>
      <c r="B367" s="492" t="s">
        <v>558</v>
      </c>
      <c r="C367" s="492" t="s">
        <v>392</v>
      </c>
      <c r="D367" s="492" t="s">
        <v>188</v>
      </c>
      <c r="E367" s="492" t="s">
        <v>419</v>
      </c>
      <c r="F367" s="492" t="s">
        <v>771</v>
      </c>
      <c r="G367" s="492">
        <v>2</v>
      </c>
      <c r="H367" s="492">
        <v>6632</v>
      </c>
      <c r="I367" s="492">
        <v>6491</v>
      </c>
      <c r="J367" s="492">
        <v>6592</v>
      </c>
      <c r="K367" s="492">
        <v>5804</v>
      </c>
      <c r="L367" s="492">
        <v>5820</v>
      </c>
      <c r="M367" s="492">
        <v>5734</v>
      </c>
    </row>
    <row r="368" spans="1:13" x14ac:dyDescent="0.45">
      <c r="A368" s="492" t="s">
        <v>774</v>
      </c>
      <c r="B368" s="492" t="s">
        <v>558</v>
      </c>
      <c r="C368" s="492" t="s">
        <v>392</v>
      </c>
      <c r="D368" s="492" t="s">
        <v>388</v>
      </c>
      <c r="E368" s="492" t="s">
        <v>419</v>
      </c>
      <c r="F368" s="492" t="s">
        <v>771</v>
      </c>
      <c r="G368" s="492">
        <v>2</v>
      </c>
      <c r="H368" s="492">
        <v>0</v>
      </c>
      <c r="I368" s="492">
        <v>0</v>
      </c>
      <c r="J368" s="492">
        <v>0</v>
      </c>
      <c r="K368" s="492">
        <v>0</v>
      </c>
      <c r="L368" s="492">
        <v>1</v>
      </c>
      <c r="M368" s="492">
        <v>3</v>
      </c>
    </row>
    <row r="369" spans="1:13" x14ac:dyDescent="0.45">
      <c r="A369" s="492" t="s">
        <v>774</v>
      </c>
      <c r="B369" s="492" t="s">
        <v>558</v>
      </c>
      <c r="C369" s="492" t="s">
        <v>392</v>
      </c>
      <c r="D369" s="492" t="s">
        <v>290</v>
      </c>
      <c r="E369" s="492" t="s">
        <v>419</v>
      </c>
      <c r="F369" s="492" t="s">
        <v>771</v>
      </c>
      <c r="G369" s="492">
        <v>2</v>
      </c>
      <c r="H369" s="492">
        <v>9027</v>
      </c>
      <c r="I369" s="492">
        <v>8956</v>
      </c>
      <c r="J369" s="492">
        <v>9304</v>
      </c>
      <c r="K369" s="492">
        <v>8641</v>
      </c>
      <c r="L369" s="492">
        <v>8922</v>
      </c>
      <c r="M369" s="492">
        <v>8964</v>
      </c>
    </row>
    <row r="370" spans="1:13" x14ac:dyDescent="0.45">
      <c r="A370" s="492" t="s">
        <v>774</v>
      </c>
      <c r="B370" s="492" t="s">
        <v>558</v>
      </c>
      <c r="C370" s="492" t="s">
        <v>393</v>
      </c>
      <c r="D370" s="492" t="s">
        <v>187</v>
      </c>
      <c r="E370" s="492" t="s">
        <v>419</v>
      </c>
      <c r="F370" s="492" t="s">
        <v>771</v>
      </c>
      <c r="G370" s="492">
        <v>2</v>
      </c>
      <c r="H370" s="492">
        <v>2167</v>
      </c>
      <c r="I370" s="492">
        <v>2360</v>
      </c>
      <c r="J370" s="492">
        <v>2627</v>
      </c>
      <c r="K370" s="492">
        <v>2850</v>
      </c>
      <c r="L370" s="492">
        <v>3046</v>
      </c>
      <c r="M370" s="492">
        <v>3116</v>
      </c>
    </row>
    <row r="371" spans="1:13" x14ac:dyDescent="0.45">
      <c r="A371" s="492" t="s">
        <v>774</v>
      </c>
      <c r="B371" s="492" t="s">
        <v>558</v>
      </c>
      <c r="C371" s="492" t="s">
        <v>393</v>
      </c>
      <c r="D371" s="492" t="s">
        <v>188</v>
      </c>
      <c r="E371" s="492" t="s">
        <v>419</v>
      </c>
      <c r="F371" s="492" t="s">
        <v>771</v>
      </c>
      <c r="G371" s="492">
        <v>2</v>
      </c>
      <c r="H371" s="492">
        <v>6812</v>
      </c>
      <c r="I371" s="492">
        <v>7044</v>
      </c>
      <c r="J371" s="492">
        <v>7617</v>
      </c>
      <c r="K371" s="492">
        <v>7122</v>
      </c>
      <c r="L371" s="492">
        <v>7385</v>
      </c>
      <c r="M371" s="492">
        <v>7153</v>
      </c>
    </row>
    <row r="372" spans="1:13" x14ac:dyDescent="0.45">
      <c r="A372" s="492" t="s">
        <v>774</v>
      </c>
      <c r="B372" s="492" t="s">
        <v>558</v>
      </c>
      <c r="C372" s="492" t="s">
        <v>393</v>
      </c>
      <c r="D372" s="492" t="s">
        <v>388</v>
      </c>
      <c r="E372" s="492" t="s">
        <v>419</v>
      </c>
      <c r="F372" s="492" t="s">
        <v>771</v>
      </c>
      <c r="G372" s="492">
        <v>2</v>
      </c>
      <c r="H372" s="492">
        <v>0</v>
      </c>
      <c r="I372" s="492">
        <v>0</v>
      </c>
      <c r="J372" s="492">
        <v>0</v>
      </c>
      <c r="K372" s="492">
        <v>0</v>
      </c>
      <c r="L372" s="492">
        <v>0</v>
      </c>
      <c r="M372" s="492">
        <v>2</v>
      </c>
    </row>
    <row r="373" spans="1:13" x14ac:dyDescent="0.45">
      <c r="A373" s="492" t="s">
        <v>774</v>
      </c>
      <c r="B373" s="492" t="s">
        <v>558</v>
      </c>
      <c r="C373" s="492" t="s">
        <v>393</v>
      </c>
      <c r="D373" s="492" t="s">
        <v>290</v>
      </c>
      <c r="E373" s="492" t="s">
        <v>419</v>
      </c>
      <c r="F373" s="492" t="s">
        <v>771</v>
      </c>
      <c r="G373" s="492">
        <v>2</v>
      </c>
      <c r="H373" s="492">
        <v>8979</v>
      </c>
      <c r="I373" s="492">
        <v>9404</v>
      </c>
      <c r="J373" s="492">
        <v>10244</v>
      </c>
      <c r="K373" s="492">
        <v>9973</v>
      </c>
      <c r="L373" s="492">
        <v>10431</v>
      </c>
      <c r="M373" s="492">
        <v>10272</v>
      </c>
    </row>
    <row r="374" spans="1:13" x14ac:dyDescent="0.45">
      <c r="A374" s="492" t="s">
        <v>774</v>
      </c>
      <c r="B374" s="492" t="s">
        <v>558</v>
      </c>
      <c r="C374" s="492" t="s">
        <v>394</v>
      </c>
      <c r="D374" s="492" t="s">
        <v>187</v>
      </c>
      <c r="E374" s="492" t="s">
        <v>419</v>
      </c>
      <c r="F374" s="492" t="s">
        <v>771</v>
      </c>
      <c r="G374" s="492">
        <v>2</v>
      </c>
      <c r="H374" s="492">
        <v>1664</v>
      </c>
      <c r="I374" s="492">
        <v>1819</v>
      </c>
      <c r="J374" s="492">
        <v>2133</v>
      </c>
      <c r="K374" s="492">
        <v>2277</v>
      </c>
      <c r="L374" s="492">
        <v>2463</v>
      </c>
      <c r="M374" s="492">
        <v>2623</v>
      </c>
    </row>
    <row r="375" spans="1:13" x14ac:dyDescent="0.45">
      <c r="A375" s="492" t="s">
        <v>774</v>
      </c>
      <c r="B375" s="492" t="s">
        <v>558</v>
      </c>
      <c r="C375" s="492" t="s">
        <v>394</v>
      </c>
      <c r="D375" s="492" t="s">
        <v>188</v>
      </c>
      <c r="E375" s="492" t="s">
        <v>419</v>
      </c>
      <c r="F375" s="492" t="s">
        <v>771</v>
      </c>
      <c r="G375" s="492">
        <v>2</v>
      </c>
      <c r="H375" s="492">
        <v>5385</v>
      </c>
      <c r="I375" s="492">
        <v>5611</v>
      </c>
      <c r="J375" s="492">
        <v>6050</v>
      </c>
      <c r="K375" s="492">
        <v>5769</v>
      </c>
      <c r="L375" s="492">
        <v>6064</v>
      </c>
      <c r="M375" s="492">
        <v>6114</v>
      </c>
    </row>
    <row r="376" spans="1:13" x14ac:dyDescent="0.45">
      <c r="A376" s="492" t="s">
        <v>774</v>
      </c>
      <c r="B376" s="492" t="s">
        <v>558</v>
      </c>
      <c r="C376" s="492" t="s">
        <v>394</v>
      </c>
      <c r="D376" s="492" t="s">
        <v>388</v>
      </c>
      <c r="E376" s="492" t="s">
        <v>419</v>
      </c>
      <c r="F376" s="492" t="s">
        <v>771</v>
      </c>
      <c r="G376" s="492">
        <v>2</v>
      </c>
      <c r="H376" s="492">
        <v>0</v>
      </c>
      <c r="I376" s="492">
        <v>0</v>
      </c>
      <c r="J376" s="492">
        <v>0</v>
      </c>
      <c r="K376" s="492">
        <v>0</v>
      </c>
      <c r="L376" s="492">
        <v>0</v>
      </c>
      <c r="M376" s="492">
        <v>0</v>
      </c>
    </row>
    <row r="377" spans="1:13" x14ac:dyDescent="0.45">
      <c r="A377" s="492" t="s">
        <v>774</v>
      </c>
      <c r="B377" s="492" t="s">
        <v>558</v>
      </c>
      <c r="C377" s="492" t="s">
        <v>394</v>
      </c>
      <c r="D377" s="492" t="s">
        <v>290</v>
      </c>
      <c r="E377" s="492" t="s">
        <v>419</v>
      </c>
      <c r="F377" s="492" t="s">
        <v>771</v>
      </c>
      <c r="G377" s="492">
        <v>2</v>
      </c>
      <c r="H377" s="492">
        <v>7049</v>
      </c>
      <c r="I377" s="492">
        <v>7431</v>
      </c>
      <c r="J377" s="492">
        <v>8183</v>
      </c>
      <c r="K377" s="492">
        <v>8046</v>
      </c>
      <c r="L377" s="492">
        <v>8527</v>
      </c>
      <c r="M377" s="492">
        <v>8737</v>
      </c>
    </row>
    <row r="378" spans="1:13" x14ac:dyDescent="0.45">
      <c r="A378" s="492" t="s">
        <v>774</v>
      </c>
      <c r="B378" s="492" t="s">
        <v>558</v>
      </c>
      <c r="C378" s="492" t="s">
        <v>395</v>
      </c>
      <c r="D378" s="492" t="s">
        <v>187</v>
      </c>
      <c r="E378" s="492" t="s">
        <v>419</v>
      </c>
      <c r="F378" s="492" t="s">
        <v>771</v>
      </c>
      <c r="G378" s="492">
        <v>2</v>
      </c>
      <c r="H378" s="492">
        <v>920</v>
      </c>
      <c r="I378" s="492">
        <v>1059</v>
      </c>
      <c r="J378" s="492">
        <v>1271</v>
      </c>
      <c r="K378" s="492">
        <v>1425</v>
      </c>
      <c r="L378" s="492">
        <v>1619</v>
      </c>
      <c r="M378" s="492">
        <v>1722</v>
      </c>
    </row>
    <row r="379" spans="1:13" x14ac:dyDescent="0.45">
      <c r="A379" s="492" t="s">
        <v>774</v>
      </c>
      <c r="B379" s="492" t="s">
        <v>558</v>
      </c>
      <c r="C379" s="492" t="s">
        <v>395</v>
      </c>
      <c r="D379" s="492" t="s">
        <v>188</v>
      </c>
      <c r="E379" s="492" t="s">
        <v>419</v>
      </c>
      <c r="F379" s="492" t="s">
        <v>771</v>
      </c>
      <c r="G379" s="492">
        <v>2</v>
      </c>
      <c r="H379" s="492">
        <v>2787</v>
      </c>
      <c r="I379" s="492">
        <v>3153</v>
      </c>
      <c r="J379" s="492">
        <v>3441</v>
      </c>
      <c r="K379" s="492">
        <v>3555</v>
      </c>
      <c r="L379" s="492">
        <v>3941</v>
      </c>
      <c r="M379" s="492">
        <v>4073</v>
      </c>
    </row>
    <row r="380" spans="1:13" x14ac:dyDescent="0.45">
      <c r="A380" s="492" t="s">
        <v>774</v>
      </c>
      <c r="B380" s="492" t="s">
        <v>558</v>
      </c>
      <c r="C380" s="492" t="s">
        <v>395</v>
      </c>
      <c r="D380" s="492" t="s">
        <v>388</v>
      </c>
      <c r="E380" s="492" t="s">
        <v>419</v>
      </c>
      <c r="F380" s="492" t="s">
        <v>771</v>
      </c>
      <c r="G380" s="492">
        <v>2</v>
      </c>
      <c r="H380" s="492">
        <v>0</v>
      </c>
      <c r="I380" s="492">
        <v>0</v>
      </c>
      <c r="J380" s="492">
        <v>0</v>
      </c>
      <c r="K380" s="492">
        <v>0</v>
      </c>
      <c r="L380" s="492">
        <v>0</v>
      </c>
      <c r="M380" s="492">
        <v>0</v>
      </c>
    </row>
    <row r="381" spans="1:13" x14ac:dyDescent="0.45">
      <c r="A381" s="492" t="s">
        <v>774</v>
      </c>
      <c r="B381" s="492" t="s">
        <v>558</v>
      </c>
      <c r="C381" s="492" t="s">
        <v>395</v>
      </c>
      <c r="D381" s="492" t="s">
        <v>290</v>
      </c>
      <c r="E381" s="492" t="s">
        <v>419</v>
      </c>
      <c r="F381" s="492" t="s">
        <v>771</v>
      </c>
      <c r="G381" s="492">
        <v>2</v>
      </c>
      <c r="H381" s="492">
        <v>3707</v>
      </c>
      <c r="I381" s="492">
        <v>4212</v>
      </c>
      <c r="J381" s="492">
        <v>4712</v>
      </c>
      <c r="K381" s="492">
        <v>4980</v>
      </c>
      <c r="L381" s="492">
        <v>5560</v>
      </c>
      <c r="M381" s="492">
        <v>5795</v>
      </c>
    </row>
    <row r="382" spans="1:13" x14ac:dyDescent="0.45">
      <c r="A382" s="492" t="s">
        <v>774</v>
      </c>
      <c r="B382" s="492" t="s">
        <v>558</v>
      </c>
      <c r="C382" s="492" t="s">
        <v>396</v>
      </c>
      <c r="D382" s="492" t="s">
        <v>187</v>
      </c>
      <c r="E382" s="492" t="s">
        <v>419</v>
      </c>
      <c r="F382" s="492" t="s">
        <v>771</v>
      </c>
      <c r="G382" s="492">
        <v>2</v>
      </c>
      <c r="H382" s="492">
        <v>266</v>
      </c>
      <c r="I382" s="492">
        <v>318</v>
      </c>
      <c r="J382" s="492">
        <v>442</v>
      </c>
      <c r="K382" s="492">
        <v>535</v>
      </c>
      <c r="L382" s="492">
        <v>680</v>
      </c>
      <c r="M382" s="492">
        <v>806</v>
      </c>
    </row>
    <row r="383" spans="1:13" x14ac:dyDescent="0.45">
      <c r="A383" s="492" t="s">
        <v>774</v>
      </c>
      <c r="B383" s="492" t="s">
        <v>558</v>
      </c>
      <c r="C383" s="492" t="s">
        <v>396</v>
      </c>
      <c r="D383" s="492" t="s">
        <v>188</v>
      </c>
      <c r="E383" s="492" t="s">
        <v>419</v>
      </c>
      <c r="F383" s="492" t="s">
        <v>771</v>
      </c>
      <c r="G383" s="492">
        <v>2</v>
      </c>
      <c r="H383" s="492">
        <v>986</v>
      </c>
      <c r="I383" s="492">
        <v>1154</v>
      </c>
      <c r="J383" s="492">
        <v>1432</v>
      </c>
      <c r="K383" s="492">
        <v>1483</v>
      </c>
      <c r="L383" s="492">
        <v>1783</v>
      </c>
      <c r="M383" s="492">
        <v>2034</v>
      </c>
    </row>
    <row r="384" spans="1:13" x14ac:dyDescent="0.45">
      <c r="A384" s="492" t="s">
        <v>774</v>
      </c>
      <c r="B384" s="492" t="s">
        <v>558</v>
      </c>
      <c r="C384" s="492" t="s">
        <v>396</v>
      </c>
      <c r="D384" s="492" t="s">
        <v>388</v>
      </c>
      <c r="E384" s="492" t="s">
        <v>419</v>
      </c>
      <c r="F384" s="492" t="s">
        <v>771</v>
      </c>
      <c r="G384" s="492">
        <v>2</v>
      </c>
      <c r="H384" s="492">
        <v>0</v>
      </c>
      <c r="I384" s="492">
        <v>0</v>
      </c>
      <c r="J384" s="492">
        <v>0</v>
      </c>
      <c r="K384" s="492">
        <v>0</v>
      </c>
      <c r="L384" s="492">
        <v>0</v>
      </c>
      <c r="M384" s="492">
        <v>0</v>
      </c>
    </row>
    <row r="385" spans="1:13" x14ac:dyDescent="0.45">
      <c r="A385" s="492" t="s">
        <v>774</v>
      </c>
      <c r="B385" s="492" t="s">
        <v>558</v>
      </c>
      <c r="C385" s="492" t="s">
        <v>396</v>
      </c>
      <c r="D385" s="492" t="s">
        <v>290</v>
      </c>
      <c r="E385" s="492" t="s">
        <v>419</v>
      </c>
      <c r="F385" s="492" t="s">
        <v>771</v>
      </c>
      <c r="G385" s="492">
        <v>2</v>
      </c>
      <c r="H385" s="492">
        <v>1253</v>
      </c>
      <c r="I385" s="492">
        <v>1472</v>
      </c>
      <c r="J385" s="492">
        <v>1875</v>
      </c>
      <c r="K385" s="492">
        <v>2018</v>
      </c>
      <c r="L385" s="492">
        <v>2463</v>
      </c>
      <c r="M385" s="492">
        <v>2840</v>
      </c>
    </row>
    <row r="386" spans="1:13" x14ac:dyDescent="0.45">
      <c r="A386" s="492" t="s">
        <v>774</v>
      </c>
      <c r="B386" s="492" t="s">
        <v>558</v>
      </c>
      <c r="C386" s="492" t="s">
        <v>397</v>
      </c>
      <c r="D386" s="492" t="s">
        <v>187</v>
      </c>
      <c r="E386" s="492" t="s">
        <v>419</v>
      </c>
      <c r="F386" s="492" t="s">
        <v>771</v>
      </c>
      <c r="G386" s="492">
        <v>2</v>
      </c>
      <c r="H386" s="492">
        <v>234</v>
      </c>
      <c r="I386" s="492">
        <v>221</v>
      </c>
      <c r="J386" s="492">
        <v>229</v>
      </c>
      <c r="K386" s="492">
        <v>243</v>
      </c>
      <c r="L386" s="492">
        <v>287</v>
      </c>
      <c r="M386" s="492">
        <v>325</v>
      </c>
    </row>
    <row r="387" spans="1:13" x14ac:dyDescent="0.45">
      <c r="A387" s="492" t="s">
        <v>774</v>
      </c>
      <c r="B387" s="492" t="s">
        <v>558</v>
      </c>
      <c r="C387" s="492" t="s">
        <v>397</v>
      </c>
      <c r="D387" s="492" t="s">
        <v>188</v>
      </c>
      <c r="E387" s="492" t="s">
        <v>419</v>
      </c>
      <c r="F387" s="492" t="s">
        <v>771</v>
      </c>
      <c r="G387" s="492">
        <v>2</v>
      </c>
      <c r="H387" s="492">
        <v>510</v>
      </c>
      <c r="I387" s="492">
        <v>508</v>
      </c>
      <c r="J387" s="492">
        <v>611</v>
      </c>
      <c r="K387" s="492">
        <v>627</v>
      </c>
      <c r="L387" s="492">
        <v>759</v>
      </c>
      <c r="M387" s="492">
        <v>893</v>
      </c>
    </row>
    <row r="388" spans="1:13" x14ac:dyDescent="0.45">
      <c r="A388" s="492" t="s">
        <v>774</v>
      </c>
      <c r="B388" s="492" t="s">
        <v>558</v>
      </c>
      <c r="C388" s="492" t="s">
        <v>397</v>
      </c>
      <c r="D388" s="492" t="s">
        <v>388</v>
      </c>
      <c r="E388" s="492" t="s">
        <v>419</v>
      </c>
      <c r="F388" s="492" t="s">
        <v>771</v>
      </c>
      <c r="G388" s="492">
        <v>2</v>
      </c>
      <c r="H388" s="492">
        <v>0</v>
      </c>
      <c r="I388" s="492">
        <v>0</v>
      </c>
      <c r="J388" s="492">
        <v>0</v>
      </c>
      <c r="K388" s="492">
        <v>0</v>
      </c>
      <c r="L388" s="492">
        <v>0</v>
      </c>
      <c r="M388" s="492">
        <v>0</v>
      </c>
    </row>
    <row r="389" spans="1:13" x14ac:dyDescent="0.45">
      <c r="A389" s="492" t="s">
        <v>774</v>
      </c>
      <c r="B389" s="492" t="s">
        <v>558</v>
      </c>
      <c r="C389" s="492" t="s">
        <v>397</v>
      </c>
      <c r="D389" s="492" t="s">
        <v>290</v>
      </c>
      <c r="E389" s="492" t="s">
        <v>419</v>
      </c>
      <c r="F389" s="492" t="s">
        <v>771</v>
      </c>
      <c r="G389" s="492">
        <v>2</v>
      </c>
      <c r="H389" s="492">
        <v>744</v>
      </c>
      <c r="I389" s="492">
        <v>728</v>
      </c>
      <c r="J389" s="492">
        <v>841</v>
      </c>
      <c r="K389" s="492">
        <v>870</v>
      </c>
      <c r="L389" s="492">
        <v>1046</v>
      </c>
      <c r="M389" s="492">
        <v>1218</v>
      </c>
    </row>
    <row r="390" spans="1:13" x14ac:dyDescent="0.45">
      <c r="A390" s="492" t="s">
        <v>774</v>
      </c>
      <c r="B390" s="492" t="s">
        <v>558</v>
      </c>
      <c r="C390" s="492" t="s">
        <v>398</v>
      </c>
      <c r="D390" s="492" t="s">
        <v>187</v>
      </c>
      <c r="E390" s="492" t="s">
        <v>419</v>
      </c>
      <c r="F390" s="492" t="s">
        <v>771</v>
      </c>
      <c r="G390" s="492">
        <v>2</v>
      </c>
      <c r="H390" s="492">
        <v>180</v>
      </c>
      <c r="I390" s="492">
        <v>135</v>
      </c>
      <c r="J390" s="492">
        <v>140</v>
      </c>
      <c r="K390" s="492">
        <v>125</v>
      </c>
      <c r="L390" s="492">
        <v>125</v>
      </c>
      <c r="M390" s="492">
        <v>125</v>
      </c>
    </row>
    <row r="391" spans="1:13" x14ac:dyDescent="0.45">
      <c r="A391" s="492" t="s">
        <v>774</v>
      </c>
      <c r="B391" s="492" t="s">
        <v>558</v>
      </c>
      <c r="C391" s="492" t="s">
        <v>398</v>
      </c>
      <c r="D391" s="492" t="s">
        <v>188</v>
      </c>
      <c r="E391" s="492" t="s">
        <v>419</v>
      </c>
      <c r="F391" s="492" t="s">
        <v>771</v>
      </c>
      <c r="G391" s="492">
        <v>2</v>
      </c>
      <c r="H391" s="492">
        <v>231</v>
      </c>
      <c r="I391" s="492">
        <v>192</v>
      </c>
      <c r="J391" s="492">
        <v>187</v>
      </c>
      <c r="K391" s="492">
        <v>171</v>
      </c>
      <c r="L391" s="492">
        <v>175</v>
      </c>
      <c r="M391" s="492">
        <v>179</v>
      </c>
    </row>
    <row r="392" spans="1:13" x14ac:dyDescent="0.45">
      <c r="A392" s="492" t="s">
        <v>774</v>
      </c>
      <c r="B392" s="492" t="s">
        <v>558</v>
      </c>
      <c r="C392" s="492" t="s">
        <v>398</v>
      </c>
      <c r="D392" s="492" t="s">
        <v>388</v>
      </c>
      <c r="E392" s="492" t="s">
        <v>419</v>
      </c>
      <c r="F392" s="492" t="s">
        <v>771</v>
      </c>
      <c r="G392" s="492">
        <v>2</v>
      </c>
      <c r="H392" s="492">
        <v>0</v>
      </c>
      <c r="I392" s="492">
        <v>0</v>
      </c>
      <c r="J392" s="492">
        <v>0</v>
      </c>
      <c r="K392" s="492">
        <v>0</v>
      </c>
      <c r="L392" s="492">
        <v>0</v>
      </c>
      <c r="M392" s="492">
        <v>0</v>
      </c>
    </row>
    <row r="393" spans="1:13" x14ac:dyDescent="0.45">
      <c r="A393" s="492" t="s">
        <v>774</v>
      </c>
      <c r="B393" s="492" t="s">
        <v>558</v>
      </c>
      <c r="C393" s="492" t="s">
        <v>398</v>
      </c>
      <c r="D393" s="492" t="s">
        <v>290</v>
      </c>
      <c r="E393" s="492" t="s">
        <v>419</v>
      </c>
      <c r="F393" s="492" t="s">
        <v>771</v>
      </c>
      <c r="G393" s="492">
        <v>2</v>
      </c>
      <c r="H393" s="492">
        <v>411</v>
      </c>
      <c r="I393" s="492">
        <v>328</v>
      </c>
      <c r="J393" s="492">
        <v>326</v>
      </c>
      <c r="K393" s="492">
        <v>296</v>
      </c>
      <c r="L393" s="492">
        <v>301</v>
      </c>
      <c r="M393" s="492">
        <v>304</v>
      </c>
    </row>
    <row r="394" spans="1:13" x14ac:dyDescent="0.45">
      <c r="A394" s="492" t="s">
        <v>774</v>
      </c>
      <c r="B394" s="492" t="s">
        <v>558</v>
      </c>
      <c r="C394" s="492" t="s">
        <v>399</v>
      </c>
      <c r="D394" s="492" t="s">
        <v>187</v>
      </c>
      <c r="E394" s="492" t="s">
        <v>419</v>
      </c>
      <c r="F394" s="492" t="s">
        <v>771</v>
      </c>
      <c r="G394" s="492">
        <v>2</v>
      </c>
      <c r="H394" s="492">
        <v>0</v>
      </c>
      <c r="I394" s="492">
        <v>0</v>
      </c>
      <c r="J394" s="492">
        <v>0</v>
      </c>
      <c r="K394" s="492">
        <v>0</v>
      </c>
      <c r="L394" s="492">
        <v>0</v>
      </c>
      <c r="M394" s="492">
        <v>0</v>
      </c>
    </row>
    <row r="395" spans="1:13" x14ac:dyDescent="0.45">
      <c r="A395" s="492" t="s">
        <v>774</v>
      </c>
      <c r="B395" s="492" t="s">
        <v>558</v>
      </c>
      <c r="C395" s="492" t="s">
        <v>399</v>
      </c>
      <c r="D395" s="492" t="s">
        <v>188</v>
      </c>
      <c r="E395" s="492" t="s">
        <v>419</v>
      </c>
      <c r="F395" s="492" t="s">
        <v>771</v>
      </c>
      <c r="G395" s="492">
        <v>2</v>
      </c>
      <c r="H395" s="492">
        <v>0</v>
      </c>
      <c r="I395" s="492">
        <v>0</v>
      </c>
      <c r="J395" s="492">
        <v>0</v>
      </c>
      <c r="K395" s="492">
        <v>0</v>
      </c>
      <c r="L395" s="492">
        <v>0</v>
      </c>
      <c r="M395" s="492">
        <v>0</v>
      </c>
    </row>
    <row r="396" spans="1:13" x14ac:dyDescent="0.45">
      <c r="A396" s="492" t="s">
        <v>774</v>
      </c>
      <c r="B396" s="492" t="s">
        <v>558</v>
      </c>
      <c r="C396" s="492" t="s">
        <v>399</v>
      </c>
      <c r="D396" s="492" t="s">
        <v>388</v>
      </c>
      <c r="E396" s="492" t="s">
        <v>419</v>
      </c>
      <c r="F396" s="492" t="s">
        <v>771</v>
      </c>
      <c r="G396" s="492">
        <v>2</v>
      </c>
      <c r="H396" s="492">
        <v>2</v>
      </c>
      <c r="I396" s="492">
        <v>0</v>
      </c>
      <c r="J396" s="492">
        <v>0</v>
      </c>
      <c r="K396" s="492">
        <v>0</v>
      </c>
      <c r="L396" s="492">
        <v>0</v>
      </c>
      <c r="M396" s="492">
        <v>0</v>
      </c>
    </row>
    <row r="397" spans="1:13" x14ac:dyDescent="0.45">
      <c r="A397" s="492" t="s">
        <v>774</v>
      </c>
      <c r="B397" s="492" t="s">
        <v>558</v>
      </c>
      <c r="C397" s="492" t="s">
        <v>399</v>
      </c>
      <c r="D397" s="492" t="s">
        <v>290</v>
      </c>
      <c r="E397" s="492" t="s">
        <v>419</v>
      </c>
      <c r="F397" s="492" t="s">
        <v>771</v>
      </c>
      <c r="G397" s="492">
        <v>2</v>
      </c>
      <c r="H397" s="492">
        <v>2</v>
      </c>
      <c r="I397" s="492">
        <v>0</v>
      </c>
      <c r="J397" s="492">
        <v>0</v>
      </c>
      <c r="K397" s="492">
        <v>0</v>
      </c>
      <c r="L397" s="492">
        <v>0</v>
      </c>
      <c r="M397" s="492">
        <v>0</v>
      </c>
    </row>
    <row r="398" spans="1:13" x14ac:dyDescent="0.45">
      <c r="A398" s="492" t="s">
        <v>774</v>
      </c>
      <c r="B398" s="492" t="s">
        <v>558</v>
      </c>
      <c r="C398" s="492" t="s">
        <v>290</v>
      </c>
      <c r="D398" s="492" t="s">
        <v>187</v>
      </c>
      <c r="E398" s="492" t="s">
        <v>419</v>
      </c>
      <c r="F398" s="492" t="s">
        <v>771</v>
      </c>
      <c r="G398" s="492">
        <v>2</v>
      </c>
      <c r="H398" s="492">
        <v>15102</v>
      </c>
      <c r="I398" s="492">
        <v>15714</v>
      </c>
      <c r="J398" s="492">
        <v>17238</v>
      </c>
      <c r="K398" s="492">
        <v>17694</v>
      </c>
      <c r="L398" s="492">
        <v>18806</v>
      </c>
      <c r="M398" s="492">
        <v>19004</v>
      </c>
    </row>
    <row r="399" spans="1:13" x14ac:dyDescent="0.45">
      <c r="A399" s="492" t="s">
        <v>774</v>
      </c>
      <c r="B399" s="492" t="s">
        <v>558</v>
      </c>
      <c r="C399" s="492" t="s">
        <v>290</v>
      </c>
      <c r="D399" s="492" t="s">
        <v>188</v>
      </c>
      <c r="E399" s="492" t="s">
        <v>419</v>
      </c>
      <c r="F399" s="492" t="s">
        <v>771</v>
      </c>
      <c r="G399" s="492">
        <v>2</v>
      </c>
      <c r="H399" s="492">
        <v>35550</v>
      </c>
      <c r="I399" s="492">
        <v>36097</v>
      </c>
      <c r="J399" s="492">
        <v>37953</v>
      </c>
      <c r="K399" s="492">
        <v>34769</v>
      </c>
      <c r="L399" s="492">
        <v>35812</v>
      </c>
      <c r="M399" s="492">
        <v>35498</v>
      </c>
    </row>
    <row r="400" spans="1:13" x14ac:dyDescent="0.45">
      <c r="A400" s="492" t="s">
        <v>774</v>
      </c>
      <c r="B400" s="492" t="s">
        <v>558</v>
      </c>
      <c r="C400" s="492" t="s">
        <v>290</v>
      </c>
      <c r="D400" s="492" t="s">
        <v>388</v>
      </c>
      <c r="E400" s="492" t="s">
        <v>419</v>
      </c>
      <c r="F400" s="492" t="s">
        <v>771</v>
      </c>
      <c r="G400" s="492">
        <v>2</v>
      </c>
      <c r="H400" s="492">
        <v>3</v>
      </c>
      <c r="I400" s="492">
        <v>1</v>
      </c>
      <c r="J400" s="492">
        <v>0</v>
      </c>
      <c r="K400" s="492">
        <v>0</v>
      </c>
      <c r="L400" s="492">
        <v>1</v>
      </c>
      <c r="M400" s="492">
        <v>9</v>
      </c>
    </row>
    <row r="401" spans="1:13" x14ac:dyDescent="0.45">
      <c r="A401" s="492" t="s">
        <v>774</v>
      </c>
      <c r="B401" s="492" t="s">
        <v>558</v>
      </c>
      <c r="C401" s="492" t="s">
        <v>290</v>
      </c>
      <c r="D401" s="492" t="s">
        <v>290</v>
      </c>
      <c r="E401" s="492" t="s">
        <v>419</v>
      </c>
      <c r="F401" s="492" t="s">
        <v>771</v>
      </c>
      <c r="G401" s="492">
        <v>2</v>
      </c>
      <c r="H401" s="492">
        <v>50655</v>
      </c>
      <c r="I401" s="492">
        <v>51812</v>
      </c>
      <c r="J401" s="492">
        <v>55190</v>
      </c>
      <c r="K401" s="492">
        <v>52463</v>
      </c>
      <c r="L401" s="492">
        <v>54619</v>
      </c>
      <c r="M401" s="492">
        <v>54511</v>
      </c>
    </row>
    <row r="402" spans="1:13" x14ac:dyDescent="0.45">
      <c r="A402" s="492" t="s">
        <v>774</v>
      </c>
      <c r="B402" s="492" t="s">
        <v>559</v>
      </c>
      <c r="C402" s="492" t="s">
        <v>386</v>
      </c>
      <c r="D402" s="492" t="s">
        <v>187</v>
      </c>
      <c r="E402" s="492" t="s">
        <v>419</v>
      </c>
      <c r="F402" s="492" t="s">
        <v>771</v>
      </c>
      <c r="G402" s="492">
        <v>2</v>
      </c>
      <c r="H402" s="492">
        <v>3260</v>
      </c>
      <c r="I402" s="492">
        <v>3291</v>
      </c>
      <c r="J402" s="492">
        <v>3646</v>
      </c>
      <c r="K402" s="492">
        <v>3831</v>
      </c>
      <c r="L402" s="492">
        <v>4071</v>
      </c>
      <c r="M402" s="492">
        <v>3652</v>
      </c>
    </row>
    <row r="403" spans="1:13" x14ac:dyDescent="0.45">
      <c r="A403" s="492" t="s">
        <v>774</v>
      </c>
      <c r="B403" s="492" t="s">
        <v>559</v>
      </c>
      <c r="C403" s="492" t="s">
        <v>386</v>
      </c>
      <c r="D403" s="492" t="s">
        <v>188</v>
      </c>
      <c r="E403" s="492" t="s">
        <v>419</v>
      </c>
      <c r="F403" s="492" t="s">
        <v>771</v>
      </c>
      <c r="G403" s="492">
        <v>2</v>
      </c>
      <c r="H403" s="492">
        <v>4146</v>
      </c>
      <c r="I403" s="492">
        <v>4120</v>
      </c>
      <c r="J403" s="492">
        <v>4389</v>
      </c>
      <c r="K403" s="492">
        <v>4726</v>
      </c>
      <c r="L403" s="492">
        <v>5012</v>
      </c>
      <c r="M403" s="492">
        <v>4456</v>
      </c>
    </row>
    <row r="404" spans="1:13" x14ac:dyDescent="0.45">
      <c r="A404" s="492" t="s">
        <v>774</v>
      </c>
      <c r="B404" s="492" t="s">
        <v>559</v>
      </c>
      <c r="C404" s="492" t="s">
        <v>386</v>
      </c>
      <c r="D404" s="492" t="s">
        <v>388</v>
      </c>
      <c r="E404" s="492" t="s">
        <v>419</v>
      </c>
      <c r="F404" s="492" t="s">
        <v>771</v>
      </c>
      <c r="G404" s="492">
        <v>2</v>
      </c>
      <c r="H404" s="492">
        <v>155</v>
      </c>
      <c r="I404" s="492">
        <v>63</v>
      </c>
      <c r="J404" s="492">
        <v>57</v>
      </c>
      <c r="K404" s="492">
        <v>46</v>
      </c>
      <c r="L404" s="492">
        <v>44</v>
      </c>
      <c r="M404" s="492">
        <v>32</v>
      </c>
    </row>
    <row r="405" spans="1:13" x14ac:dyDescent="0.45">
      <c r="A405" s="492" t="s">
        <v>774</v>
      </c>
      <c r="B405" s="492" t="s">
        <v>559</v>
      </c>
      <c r="C405" s="492" t="s">
        <v>386</v>
      </c>
      <c r="D405" s="492" t="s">
        <v>290</v>
      </c>
      <c r="E405" s="492" t="s">
        <v>419</v>
      </c>
      <c r="F405" s="492" t="s">
        <v>771</v>
      </c>
      <c r="G405" s="492">
        <v>2</v>
      </c>
      <c r="H405" s="492">
        <v>7562</v>
      </c>
      <c r="I405" s="492">
        <v>7474</v>
      </c>
      <c r="J405" s="492">
        <v>8092</v>
      </c>
      <c r="K405" s="492">
        <v>8603</v>
      </c>
      <c r="L405" s="492">
        <v>9127</v>
      </c>
      <c r="M405" s="492">
        <v>8140</v>
      </c>
    </row>
    <row r="406" spans="1:13" x14ac:dyDescent="0.45">
      <c r="A406" s="492" t="s">
        <v>774</v>
      </c>
      <c r="B406" s="492" t="s">
        <v>559</v>
      </c>
      <c r="C406" s="492" t="s">
        <v>389</v>
      </c>
      <c r="D406" s="492" t="s">
        <v>187</v>
      </c>
      <c r="E406" s="492" t="s">
        <v>419</v>
      </c>
      <c r="F406" s="492" t="s">
        <v>771</v>
      </c>
      <c r="G406" s="492">
        <v>2</v>
      </c>
      <c r="H406" s="492">
        <v>21064</v>
      </c>
      <c r="I406" s="492">
        <v>22155</v>
      </c>
      <c r="J406" s="492">
        <v>25049</v>
      </c>
      <c r="K406" s="492">
        <v>27888</v>
      </c>
      <c r="L406" s="492">
        <v>30314</v>
      </c>
      <c r="M406" s="492">
        <v>28751</v>
      </c>
    </row>
    <row r="407" spans="1:13" x14ac:dyDescent="0.45">
      <c r="A407" s="492" t="s">
        <v>774</v>
      </c>
      <c r="B407" s="492" t="s">
        <v>559</v>
      </c>
      <c r="C407" s="492" t="s">
        <v>389</v>
      </c>
      <c r="D407" s="492" t="s">
        <v>188</v>
      </c>
      <c r="E407" s="492" t="s">
        <v>419</v>
      </c>
      <c r="F407" s="492" t="s">
        <v>771</v>
      </c>
      <c r="G407" s="492">
        <v>2</v>
      </c>
      <c r="H407" s="492">
        <v>29472</v>
      </c>
      <c r="I407" s="492">
        <v>30850</v>
      </c>
      <c r="J407" s="492">
        <v>34329</v>
      </c>
      <c r="K407" s="492">
        <v>38058</v>
      </c>
      <c r="L407" s="492">
        <v>41061</v>
      </c>
      <c r="M407" s="492">
        <v>38568</v>
      </c>
    </row>
    <row r="408" spans="1:13" x14ac:dyDescent="0.45">
      <c r="A408" s="492" t="s">
        <v>774</v>
      </c>
      <c r="B408" s="492" t="s">
        <v>559</v>
      </c>
      <c r="C408" s="492" t="s">
        <v>389</v>
      </c>
      <c r="D408" s="492" t="s">
        <v>388</v>
      </c>
      <c r="E408" s="492" t="s">
        <v>419</v>
      </c>
      <c r="F408" s="492" t="s">
        <v>771</v>
      </c>
      <c r="G408" s="492">
        <v>2</v>
      </c>
      <c r="H408" s="492">
        <v>570</v>
      </c>
      <c r="I408" s="492">
        <v>276</v>
      </c>
      <c r="J408" s="492">
        <v>253</v>
      </c>
      <c r="K408" s="492">
        <v>199</v>
      </c>
      <c r="L408" s="492">
        <v>207</v>
      </c>
      <c r="M408" s="492">
        <v>171</v>
      </c>
    </row>
    <row r="409" spans="1:13" x14ac:dyDescent="0.45">
      <c r="A409" s="492" t="s">
        <v>774</v>
      </c>
      <c r="B409" s="492" t="s">
        <v>559</v>
      </c>
      <c r="C409" s="492" t="s">
        <v>389</v>
      </c>
      <c r="D409" s="492" t="s">
        <v>290</v>
      </c>
      <c r="E409" s="492" t="s">
        <v>419</v>
      </c>
      <c r="F409" s="492" t="s">
        <v>771</v>
      </c>
      <c r="G409" s="492">
        <v>2</v>
      </c>
      <c r="H409" s="492">
        <v>51106</v>
      </c>
      <c r="I409" s="492">
        <v>53282</v>
      </c>
      <c r="J409" s="492">
        <v>59632</v>
      </c>
      <c r="K409" s="492">
        <v>66145</v>
      </c>
      <c r="L409" s="492">
        <v>71582</v>
      </c>
      <c r="M409" s="492">
        <v>67490</v>
      </c>
    </row>
    <row r="410" spans="1:13" x14ac:dyDescent="0.45">
      <c r="A410" s="492" t="s">
        <v>774</v>
      </c>
      <c r="B410" s="492" t="s">
        <v>559</v>
      </c>
      <c r="C410" s="492" t="s">
        <v>390</v>
      </c>
      <c r="D410" s="492" t="s">
        <v>187</v>
      </c>
      <c r="E410" s="492" t="s">
        <v>419</v>
      </c>
      <c r="F410" s="492" t="s">
        <v>771</v>
      </c>
      <c r="G410" s="492">
        <v>2</v>
      </c>
      <c r="H410" s="492">
        <v>32892</v>
      </c>
      <c r="I410" s="492">
        <v>34756</v>
      </c>
      <c r="J410" s="492">
        <v>39773</v>
      </c>
      <c r="K410" s="492">
        <v>45507</v>
      </c>
      <c r="L410" s="492">
        <v>51311</v>
      </c>
      <c r="M410" s="492">
        <v>52353</v>
      </c>
    </row>
    <row r="411" spans="1:13" x14ac:dyDescent="0.45">
      <c r="A411" s="492" t="s">
        <v>774</v>
      </c>
      <c r="B411" s="492" t="s">
        <v>559</v>
      </c>
      <c r="C411" s="492" t="s">
        <v>390</v>
      </c>
      <c r="D411" s="492" t="s">
        <v>188</v>
      </c>
      <c r="E411" s="492" t="s">
        <v>419</v>
      </c>
      <c r="F411" s="492" t="s">
        <v>771</v>
      </c>
      <c r="G411" s="492">
        <v>2</v>
      </c>
      <c r="H411" s="492">
        <v>51474</v>
      </c>
      <c r="I411" s="492">
        <v>54429</v>
      </c>
      <c r="J411" s="492">
        <v>61909</v>
      </c>
      <c r="K411" s="492">
        <v>71028</v>
      </c>
      <c r="L411" s="492">
        <v>79662</v>
      </c>
      <c r="M411" s="492">
        <v>80612</v>
      </c>
    </row>
    <row r="412" spans="1:13" x14ac:dyDescent="0.45">
      <c r="A412" s="492" t="s">
        <v>774</v>
      </c>
      <c r="B412" s="492" t="s">
        <v>559</v>
      </c>
      <c r="C412" s="492" t="s">
        <v>390</v>
      </c>
      <c r="D412" s="492" t="s">
        <v>388</v>
      </c>
      <c r="E412" s="492" t="s">
        <v>419</v>
      </c>
      <c r="F412" s="492" t="s">
        <v>771</v>
      </c>
      <c r="G412" s="492">
        <v>2</v>
      </c>
      <c r="H412" s="492">
        <v>392</v>
      </c>
      <c r="I412" s="492">
        <v>187</v>
      </c>
      <c r="J412" s="492">
        <v>185</v>
      </c>
      <c r="K412" s="492">
        <v>146</v>
      </c>
      <c r="L412" s="492">
        <v>177</v>
      </c>
      <c r="M412" s="492">
        <v>176</v>
      </c>
    </row>
    <row r="413" spans="1:13" x14ac:dyDescent="0.45">
      <c r="A413" s="492" t="s">
        <v>774</v>
      </c>
      <c r="B413" s="492" t="s">
        <v>559</v>
      </c>
      <c r="C413" s="492" t="s">
        <v>390</v>
      </c>
      <c r="D413" s="492" t="s">
        <v>290</v>
      </c>
      <c r="E413" s="492" t="s">
        <v>419</v>
      </c>
      <c r="F413" s="492" t="s">
        <v>771</v>
      </c>
      <c r="G413" s="492">
        <v>2</v>
      </c>
      <c r="H413" s="492">
        <v>84758</v>
      </c>
      <c r="I413" s="492">
        <v>89373</v>
      </c>
      <c r="J413" s="492">
        <v>101867</v>
      </c>
      <c r="K413" s="492">
        <v>116681</v>
      </c>
      <c r="L413" s="492">
        <v>131150</v>
      </c>
      <c r="M413" s="492">
        <v>133141</v>
      </c>
    </row>
    <row r="414" spans="1:13" x14ac:dyDescent="0.45">
      <c r="A414" s="492" t="s">
        <v>774</v>
      </c>
      <c r="B414" s="492" t="s">
        <v>559</v>
      </c>
      <c r="C414" s="492" t="s">
        <v>391</v>
      </c>
      <c r="D414" s="492" t="s">
        <v>187</v>
      </c>
      <c r="E414" s="492" t="s">
        <v>419</v>
      </c>
      <c r="F414" s="492" t="s">
        <v>771</v>
      </c>
      <c r="G414" s="492">
        <v>2</v>
      </c>
      <c r="H414" s="492">
        <v>19345</v>
      </c>
      <c r="I414" s="492">
        <v>21402</v>
      </c>
      <c r="J414" s="492">
        <v>25420</v>
      </c>
      <c r="K414" s="492">
        <v>29487</v>
      </c>
      <c r="L414" s="492">
        <v>33203</v>
      </c>
      <c r="M414" s="492">
        <v>33807</v>
      </c>
    </row>
    <row r="415" spans="1:13" x14ac:dyDescent="0.45">
      <c r="A415" s="492" t="s">
        <v>774</v>
      </c>
      <c r="B415" s="492" t="s">
        <v>559</v>
      </c>
      <c r="C415" s="492" t="s">
        <v>391</v>
      </c>
      <c r="D415" s="492" t="s">
        <v>188</v>
      </c>
      <c r="E415" s="492" t="s">
        <v>419</v>
      </c>
      <c r="F415" s="492" t="s">
        <v>771</v>
      </c>
      <c r="G415" s="492">
        <v>2</v>
      </c>
      <c r="H415" s="492">
        <v>30622</v>
      </c>
      <c r="I415" s="492">
        <v>33483</v>
      </c>
      <c r="J415" s="492">
        <v>39585</v>
      </c>
      <c r="K415" s="492">
        <v>46118</v>
      </c>
      <c r="L415" s="492">
        <v>51648</v>
      </c>
      <c r="M415" s="492">
        <v>52471</v>
      </c>
    </row>
    <row r="416" spans="1:13" x14ac:dyDescent="0.45">
      <c r="A416" s="492" t="s">
        <v>774</v>
      </c>
      <c r="B416" s="492" t="s">
        <v>559</v>
      </c>
      <c r="C416" s="492" t="s">
        <v>391</v>
      </c>
      <c r="D416" s="492" t="s">
        <v>388</v>
      </c>
      <c r="E416" s="492" t="s">
        <v>419</v>
      </c>
      <c r="F416" s="492" t="s">
        <v>771</v>
      </c>
      <c r="G416" s="492">
        <v>2</v>
      </c>
      <c r="H416" s="492">
        <v>142</v>
      </c>
      <c r="I416" s="492">
        <v>59</v>
      </c>
      <c r="J416" s="492">
        <v>57</v>
      </c>
      <c r="K416" s="492">
        <v>42</v>
      </c>
      <c r="L416" s="492">
        <v>49</v>
      </c>
      <c r="M416" s="492">
        <v>51</v>
      </c>
    </row>
    <row r="417" spans="1:13" x14ac:dyDescent="0.45">
      <c r="A417" s="492" t="s">
        <v>774</v>
      </c>
      <c r="B417" s="492" t="s">
        <v>559</v>
      </c>
      <c r="C417" s="492" t="s">
        <v>391</v>
      </c>
      <c r="D417" s="492" t="s">
        <v>290</v>
      </c>
      <c r="E417" s="492" t="s">
        <v>419</v>
      </c>
      <c r="F417" s="492" t="s">
        <v>771</v>
      </c>
      <c r="G417" s="492">
        <v>2</v>
      </c>
      <c r="H417" s="492">
        <v>50108</v>
      </c>
      <c r="I417" s="492">
        <v>54944</v>
      </c>
      <c r="J417" s="492">
        <v>65062</v>
      </c>
      <c r="K417" s="492">
        <v>75646</v>
      </c>
      <c r="L417" s="492">
        <v>84900</v>
      </c>
      <c r="M417" s="492">
        <v>86329</v>
      </c>
    </row>
    <row r="418" spans="1:13" x14ac:dyDescent="0.45">
      <c r="A418" s="492" t="s">
        <v>774</v>
      </c>
      <c r="B418" s="492" t="s">
        <v>559</v>
      </c>
      <c r="C418" s="492" t="s">
        <v>392</v>
      </c>
      <c r="D418" s="492" t="s">
        <v>187</v>
      </c>
      <c r="E418" s="492" t="s">
        <v>419</v>
      </c>
      <c r="F418" s="492" t="s">
        <v>771</v>
      </c>
      <c r="G418" s="492">
        <v>2</v>
      </c>
      <c r="H418" s="492">
        <v>22703</v>
      </c>
      <c r="I418" s="492">
        <v>23968</v>
      </c>
      <c r="J418" s="492">
        <v>27438</v>
      </c>
      <c r="K418" s="492">
        <v>30755</v>
      </c>
      <c r="L418" s="492">
        <v>34558</v>
      </c>
      <c r="M418" s="492">
        <v>35900</v>
      </c>
    </row>
    <row r="419" spans="1:13" x14ac:dyDescent="0.45">
      <c r="A419" s="492" t="s">
        <v>774</v>
      </c>
      <c r="B419" s="492" t="s">
        <v>559</v>
      </c>
      <c r="C419" s="492" t="s">
        <v>392</v>
      </c>
      <c r="D419" s="492" t="s">
        <v>188</v>
      </c>
      <c r="E419" s="492" t="s">
        <v>419</v>
      </c>
      <c r="F419" s="492" t="s">
        <v>771</v>
      </c>
      <c r="G419" s="492">
        <v>2</v>
      </c>
      <c r="H419" s="492">
        <v>35093</v>
      </c>
      <c r="I419" s="492">
        <v>36840</v>
      </c>
      <c r="J419" s="492">
        <v>42187</v>
      </c>
      <c r="K419" s="492">
        <v>47597</v>
      </c>
      <c r="L419" s="492">
        <v>53329</v>
      </c>
      <c r="M419" s="492">
        <v>55007</v>
      </c>
    </row>
    <row r="420" spans="1:13" x14ac:dyDescent="0.45">
      <c r="A420" s="492" t="s">
        <v>774</v>
      </c>
      <c r="B420" s="492" t="s">
        <v>559</v>
      </c>
      <c r="C420" s="492" t="s">
        <v>392</v>
      </c>
      <c r="D420" s="492" t="s">
        <v>388</v>
      </c>
      <c r="E420" s="492" t="s">
        <v>419</v>
      </c>
      <c r="F420" s="492" t="s">
        <v>771</v>
      </c>
      <c r="G420" s="492">
        <v>2</v>
      </c>
      <c r="H420" s="492">
        <v>115</v>
      </c>
      <c r="I420" s="492">
        <v>45</v>
      </c>
      <c r="J420" s="492">
        <v>38</v>
      </c>
      <c r="K420" s="492">
        <v>28</v>
      </c>
      <c r="L420" s="492">
        <v>38</v>
      </c>
      <c r="M420" s="492">
        <v>40</v>
      </c>
    </row>
    <row r="421" spans="1:13" x14ac:dyDescent="0.45">
      <c r="A421" s="492" t="s">
        <v>774</v>
      </c>
      <c r="B421" s="492" t="s">
        <v>559</v>
      </c>
      <c r="C421" s="492" t="s">
        <v>392</v>
      </c>
      <c r="D421" s="492" t="s">
        <v>290</v>
      </c>
      <c r="E421" s="492" t="s">
        <v>419</v>
      </c>
      <c r="F421" s="492" t="s">
        <v>771</v>
      </c>
      <c r="G421" s="492">
        <v>2</v>
      </c>
      <c r="H421" s="492">
        <v>57911</v>
      </c>
      <c r="I421" s="492">
        <v>60853</v>
      </c>
      <c r="J421" s="492">
        <v>69663</v>
      </c>
      <c r="K421" s="492">
        <v>78380</v>
      </c>
      <c r="L421" s="492">
        <v>87924</v>
      </c>
      <c r="M421" s="492">
        <v>90946</v>
      </c>
    </row>
    <row r="422" spans="1:13" x14ac:dyDescent="0.45">
      <c r="A422" s="492" t="s">
        <v>774</v>
      </c>
      <c r="B422" s="492" t="s">
        <v>559</v>
      </c>
      <c r="C422" s="492" t="s">
        <v>393</v>
      </c>
      <c r="D422" s="492" t="s">
        <v>187</v>
      </c>
      <c r="E422" s="492" t="s">
        <v>419</v>
      </c>
      <c r="F422" s="492" t="s">
        <v>771</v>
      </c>
      <c r="G422" s="492">
        <v>2</v>
      </c>
      <c r="H422" s="492">
        <v>23345</v>
      </c>
      <c r="I422" s="492">
        <v>25730</v>
      </c>
      <c r="J422" s="492">
        <v>30800</v>
      </c>
      <c r="K422" s="492">
        <v>35552</v>
      </c>
      <c r="L422" s="492">
        <v>40261</v>
      </c>
      <c r="M422" s="492">
        <v>41638</v>
      </c>
    </row>
    <row r="423" spans="1:13" x14ac:dyDescent="0.45">
      <c r="A423" s="492" t="s">
        <v>774</v>
      </c>
      <c r="B423" s="492" t="s">
        <v>559</v>
      </c>
      <c r="C423" s="492" t="s">
        <v>393</v>
      </c>
      <c r="D423" s="492" t="s">
        <v>188</v>
      </c>
      <c r="E423" s="492" t="s">
        <v>419</v>
      </c>
      <c r="F423" s="492" t="s">
        <v>771</v>
      </c>
      <c r="G423" s="492">
        <v>2</v>
      </c>
      <c r="H423" s="492">
        <v>34599</v>
      </c>
      <c r="I423" s="492">
        <v>37817</v>
      </c>
      <c r="J423" s="492">
        <v>44927</v>
      </c>
      <c r="K423" s="492">
        <v>52589</v>
      </c>
      <c r="L423" s="492">
        <v>59876</v>
      </c>
      <c r="M423" s="492">
        <v>62023</v>
      </c>
    </row>
    <row r="424" spans="1:13" x14ac:dyDescent="0.45">
      <c r="A424" s="492" t="s">
        <v>774</v>
      </c>
      <c r="B424" s="492" t="s">
        <v>559</v>
      </c>
      <c r="C424" s="492" t="s">
        <v>393</v>
      </c>
      <c r="D424" s="492" t="s">
        <v>388</v>
      </c>
      <c r="E424" s="492" t="s">
        <v>419</v>
      </c>
      <c r="F424" s="492" t="s">
        <v>771</v>
      </c>
      <c r="G424" s="492">
        <v>2</v>
      </c>
      <c r="H424" s="492">
        <v>82</v>
      </c>
      <c r="I424" s="492">
        <v>34</v>
      </c>
      <c r="J424" s="492">
        <v>32</v>
      </c>
      <c r="K424" s="492">
        <v>24</v>
      </c>
      <c r="L424" s="492">
        <v>36</v>
      </c>
      <c r="M424" s="492">
        <v>38</v>
      </c>
    </row>
    <row r="425" spans="1:13" x14ac:dyDescent="0.45">
      <c r="A425" s="492" t="s">
        <v>774</v>
      </c>
      <c r="B425" s="492" t="s">
        <v>559</v>
      </c>
      <c r="C425" s="492" t="s">
        <v>393</v>
      </c>
      <c r="D425" s="492" t="s">
        <v>290</v>
      </c>
      <c r="E425" s="492" t="s">
        <v>419</v>
      </c>
      <c r="F425" s="492" t="s">
        <v>771</v>
      </c>
      <c r="G425" s="492">
        <v>2</v>
      </c>
      <c r="H425" s="492">
        <v>58026</v>
      </c>
      <c r="I425" s="492">
        <v>63581</v>
      </c>
      <c r="J425" s="492">
        <v>75759</v>
      </c>
      <c r="K425" s="492">
        <v>88165</v>
      </c>
      <c r="L425" s="492">
        <v>100173</v>
      </c>
      <c r="M425" s="492">
        <v>103699</v>
      </c>
    </row>
    <row r="426" spans="1:13" x14ac:dyDescent="0.45">
      <c r="A426" s="492" t="s">
        <v>774</v>
      </c>
      <c r="B426" s="492" t="s">
        <v>559</v>
      </c>
      <c r="C426" s="492" t="s">
        <v>394</v>
      </c>
      <c r="D426" s="492" t="s">
        <v>187</v>
      </c>
      <c r="E426" s="492" t="s">
        <v>419</v>
      </c>
      <c r="F426" s="492" t="s">
        <v>771</v>
      </c>
      <c r="G426" s="492">
        <v>2</v>
      </c>
      <c r="H426" s="492">
        <v>20888</v>
      </c>
      <c r="I426" s="492">
        <v>22995</v>
      </c>
      <c r="J426" s="492">
        <v>27910</v>
      </c>
      <c r="K426" s="492">
        <v>32163</v>
      </c>
      <c r="L426" s="492">
        <v>37315</v>
      </c>
      <c r="M426" s="492">
        <v>39503</v>
      </c>
    </row>
    <row r="427" spans="1:13" x14ac:dyDescent="0.45">
      <c r="A427" s="492" t="s">
        <v>774</v>
      </c>
      <c r="B427" s="492" t="s">
        <v>559</v>
      </c>
      <c r="C427" s="492" t="s">
        <v>394</v>
      </c>
      <c r="D427" s="492" t="s">
        <v>188</v>
      </c>
      <c r="E427" s="492" t="s">
        <v>419</v>
      </c>
      <c r="F427" s="492" t="s">
        <v>771</v>
      </c>
      <c r="G427" s="492">
        <v>2</v>
      </c>
      <c r="H427" s="492">
        <v>28683</v>
      </c>
      <c r="I427" s="492">
        <v>31214</v>
      </c>
      <c r="J427" s="492">
        <v>37106</v>
      </c>
      <c r="K427" s="492">
        <v>43860</v>
      </c>
      <c r="L427" s="492">
        <v>51298</v>
      </c>
      <c r="M427" s="492">
        <v>55235</v>
      </c>
    </row>
    <row r="428" spans="1:13" x14ac:dyDescent="0.45">
      <c r="A428" s="492" t="s">
        <v>774</v>
      </c>
      <c r="B428" s="492" t="s">
        <v>559</v>
      </c>
      <c r="C428" s="492" t="s">
        <v>394</v>
      </c>
      <c r="D428" s="492" t="s">
        <v>388</v>
      </c>
      <c r="E428" s="492" t="s">
        <v>419</v>
      </c>
      <c r="F428" s="492" t="s">
        <v>771</v>
      </c>
      <c r="G428" s="492">
        <v>2</v>
      </c>
      <c r="H428" s="492">
        <v>47</v>
      </c>
      <c r="I428" s="492">
        <v>21</v>
      </c>
      <c r="J428" s="492">
        <v>22</v>
      </c>
      <c r="K428" s="492">
        <v>18</v>
      </c>
      <c r="L428" s="492">
        <v>33</v>
      </c>
      <c r="M428" s="492">
        <v>33</v>
      </c>
    </row>
    <row r="429" spans="1:13" x14ac:dyDescent="0.45">
      <c r="A429" s="492" t="s">
        <v>774</v>
      </c>
      <c r="B429" s="492" t="s">
        <v>559</v>
      </c>
      <c r="C429" s="492" t="s">
        <v>394</v>
      </c>
      <c r="D429" s="492" t="s">
        <v>290</v>
      </c>
      <c r="E429" s="492" t="s">
        <v>419</v>
      </c>
      <c r="F429" s="492" t="s">
        <v>771</v>
      </c>
      <c r="G429" s="492">
        <v>2</v>
      </c>
      <c r="H429" s="492">
        <v>49618</v>
      </c>
      <c r="I429" s="492">
        <v>54229</v>
      </c>
      <c r="J429" s="492">
        <v>65039</v>
      </c>
      <c r="K429" s="492">
        <v>76041</v>
      </c>
      <c r="L429" s="492">
        <v>88646</v>
      </c>
      <c r="M429" s="492">
        <v>94771</v>
      </c>
    </row>
    <row r="430" spans="1:13" x14ac:dyDescent="0.45">
      <c r="A430" s="492" t="s">
        <v>774</v>
      </c>
      <c r="B430" s="492" t="s">
        <v>559</v>
      </c>
      <c r="C430" s="492" t="s">
        <v>395</v>
      </c>
      <c r="D430" s="492" t="s">
        <v>187</v>
      </c>
      <c r="E430" s="492" t="s">
        <v>419</v>
      </c>
      <c r="F430" s="492" t="s">
        <v>771</v>
      </c>
      <c r="G430" s="492">
        <v>2</v>
      </c>
      <c r="H430" s="492">
        <v>12524</v>
      </c>
      <c r="I430" s="492">
        <v>14552</v>
      </c>
      <c r="J430" s="492">
        <v>17592</v>
      </c>
      <c r="K430" s="492">
        <v>21486</v>
      </c>
      <c r="L430" s="492">
        <v>25920</v>
      </c>
      <c r="M430" s="492">
        <v>28599</v>
      </c>
    </row>
    <row r="431" spans="1:13" x14ac:dyDescent="0.45">
      <c r="A431" s="492" t="s">
        <v>774</v>
      </c>
      <c r="B431" s="492" t="s">
        <v>559</v>
      </c>
      <c r="C431" s="492" t="s">
        <v>395</v>
      </c>
      <c r="D431" s="492" t="s">
        <v>188</v>
      </c>
      <c r="E431" s="492" t="s">
        <v>419</v>
      </c>
      <c r="F431" s="492" t="s">
        <v>771</v>
      </c>
      <c r="G431" s="492">
        <v>2</v>
      </c>
      <c r="H431" s="492">
        <v>17606</v>
      </c>
      <c r="I431" s="492">
        <v>19676</v>
      </c>
      <c r="J431" s="492">
        <v>22992</v>
      </c>
      <c r="K431" s="492">
        <v>27619</v>
      </c>
      <c r="L431" s="492">
        <v>32626</v>
      </c>
      <c r="M431" s="492">
        <v>35406</v>
      </c>
    </row>
    <row r="432" spans="1:13" x14ac:dyDescent="0.45">
      <c r="A432" s="492" t="s">
        <v>774</v>
      </c>
      <c r="B432" s="492" t="s">
        <v>559</v>
      </c>
      <c r="C432" s="492" t="s">
        <v>395</v>
      </c>
      <c r="D432" s="492" t="s">
        <v>388</v>
      </c>
      <c r="E432" s="492" t="s">
        <v>419</v>
      </c>
      <c r="F432" s="492" t="s">
        <v>771</v>
      </c>
      <c r="G432" s="492">
        <v>2</v>
      </c>
      <c r="H432" s="492">
        <v>16</v>
      </c>
      <c r="I432" s="492">
        <v>13</v>
      </c>
      <c r="J432" s="492">
        <v>11</v>
      </c>
      <c r="K432" s="492">
        <v>7</v>
      </c>
      <c r="L432" s="492">
        <v>16</v>
      </c>
      <c r="M432" s="492">
        <v>16</v>
      </c>
    </row>
    <row r="433" spans="1:13" x14ac:dyDescent="0.45">
      <c r="A433" s="492" t="s">
        <v>774</v>
      </c>
      <c r="B433" s="492" t="s">
        <v>559</v>
      </c>
      <c r="C433" s="492" t="s">
        <v>395</v>
      </c>
      <c r="D433" s="492" t="s">
        <v>290</v>
      </c>
      <c r="E433" s="492" t="s">
        <v>419</v>
      </c>
      <c r="F433" s="492" t="s">
        <v>771</v>
      </c>
      <c r="G433" s="492">
        <v>2</v>
      </c>
      <c r="H433" s="492">
        <v>30146</v>
      </c>
      <c r="I433" s="492">
        <v>34240</v>
      </c>
      <c r="J433" s="492">
        <v>40594</v>
      </c>
      <c r="K433" s="492">
        <v>49112</v>
      </c>
      <c r="L433" s="492">
        <v>58562</v>
      </c>
      <c r="M433" s="492">
        <v>64021</v>
      </c>
    </row>
    <row r="434" spans="1:13" x14ac:dyDescent="0.45">
      <c r="A434" s="492" t="s">
        <v>774</v>
      </c>
      <c r="B434" s="492" t="s">
        <v>559</v>
      </c>
      <c r="C434" s="492" t="s">
        <v>396</v>
      </c>
      <c r="D434" s="492" t="s">
        <v>187</v>
      </c>
      <c r="E434" s="492" t="s">
        <v>419</v>
      </c>
      <c r="F434" s="492" t="s">
        <v>771</v>
      </c>
      <c r="G434" s="492">
        <v>2</v>
      </c>
      <c r="H434" s="492">
        <v>4235</v>
      </c>
      <c r="I434" s="492">
        <v>5385</v>
      </c>
      <c r="J434" s="492">
        <v>7471</v>
      </c>
      <c r="K434" s="492">
        <v>9773</v>
      </c>
      <c r="L434" s="492">
        <v>12507</v>
      </c>
      <c r="M434" s="492">
        <v>14542</v>
      </c>
    </row>
    <row r="435" spans="1:13" x14ac:dyDescent="0.45">
      <c r="A435" s="492" t="s">
        <v>774</v>
      </c>
      <c r="B435" s="492" t="s">
        <v>559</v>
      </c>
      <c r="C435" s="492" t="s">
        <v>396</v>
      </c>
      <c r="D435" s="492" t="s">
        <v>188</v>
      </c>
      <c r="E435" s="492" t="s">
        <v>419</v>
      </c>
      <c r="F435" s="492" t="s">
        <v>771</v>
      </c>
      <c r="G435" s="492">
        <v>2</v>
      </c>
      <c r="H435" s="492">
        <v>7157</v>
      </c>
      <c r="I435" s="492">
        <v>8590</v>
      </c>
      <c r="J435" s="492">
        <v>11176</v>
      </c>
      <c r="K435" s="492">
        <v>14190</v>
      </c>
      <c r="L435" s="492">
        <v>17492</v>
      </c>
      <c r="M435" s="492">
        <v>19606</v>
      </c>
    </row>
    <row r="436" spans="1:13" x14ac:dyDescent="0.45">
      <c r="A436" s="492" t="s">
        <v>774</v>
      </c>
      <c r="B436" s="492" t="s">
        <v>559</v>
      </c>
      <c r="C436" s="492" t="s">
        <v>396</v>
      </c>
      <c r="D436" s="492" t="s">
        <v>388</v>
      </c>
      <c r="E436" s="492" t="s">
        <v>419</v>
      </c>
      <c r="F436" s="492" t="s">
        <v>771</v>
      </c>
      <c r="G436" s="492">
        <v>2</v>
      </c>
      <c r="H436" s="492">
        <v>5</v>
      </c>
      <c r="I436" s="492">
        <v>2</v>
      </c>
      <c r="J436" s="492">
        <v>4</v>
      </c>
      <c r="K436" s="492">
        <v>2</v>
      </c>
      <c r="L436" s="492">
        <v>6</v>
      </c>
      <c r="M436" s="492">
        <v>7</v>
      </c>
    </row>
    <row r="437" spans="1:13" x14ac:dyDescent="0.45">
      <c r="A437" s="492" t="s">
        <v>774</v>
      </c>
      <c r="B437" s="492" t="s">
        <v>559</v>
      </c>
      <c r="C437" s="492" t="s">
        <v>396</v>
      </c>
      <c r="D437" s="492" t="s">
        <v>290</v>
      </c>
      <c r="E437" s="492" t="s">
        <v>419</v>
      </c>
      <c r="F437" s="492" t="s">
        <v>771</v>
      </c>
      <c r="G437" s="492">
        <v>2</v>
      </c>
      <c r="H437" s="492">
        <v>11397</v>
      </c>
      <c r="I437" s="492">
        <v>13977</v>
      </c>
      <c r="J437" s="492">
        <v>18651</v>
      </c>
      <c r="K437" s="492">
        <v>23965</v>
      </c>
      <c r="L437" s="492">
        <v>30005</v>
      </c>
      <c r="M437" s="492">
        <v>34155</v>
      </c>
    </row>
    <row r="438" spans="1:13" x14ac:dyDescent="0.45">
      <c r="A438" s="492" t="s">
        <v>774</v>
      </c>
      <c r="B438" s="492" t="s">
        <v>559</v>
      </c>
      <c r="C438" s="492" t="s">
        <v>397</v>
      </c>
      <c r="D438" s="492" t="s">
        <v>187</v>
      </c>
      <c r="E438" s="492" t="s">
        <v>419</v>
      </c>
      <c r="F438" s="492" t="s">
        <v>771</v>
      </c>
      <c r="G438" s="492">
        <v>2</v>
      </c>
      <c r="H438" s="492">
        <v>1089</v>
      </c>
      <c r="I438" s="492">
        <v>1513</v>
      </c>
      <c r="J438" s="492">
        <v>2169</v>
      </c>
      <c r="K438" s="492">
        <v>3205</v>
      </c>
      <c r="L438" s="492">
        <v>4695</v>
      </c>
      <c r="M438" s="492">
        <v>6183</v>
      </c>
    </row>
    <row r="439" spans="1:13" x14ac:dyDescent="0.45">
      <c r="A439" s="492" t="s">
        <v>774</v>
      </c>
      <c r="B439" s="492" t="s">
        <v>559</v>
      </c>
      <c r="C439" s="492" t="s">
        <v>397</v>
      </c>
      <c r="D439" s="492" t="s">
        <v>188</v>
      </c>
      <c r="E439" s="492" t="s">
        <v>419</v>
      </c>
      <c r="F439" s="492" t="s">
        <v>771</v>
      </c>
      <c r="G439" s="492">
        <v>2</v>
      </c>
      <c r="H439" s="492">
        <v>2542</v>
      </c>
      <c r="I439" s="492">
        <v>3241</v>
      </c>
      <c r="J439" s="492">
        <v>4437</v>
      </c>
      <c r="K439" s="492">
        <v>6143</v>
      </c>
      <c r="L439" s="492">
        <v>8264</v>
      </c>
      <c r="M439" s="492">
        <v>10248</v>
      </c>
    </row>
    <row r="440" spans="1:13" x14ac:dyDescent="0.45">
      <c r="A440" s="492" t="s">
        <v>774</v>
      </c>
      <c r="B440" s="492" t="s">
        <v>559</v>
      </c>
      <c r="C440" s="492" t="s">
        <v>397</v>
      </c>
      <c r="D440" s="492" t="s">
        <v>388</v>
      </c>
      <c r="E440" s="492" t="s">
        <v>419</v>
      </c>
      <c r="F440" s="492" t="s">
        <v>771</v>
      </c>
      <c r="G440" s="492">
        <v>2</v>
      </c>
      <c r="H440" s="492">
        <v>3</v>
      </c>
      <c r="I440" s="492">
        <v>1</v>
      </c>
      <c r="J440" s="492">
        <v>2</v>
      </c>
      <c r="K440" s="492">
        <v>6</v>
      </c>
      <c r="L440" s="492">
        <v>10</v>
      </c>
      <c r="M440" s="492">
        <v>10</v>
      </c>
    </row>
    <row r="441" spans="1:13" x14ac:dyDescent="0.45">
      <c r="A441" s="492" t="s">
        <v>774</v>
      </c>
      <c r="B441" s="492" t="s">
        <v>559</v>
      </c>
      <c r="C441" s="492" t="s">
        <v>397</v>
      </c>
      <c r="D441" s="492" t="s">
        <v>290</v>
      </c>
      <c r="E441" s="492" t="s">
        <v>419</v>
      </c>
      <c r="F441" s="492" t="s">
        <v>771</v>
      </c>
      <c r="G441" s="492">
        <v>2</v>
      </c>
      <c r="H441" s="492">
        <v>3634</v>
      </c>
      <c r="I441" s="492">
        <v>4755</v>
      </c>
      <c r="J441" s="492">
        <v>6608</v>
      </c>
      <c r="K441" s="492">
        <v>9354</v>
      </c>
      <c r="L441" s="492">
        <v>12968</v>
      </c>
      <c r="M441" s="492">
        <v>16441</v>
      </c>
    </row>
    <row r="442" spans="1:13" x14ac:dyDescent="0.45">
      <c r="A442" s="492" t="s">
        <v>774</v>
      </c>
      <c r="B442" s="492" t="s">
        <v>559</v>
      </c>
      <c r="C442" s="492" t="s">
        <v>398</v>
      </c>
      <c r="D442" s="492" t="s">
        <v>187</v>
      </c>
      <c r="E442" s="492" t="s">
        <v>419</v>
      </c>
      <c r="F442" s="492" t="s">
        <v>771</v>
      </c>
      <c r="G442" s="492">
        <v>2</v>
      </c>
      <c r="H442" s="492">
        <v>56</v>
      </c>
      <c r="I442" s="492">
        <v>70</v>
      </c>
      <c r="J442" s="492">
        <v>83</v>
      </c>
      <c r="K442" s="492">
        <v>116</v>
      </c>
      <c r="L442" s="492">
        <v>171</v>
      </c>
      <c r="M442" s="492">
        <v>241</v>
      </c>
    </row>
    <row r="443" spans="1:13" x14ac:dyDescent="0.45">
      <c r="A443" s="492" t="s">
        <v>774</v>
      </c>
      <c r="B443" s="492" t="s">
        <v>559</v>
      </c>
      <c r="C443" s="492" t="s">
        <v>398</v>
      </c>
      <c r="D443" s="492" t="s">
        <v>188</v>
      </c>
      <c r="E443" s="492" t="s">
        <v>419</v>
      </c>
      <c r="F443" s="492" t="s">
        <v>771</v>
      </c>
      <c r="G443" s="492">
        <v>2</v>
      </c>
      <c r="H443" s="492">
        <v>132</v>
      </c>
      <c r="I443" s="492">
        <v>178</v>
      </c>
      <c r="J443" s="492">
        <v>201</v>
      </c>
      <c r="K443" s="492">
        <v>281</v>
      </c>
      <c r="L443" s="492">
        <v>393</v>
      </c>
      <c r="M443" s="492">
        <v>515</v>
      </c>
    </row>
    <row r="444" spans="1:13" x14ac:dyDescent="0.45">
      <c r="A444" s="492" t="s">
        <v>774</v>
      </c>
      <c r="B444" s="492" t="s">
        <v>559</v>
      </c>
      <c r="C444" s="492" t="s">
        <v>398</v>
      </c>
      <c r="D444" s="492" t="s">
        <v>388</v>
      </c>
      <c r="E444" s="492" t="s">
        <v>419</v>
      </c>
      <c r="F444" s="492" t="s">
        <v>771</v>
      </c>
      <c r="G444" s="492">
        <v>2</v>
      </c>
      <c r="H444" s="492">
        <v>0</v>
      </c>
      <c r="I444" s="492">
        <v>0</v>
      </c>
      <c r="J444" s="492">
        <v>0</v>
      </c>
      <c r="K444" s="492">
        <v>0</v>
      </c>
      <c r="L444" s="492">
        <v>0</v>
      </c>
      <c r="M444" s="492">
        <v>0</v>
      </c>
    </row>
    <row r="445" spans="1:13" x14ac:dyDescent="0.45">
      <c r="A445" s="492" t="s">
        <v>774</v>
      </c>
      <c r="B445" s="492" t="s">
        <v>559</v>
      </c>
      <c r="C445" s="492" t="s">
        <v>398</v>
      </c>
      <c r="D445" s="492" t="s">
        <v>290</v>
      </c>
      <c r="E445" s="492" t="s">
        <v>419</v>
      </c>
      <c r="F445" s="492" t="s">
        <v>771</v>
      </c>
      <c r="G445" s="492">
        <v>2</v>
      </c>
      <c r="H445" s="492">
        <v>187</v>
      </c>
      <c r="I445" s="492">
        <v>248</v>
      </c>
      <c r="J445" s="492">
        <v>284</v>
      </c>
      <c r="K445" s="492">
        <v>396</v>
      </c>
      <c r="L445" s="492">
        <v>564</v>
      </c>
      <c r="M445" s="492">
        <v>756</v>
      </c>
    </row>
    <row r="446" spans="1:13" x14ac:dyDescent="0.45">
      <c r="A446" s="492" t="s">
        <v>774</v>
      </c>
      <c r="B446" s="492" t="s">
        <v>559</v>
      </c>
      <c r="C446" s="492" t="s">
        <v>399</v>
      </c>
      <c r="D446" s="492" t="s">
        <v>187</v>
      </c>
      <c r="E446" s="492" t="s">
        <v>419</v>
      </c>
      <c r="F446" s="492" t="s">
        <v>771</v>
      </c>
      <c r="G446" s="492">
        <v>2</v>
      </c>
      <c r="H446" s="492">
        <v>5</v>
      </c>
      <c r="I446" s="492">
        <v>7</v>
      </c>
      <c r="J446" s="492">
        <v>4</v>
      </c>
      <c r="K446" s="492">
        <v>5</v>
      </c>
      <c r="L446" s="492">
        <v>2</v>
      </c>
      <c r="M446" s="492">
        <v>2</v>
      </c>
    </row>
    <row r="447" spans="1:13" x14ac:dyDescent="0.45">
      <c r="A447" s="492" t="s">
        <v>774</v>
      </c>
      <c r="B447" s="492" t="s">
        <v>559</v>
      </c>
      <c r="C447" s="492" t="s">
        <v>399</v>
      </c>
      <c r="D447" s="492" t="s">
        <v>188</v>
      </c>
      <c r="E447" s="492" t="s">
        <v>419</v>
      </c>
      <c r="F447" s="492" t="s">
        <v>771</v>
      </c>
      <c r="G447" s="492">
        <v>2</v>
      </c>
      <c r="H447" s="492">
        <v>13</v>
      </c>
      <c r="I447" s="492">
        <v>10</v>
      </c>
      <c r="J447" s="492">
        <v>8</v>
      </c>
      <c r="K447" s="492">
        <v>8</v>
      </c>
      <c r="L447" s="492">
        <v>5</v>
      </c>
      <c r="M447" s="492">
        <v>4</v>
      </c>
    </row>
    <row r="448" spans="1:13" x14ac:dyDescent="0.45">
      <c r="A448" s="492" t="s">
        <v>774</v>
      </c>
      <c r="B448" s="492" t="s">
        <v>559</v>
      </c>
      <c r="C448" s="492" t="s">
        <v>399</v>
      </c>
      <c r="D448" s="492" t="s">
        <v>388</v>
      </c>
      <c r="E448" s="492" t="s">
        <v>419</v>
      </c>
      <c r="F448" s="492" t="s">
        <v>771</v>
      </c>
      <c r="G448" s="492">
        <v>2</v>
      </c>
      <c r="H448" s="492">
        <v>3</v>
      </c>
      <c r="I448" s="492">
        <v>0</v>
      </c>
      <c r="J448" s="492">
        <v>0</v>
      </c>
      <c r="K448" s="492">
        <v>0</v>
      </c>
      <c r="L448" s="492">
        <v>0</v>
      </c>
      <c r="M448" s="492">
        <v>0</v>
      </c>
    </row>
    <row r="449" spans="1:13" x14ac:dyDescent="0.45">
      <c r="A449" s="492" t="s">
        <v>774</v>
      </c>
      <c r="B449" s="492" t="s">
        <v>559</v>
      </c>
      <c r="C449" s="492" t="s">
        <v>399</v>
      </c>
      <c r="D449" s="492" t="s">
        <v>290</v>
      </c>
      <c r="E449" s="492" t="s">
        <v>419</v>
      </c>
      <c r="F449" s="492" t="s">
        <v>771</v>
      </c>
      <c r="G449" s="492">
        <v>2</v>
      </c>
      <c r="H449" s="492">
        <v>22</v>
      </c>
      <c r="I449" s="492">
        <v>19</v>
      </c>
      <c r="J449" s="492">
        <v>13</v>
      </c>
      <c r="K449" s="492">
        <v>13</v>
      </c>
      <c r="L449" s="492">
        <v>8</v>
      </c>
      <c r="M449" s="492">
        <v>6</v>
      </c>
    </row>
    <row r="450" spans="1:13" x14ac:dyDescent="0.45">
      <c r="A450" s="492" t="s">
        <v>774</v>
      </c>
      <c r="B450" s="492" t="s">
        <v>559</v>
      </c>
      <c r="C450" s="492" t="s">
        <v>290</v>
      </c>
      <c r="D450" s="492" t="s">
        <v>187</v>
      </c>
      <c r="E450" s="492" t="s">
        <v>419</v>
      </c>
      <c r="F450" s="492" t="s">
        <v>771</v>
      </c>
      <c r="G450" s="492">
        <v>2</v>
      </c>
      <c r="H450" s="492">
        <v>161405</v>
      </c>
      <c r="I450" s="492">
        <v>175825</v>
      </c>
      <c r="J450" s="492">
        <v>207355</v>
      </c>
      <c r="K450" s="492">
        <v>239768</v>
      </c>
      <c r="L450" s="492">
        <v>274328</v>
      </c>
      <c r="M450" s="492">
        <v>285170</v>
      </c>
    </row>
    <row r="451" spans="1:13" x14ac:dyDescent="0.45">
      <c r="A451" s="492" t="s">
        <v>774</v>
      </c>
      <c r="B451" s="492" t="s">
        <v>559</v>
      </c>
      <c r="C451" s="492" t="s">
        <v>290</v>
      </c>
      <c r="D451" s="492" t="s">
        <v>188</v>
      </c>
      <c r="E451" s="492" t="s">
        <v>419</v>
      </c>
      <c r="F451" s="492" t="s">
        <v>771</v>
      </c>
      <c r="G451" s="492">
        <v>2</v>
      </c>
      <c r="H451" s="492">
        <v>241539</v>
      </c>
      <c r="I451" s="492">
        <v>260447</v>
      </c>
      <c r="J451" s="492">
        <v>303247</v>
      </c>
      <c r="K451" s="492">
        <v>352217</v>
      </c>
      <c r="L451" s="492">
        <v>400666</v>
      </c>
      <c r="M451" s="492">
        <v>414152</v>
      </c>
    </row>
    <row r="452" spans="1:13" x14ac:dyDescent="0.45">
      <c r="A452" s="492" t="s">
        <v>774</v>
      </c>
      <c r="B452" s="492" t="s">
        <v>559</v>
      </c>
      <c r="C452" s="492" t="s">
        <v>290</v>
      </c>
      <c r="D452" s="492" t="s">
        <v>388</v>
      </c>
      <c r="E452" s="492" t="s">
        <v>419</v>
      </c>
      <c r="F452" s="492" t="s">
        <v>771</v>
      </c>
      <c r="G452" s="492">
        <v>2</v>
      </c>
      <c r="H452" s="492">
        <v>1530</v>
      </c>
      <c r="I452" s="492">
        <v>702</v>
      </c>
      <c r="J452" s="492">
        <v>662</v>
      </c>
      <c r="K452" s="492">
        <v>517</v>
      </c>
      <c r="L452" s="492">
        <v>616</v>
      </c>
      <c r="M452" s="492">
        <v>574</v>
      </c>
    </row>
    <row r="453" spans="1:13" x14ac:dyDescent="0.45">
      <c r="A453" s="492" t="s">
        <v>774</v>
      </c>
      <c r="B453" s="492" t="s">
        <v>559</v>
      </c>
      <c r="C453" s="492" t="s">
        <v>290</v>
      </c>
      <c r="D453" s="492" t="s">
        <v>290</v>
      </c>
      <c r="E453" s="492" t="s">
        <v>419</v>
      </c>
      <c r="F453" s="492" t="s">
        <v>771</v>
      </c>
      <c r="G453" s="492">
        <v>2</v>
      </c>
      <c r="H453" s="492">
        <v>404475</v>
      </c>
      <c r="I453" s="492">
        <v>436976</v>
      </c>
      <c r="J453" s="492">
        <v>511264</v>
      </c>
      <c r="K453" s="492">
        <v>592502</v>
      </c>
      <c r="L453" s="492">
        <v>675610</v>
      </c>
      <c r="M453" s="492">
        <v>699896</v>
      </c>
    </row>
    <row r="454" spans="1:13" x14ac:dyDescent="0.45">
      <c r="A454" s="492" t="s">
        <v>774</v>
      </c>
      <c r="B454" s="492" t="s">
        <v>568</v>
      </c>
      <c r="C454" s="492" t="s">
        <v>386</v>
      </c>
      <c r="D454" s="492" t="s">
        <v>187</v>
      </c>
      <c r="E454" s="492" t="s">
        <v>419</v>
      </c>
      <c r="F454" s="492" t="s">
        <v>771</v>
      </c>
      <c r="G454" s="492">
        <v>2</v>
      </c>
      <c r="H454" s="492">
        <v>1927</v>
      </c>
      <c r="I454" s="492">
        <v>1564</v>
      </c>
      <c r="J454" s="492">
        <v>1266</v>
      </c>
      <c r="K454" s="492">
        <v>1255</v>
      </c>
      <c r="L454" s="492">
        <v>1241</v>
      </c>
      <c r="M454" s="492">
        <v>1093</v>
      </c>
    </row>
    <row r="455" spans="1:13" x14ac:dyDescent="0.45">
      <c r="A455" s="492" t="s">
        <v>774</v>
      </c>
      <c r="B455" s="492" t="s">
        <v>568</v>
      </c>
      <c r="C455" s="492" t="s">
        <v>386</v>
      </c>
      <c r="D455" s="492" t="s">
        <v>188</v>
      </c>
      <c r="E455" s="492" t="s">
        <v>419</v>
      </c>
      <c r="F455" s="492" t="s">
        <v>771</v>
      </c>
      <c r="G455" s="492">
        <v>2</v>
      </c>
      <c r="H455" s="492">
        <v>4139</v>
      </c>
      <c r="I455" s="492">
        <v>3820</v>
      </c>
      <c r="J455" s="492">
        <v>3153</v>
      </c>
      <c r="K455" s="492">
        <v>2899</v>
      </c>
      <c r="L455" s="492">
        <v>2420</v>
      </c>
      <c r="M455" s="492">
        <v>1841</v>
      </c>
    </row>
    <row r="456" spans="1:13" x14ac:dyDescent="0.45">
      <c r="A456" s="492" t="s">
        <v>774</v>
      </c>
      <c r="B456" s="492" t="s">
        <v>568</v>
      </c>
      <c r="C456" s="492" t="s">
        <v>386</v>
      </c>
      <c r="D456" s="492" t="s">
        <v>388</v>
      </c>
      <c r="E456" s="492" t="s">
        <v>419</v>
      </c>
      <c r="F456" s="492" t="s">
        <v>771</v>
      </c>
      <c r="G456" s="492">
        <v>2</v>
      </c>
      <c r="H456" s="492">
        <v>0</v>
      </c>
      <c r="I456" s="492">
        <v>0</v>
      </c>
      <c r="J456" s="492">
        <v>0</v>
      </c>
      <c r="K456" s="492">
        <v>0</v>
      </c>
      <c r="L456" s="492">
        <v>1</v>
      </c>
      <c r="M456" s="492">
        <v>1</v>
      </c>
    </row>
    <row r="457" spans="1:13" x14ac:dyDescent="0.45">
      <c r="A457" s="492" t="s">
        <v>774</v>
      </c>
      <c r="B457" s="492" t="s">
        <v>568</v>
      </c>
      <c r="C457" s="492" t="s">
        <v>386</v>
      </c>
      <c r="D457" s="492" t="s">
        <v>290</v>
      </c>
      <c r="E457" s="492" t="s">
        <v>419</v>
      </c>
      <c r="F457" s="492" t="s">
        <v>771</v>
      </c>
      <c r="G457" s="492">
        <v>2</v>
      </c>
      <c r="H457" s="492">
        <v>6066</v>
      </c>
      <c r="I457" s="492">
        <v>5384</v>
      </c>
      <c r="J457" s="492">
        <v>4419</v>
      </c>
      <c r="K457" s="492">
        <v>4155</v>
      </c>
      <c r="L457" s="492">
        <v>3662</v>
      </c>
      <c r="M457" s="492">
        <v>2936</v>
      </c>
    </row>
    <row r="458" spans="1:13" x14ac:dyDescent="0.45">
      <c r="A458" s="492" t="s">
        <v>774</v>
      </c>
      <c r="B458" s="492" t="s">
        <v>568</v>
      </c>
      <c r="C458" s="492" t="s">
        <v>389</v>
      </c>
      <c r="D458" s="492" t="s">
        <v>187</v>
      </c>
      <c r="E458" s="492" t="s">
        <v>419</v>
      </c>
      <c r="F458" s="492" t="s">
        <v>771</v>
      </c>
      <c r="G458" s="492">
        <v>2</v>
      </c>
      <c r="H458" s="492">
        <v>11982</v>
      </c>
      <c r="I458" s="492">
        <v>12402</v>
      </c>
      <c r="J458" s="492">
        <v>14340</v>
      </c>
      <c r="K458" s="492">
        <v>14721</v>
      </c>
      <c r="L458" s="492">
        <v>15378</v>
      </c>
      <c r="M458" s="492">
        <v>14839</v>
      </c>
    </row>
    <row r="459" spans="1:13" x14ac:dyDescent="0.45">
      <c r="A459" s="492" t="s">
        <v>774</v>
      </c>
      <c r="B459" s="492" t="s">
        <v>568</v>
      </c>
      <c r="C459" s="492" t="s">
        <v>389</v>
      </c>
      <c r="D459" s="492" t="s">
        <v>188</v>
      </c>
      <c r="E459" s="492" t="s">
        <v>419</v>
      </c>
      <c r="F459" s="492" t="s">
        <v>771</v>
      </c>
      <c r="G459" s="492">
        <v>2</v>
      </c>
      <c r="H459" s="492">
        <v>9973</v>
      </c>
      <c r="I459" s="492">
        <v>10373</v>
      </c>
      <c r="J459" s="492">
        <v>17968</v>
      </c>
      <c r="K459" s="492">
        <v>19281</v>
      </c>
      <c r="L459" s="492">
        <v>19977</v>
      </c>
      <c r="M459" s="492">
        <v>19631</v>
      </c>
    </row>
    <row r="460" spans="1:13" x14ac:dyDescent="0.45">
      <c r="A460" s="492" t="s">
        <v>774</v>
      </c>
      <c r="B460" s="492" t="s">
        <v>568</v>
      </c>
      <c r="C460" s="492" t="s">
        <v>389</v>
      </c>
      <c r="D460" s="492" t="s">
        <v>388</v>
      </c>
      <c r="E460" s="492" t="s">
        <v>419</v>
      </c>
      <c r="F460" s="492" t="s">
        <v>771</v>
      </c>
      <c r="G460" s="492">
        <v>2</v>
      </c>
      <c r="H460" s="492">
        <v>0</v>
      </c>
      <c r="I460" s="492">
        <v>0</v>
      </c>
      <c r="J460" s="492">
        <v>1</v>
      </c>
      <c r="K460" s="492">
        <v>1</v>
      </c>
      <c r="L460" s="492">
        <v>3</v>
      </c>
      <c r="M460" s="492">
        <v>7</v>
      </c>
    </row>
    <row r="461" spans="1:13" x14ac:dyDescent="0.45">
      <c r="A461" s="492" t="s">
        <v>774</v>
      </c>
      <c r="B461" s="492" t="s">
        <v>568</v>
      </c>
      <c r="C461" s="492" t="s">
        <v>389</v>
      </c>
      <c r="D461" s="492" t="s">
        <v>290</v>
      </c>
      <c r="E461" s="492" t="s">
        <v>419</v>
      </c>
      <c r="F461" s="492" t="s">
        <v>771</v>
      </c>
      <c r="G461" s="492">
        <v>2</v>
      </c>
      <c r="H461" s="492">
        <v>21955</v>
      </c>
      <c r="I461" s="492">
        <v>22775</v>
      </c>
      <c r="J461" s="492">
        <v>32308</v>
      </c>
      <c r="K461" s="492">
        <v>34003</v>
      </c>
      <c r="L461" s="492">
        <v>35357</v>
      </c>
      <c r="M461" s="492">
        <v>34478</v>
      </c>
    </row>
    <row r="462" spans="1:13" x14ac:dyDescent="0.45">
      <c r="A462" s="492" t="s">
        <v>774</v>
      </c>
      <c r="B462" s="492" t="s">
        <v>568</v>
      </c>
      <c r="C462" s="492" t="s">
        <v>390</v>
      </c>
      <c r="D462" s="492" t="s">
        <v>187</v>
      </c>
      <c r="E462" s="492" t="s">
        <v>419</v>
      </c>
      <c r="F462" s="492" t="s">
        <v>771</v>
      </c>
      <c r="G462" s="492">
        <v>2</v>
      </c>
      <c r="H462" s="492">
        <v>34535</v>
      </c>
      <c r="I462" s="492">
        <v>35670</v>
      </c>
      <c r="J462" s="492">
        <v>35652</v>
      </c>
      <c r="K462" s="492">
        <v>36685</v>
      </c>
      <c r="L462" s="492">
        <v>39273</v>
      </c>
      <c r="M462" s="492">
        <v>39171</v>
      </c>
    </row>
    <row r="463" spans="1:13" x14ac:dyDescent="0.45">
      <c r="A463" s="492" t="s">
        <v>774</v>
      </c>
      <c r="B463" s="492" t="s">
        <v>568</v>
      </c>
      <c r="C463" s="492" t="s">
        <v>390</v>
      </c>
      <c r="D463" s="492" t="s">
        <v>188</v>
      </c>
      <c r="E463" s="492" t="s">
        <v>419</v>
      </c>
      <c r="F463" s="492" t="s">
        <v>771</v>
      </c>
      <c r="G463" s="492">
        <v>2</v>
      </c>
      <c r="H463" s="492">
        <v>35828</v>
      </c>
      <c r="I463" s="492">
        <v>36902</v>
      </c>
      <c r="J463" s="492">
        <v>35209</v>
      </c>
      <c r="K463" s="492">
        <v>36864</v>
      </c>
      <c r="L463" s="492">
        <v>38966</v>
      </c>
      <c r="M463" s="492">
        <v>38992</v>
      </c>
    </row>
    <row r="464" spans="1:13" x14ac:dyDescent="0.45">
      <c r="A464" s="492" t="s">
        <v>774</v>
      </c>
      <c r="B464" s="492" t="s">
        <v>568</v>
      </c>
      <c r="C464" s="492" t="s">
        <v>390</v>
      </c>
      <c r="D464" s="492" t="s">
        <v>388</v>
      </c>
      <c r="E464" s="492" t="s">
        <v>419</v>
      </c>
      <c r="F464" s="492" t="s">
        <v>771</v>
      </c>
      <c r="G464" s="492">
        <v>2</v>
      </c>
      <c r="H464" s="492">
        <v>0</v>
      </c>
      <c r="I464" s="492">
        <v>0</v>
      </c>
      <c r="J464" s="492">
        <v>1</v>
      </c>
      <c r="K464" s="492">
        <v>1</v>
      </c>
      <c r="L464" s="492">
        <v>3</v>
      </c>
      <c r="M464" s="492">
        <v>13</v>
      </c>
    </row>
    <row r="465" spans="1:13" x14ac:dyDescent="0.45">
      <c r="A465" s="492" t="s">
        <v>774</v>
      </c>
      <c r="B465" s="492" t="s">
        <v>568</v>
      </c>
      <c r="C465" s="492" t="s">
        <v>390</v>
      </c>
      <c r="D465" s="492" t="s">
        <v>290</v>
      </c>
      <c r="E465" s="492" t="s">
        <v>419</v>
      </c>
      <c r="F465" s="492" t="s">
        <v>771</v>
      </c>
      <c r="G465" s="492">
        <v>2</v>
      </c>
      <c r="H465" s="492">
        <v>70362</v>
      </c>
      <c r="I465" s="492">
        <v>72572</v>
      </c>
      <c r="J465" s="492">
        <v>70862</v>
      </c>
      <c r="K465" s="492">
        <v>73551</v>
      </c>
      <c r="L465" s="492">
        <v>78242</v>
      </c>
      <c r="M465" s="492">
        <v>78176</v>
      </c>
    </row>
    <row r="466" spans="1:13" x14ac:dyDescent="0.45">
      <c r="A466" s="492" t="s">
        <v>774</v>
      </c>
      <c r="B466" s="492" t="s">
        <v>568</v>
      </c>
      <c r="C466" s="492" t="s">
        <v>391</v>
      </c>
      <c r="D466" s="492" t="s">
        <v>187</v>
      </c>
      <c r="E466" s="492" t="s">
        <v>419</v>
      </c>
      <c r="F466" s="492" t="s">
        <v>771</v>
      </c>
      <c r="G466" s="492">
        <v>2</v>
      </c>
      <c r="H466" s="492">
        <v>22866</v>
      </c>
      <c r="I466" s="492">
        <v>24525</v>
      </c>
      <c r="J466" s="492">
        <v>29341</v>
      </c>
      <c r="K466" s="492">
        <v>30521</v>
      </c>
      <c r="L466" s="492">
        <v>32127</v>
      </c>
      <c r="M466" s="492">
        <v>31937</v>
      </c>
    </row>
    <row r="467" spans="1:13" x14ac:dyDescent="0.45">
      <c r="A467" s="492" t="s">
        <v>774</v>
      </c>
      <c r="B467" s="492" t="s">
        <v>568</v>
      </c>
      <c r="C467" s="492" t="s">
        <v>391</v>
      </c>
      <c r="D467" s="492" t="s">
        <v>188</v>
      </c>
      <c r="E467" s="492" t="s">
        <v>419</v>
      </c>
      <c r="F467" s="492" t="s">
        <v>771</v>
      </c>
      <c r="G467" s="492">
        <v>2</v>
      </c>
      <c r="H467" s="492">
        <v>25939</v>
      </c>
      <c r="I467" s="492">
        <v>26944</v>
      </c>
      <c r="J467" s="492">
        <v>30177</v>
      </c>
      <c r="K467" s="492">
        <v>31024</v>
      </c>
      <c r="L467" s="492">
        <v>32151</v>
      </c>
      <c r="M467" s="492">
        <v>31657</v>
      </c>
    </row>
    <row r="468" spans="1:13" x14ac:dyDescent="0.45">
      <c r="A468" s="492" t="s">
        <v>774</v>
      </c>
      <c r="B468" s="492" t="s">
        <v>568</v>
      </c>
      <c r="C468" s="492" t="s">
        <v>391</v>
      </c>
      <c r="D468" s="492" t="s">
        <v>388</v>
      </c>
      <c r="E468" s="492" t="s">
        <v>419</v>
      </c>
      <c r="F468" s="492" t="s">
        <v>771</v>
      </c>
      <c r="G468" s="492">
        <v>2</v>
      </c>
      <c r="H468" s="492">
        <v>0</v>
      </c>
      <c r="I468" s="492">
        <v>0</v>
      </c>
      <c r="J468" s="492">
        <v>0</v>
      </c>
      <c r="K468" s="492">
        <v>0</v>
      </c>
      <c r="L468" s="492">
        <v>1</v>
      </c>
      <c r="M468" s="492">
        <v>7</v>
      </c>
    </row>
    <row r="469" spans="1:13" x14ac:dyDescent="0.45">
      <c r="A469" s="492" t="s">
        <v>774</v>
      </c>
      <c r="B469" s="492" t="s">
        <v>568</v>
      </c>
      <c r="C469" s="492" t="s">
        <v>391</v>
      </c>
      <c r="D469" s="492" t="s">
        <v>290</v>
      </c>
      <c r="E469" s="492" t="s">
        <v>419</v>
      </c>
      <c r="F469" s="492" t="s">
        <v>771</v>
      </c>
      <c r="G469" s="492">
        <v>2</v>
      </c>
      <c r="H469" s="492">
        <v>48805</v>
      </c>
      <c r="I469" s="492">
        <v>51468</v>
      </c>
      <c r="J469" s="492">
        <v>59518</v>
      </c>
      <c r="K469" s="492">
        <v>61546</v>
      </c>
      <c r="L469" s="492">
        <v>64278</v>
      </c>
      <c r="M469" s="492">
        <v>63601</v>
      </c>
    </row>
    <row r="470" spans="1:13" x14ac:dyDescent="0.45">
      <c r="A470" s="492" t="s">
        <v>774</v>
      </c>
      <c r="B470" s="492" t="s">
        <v>568</v>
      </c>
      <c r="C470" s="492" t="s">
        <v>392</v>
      </c>
      <c r="D470" s="492" t="s">
        <v>187</v>
      </c>
      <c r="E470" s="492" t="s">
        <v>419</v>
      </c>
      <c r="F470" s="492" t="s">
        <v>771</v>
      </c>
      <c r="G470" s="492">
        <v>2</v>
      </c>
      <c r="H470" s="492">
        <v>32681</v>
      </c>
      <c r="I470" s="492">
        <v>34224</v>
      </c>
      <c r="J470" s="492">
        <v>36570</v>
      </c>
      <c r="K470" s="492">
        <v>37278</v>
      </c>
      <c r="L470" s="492">
        <v>39487</v>
      </c>
      <c r="M470" s="492">
        <v>40153</v>
      </c>
    </row>
    <row r="471" spans="1:13" x14ac:dyDescent="0.45">
      <c r="A471" s="492" t="s">
        <v>774</v>
      </c>
      <c r="B471" s="492" t="s">
        <v>568</v>
      </c>
      <c r="C471" s="492" t="s">
        <v>392</v>
      </c>
      <c r="D471" s="492" t="s">
        <v>188</v>
      </c>
      <c r="E471" s="492" t="s">
        <v>419</v>
      </c>
      <c r="F471" s="492" t="s">
        <v>771</v>
      </c>
      <c r="G471" s="492">
        <v>2</v>
      </c>
      <c r="H471" s="492">
        <v>40534</v>
      </c>
      <c r="I471" s="492">
        <v>41453</v>
      </c>
      <c r="J471" s="492">
        <v>39540</v>
      </c>
      <c r="K471" s="492">
        <v>39265</v>
      </c>
      <c r="L471" s="492">
        <v>40821</v>
      </c>
      <c r="M471" s="492">
        <v>40953</v>
      </c>
    </row>
    <row r="472" spans="1:13" x14ac:dyDescent="0.45">
      <c r="A472" s="492" t="s">
        <v>774</v>
      </c>
      <c r="B472" s="492" t="s">
        <v>568</v>
      </c>
      <c r="C472" s="492" t="s">
        <v>392</v>
      </c>
      <c r="D472" s="492" t="s">
        <v>388</v>
      </c>
      <c r="E472" s="492" t="s">
        <v>419</v>
      </c>
      <c r="F472" s="492" t="s">
        <v>771</v>
      </c>
      <c r="G472" s="492">
        <v>2</v>
      </c>
      <c r="H472" s="492">
        <v>0</v>
      </c>
      <c r="I472" s="492">
        <v>0</v>
      </c>
      <c r="J472" s="492">
        <v>0</v>
      </c>
      <c r="K472" s="492">
        <v>1</v>
      </c>
      <c r="L472" s="492">
        <v>2</v>
      </c>
      <c r="M472" s="492">
        <v>4</v>
      </c>
    </row>
    <row r="473" spans="1:13" x14ac:dyDescent="0.45">
      <c r="A473" s="492" t="s">
        <v>774</v>
      </c>
      <c r="B473" s="492" t="s">
        <v>568</v>
      </c>
      <c r="C473" s="492" t="s">
        <v>392</v>
      </c>
      <c r="D473" s="492" t="s">
        <v>290</v>
      </c>
      <c r="E473" s="492" t="s">
        <v>419</v>
      </c>
      <c r="F473" s="492" t="s">
        <v>771</v>
      </c>
      <c r="G473" s="492">
        <v>2</v>
      </c>
      <c r="H473" s="492">
        <v>73214</v>
      </c>
      <c r="I473" s="492">
        <v>75677</v>
      </c>
      <c r="J473" s="492">
        <v>76110</v>
      </c>
      <c r="K473" s="492">
        <v>76544</v>
      </c>
      <c r="L473" s="492">
        <v>80310</v>
      </c>
      <c r="M473" s="492">
        <v>81110</v>
      </c>
    </row>
    <row r="474" spans="1:13" x14ac:dyDescent="0.45">
      <c r="A474" s="492" t="s">
        <v>774</v>
      </c>
      <c r="B474" s="492" t="s">
        <v>568</v>
      </c>
      <c r="C474" s="492" t="s">
        <v>393</v>
      </c>
      <c r="D474" s="492" t="s">
        <v>187</v>
      </c>
      <c r="E474" s="492" t="s">
        <v>419</v>
      </c>
      <c r="F474" s="492" t="s">
        <v>771</v>
      </c>
      <c r="G474" s="492">
        <v>2</v>
      </c>
      <c r="H474" s="492">
        <v>38563</v>
      </c>
      <c r="I474" s="492">
        <v>41599</v>
      </c>
      <c r="J474" s="492">
        <v>45611</v>
      </c>
      <c r="K474" s="492">
        <v>47703</v>
      </c>
      <c r="L474" s="492">
        <v>50636</v>
      </c>
      <c r="M474" s="492">
        <v>50854</v>
      </c>
    </row>
    <row r="475" spans="1:13" x14ac:dyDescent="0.45">
      <c r="A475" s="492" t="s">
        <v>774</v>
      </c>
      <c r="B475" s="492" t="s">
        <v>568</v>
      </c>
      <c r="C475" s="492" t="s">
        <v>393</v>
      </c>
      <c r="D475" s="492" t="s">
        <v>188</v>
      </c>
      <c r="E475" s="492" t="s">
        <v>419</v>
      </c>
      <c r="F475" s="492" t="s">
        <v>771</v>
      </c>
      <c r="G475" s="492">
        <v>2</v>
      </c>
      <c r="H475" s="492">
        <v>48701</v>
      </c>
      <c r="I475" s="492">
        <v>51510</v>
      </c>
      <c r="J475" s="492">
        <v>53755</v>
      </c>
      <c r="K475" s="492">
        <v>55111</v>
      </c>
      <c r="L475" s="492">
        <v>56977</v>
      </c>
      <c r="M475" s="492">
        <v>55951</v>
      </c>
    </row>
    <row r="476" spans="1:13" x14ac:dyDescent="0.45">
      <c r="A476" s="492" t="s">
        <v>774</v>
      </c>
      <c r="B476" s="492" t="s">
        <v>568</v>
      </c>
      <c r="C476" s="492" t="s">
        <v>393</v>
      </c>
      <c r="D476" s="492" t="s">
        <v>388</v>
      </c>
      <c r="E476" s="492" t="s">
        <v>419</v>
      </c>
      <c r="F476" s="492" t="s">
        <v>771</v>
      </c>
      <c r="G476" s="492">
        <v>2</v>
      </c>
      <c r="H476" s="492">
        <v>0</v>
      </c>
      <c r="I476" s="492">
        <v>0</v>
      </c>
      <c r="J476" s="492">
        <v>0</v>
      </c>
      <c r="K476" s="492">
        <v>0</v>
      </c>
      <c r="L476" s="492">
        <v>1</v>
      </c>
      <c r="M476" s="492">
        <v>6</v>
      </c>
    </row>
    <row r="477" spans="1:13" x14ac:dyDescent="0.45">
      <c r="A477" s="492" t="s">
        <v>774</v>
      </c>
      <c r="B477" s="492" t="s">
        <v>568</v>
      </c>
      <c r="C477" s="492" t="s">
        <v>393</v>
      </c>
      <c r="D477" s="492" t="s">
        <v>290</v>
      </c>
      <c r="E477" s="492" t="s">
        <v>419</v>
      </c>
      <c r="F477" s="492" t="s">
        <v>771</v>
      </c>
      <c r="G477" s="492">
        <v>2</v>
      </c>
      <c r="H477" s="492">
        <v>87264</v>
      </c>
      <c r="I477" s="492">
        <v>93108</v>
      </c>
      <c r="J477" s="492">
        <v>99366</v>
      </c>
      <c r="K477" s="492">
        <v>102815</v>
      </c>
      <c r="L477" s="492">
        <v>107614</v>
      </c>
      <c r="M477" s="492">
        <v>106811</v>
      </c>
    </row>
    <row r="478" spans="1:13" x14ac:dyDescent="0.45">
      <c r="A478" s="492" t="s">
        <v>774</v>
      </c>
      <c r="B478" s="492" t="s">
        <v>568</v>
      </c>
      <c r="C478" s="492" t="s">
        <v>394</v>
      </c>
      <c r="D478" s="492" t="s">
        <v>187</v>
      </c>
      <c r="E478" s="492" t="s">
        <v>419</v>
      </c>
      <c r="F478" s="492" t="s">
        <v>771</v>
      </c>
      <c r="G478" s="492">
        <v>2</v>
      </c>
      <c r="H478" s="492">
        <v>34140</v>
      </c>
      <c r="I478" s="492">
        <v>37352</v>
      </c>
      <c r="J478" s="492">
        <v>42628</v>
      </c>
      <c r="K478" s="492">
        <v>46800</v>
      </c>
      <c r="L478" s="492">
        <v>51837</v>
      </c>
      <c r="M478" s="492">
        <v>53345</v>
      </c>
    </row>
    <row r="479" spans="1:13" x14ac:dyDescent="0.45">
      <c r="A479" s="492" t="s">
        <v>774</v>
      </c>
      <c r="B479" s="492" t="s">
        <v>568</v>
      </c>
      <c r="C479" s="492" t="s">
        <v>394</v>
      </c>
      <c r="D479" s="492" t="s">
        <v>188</v>
      </c>
      <c r="E479" s="492" t="s">
        <v>419</v>
      </c>
      <c r="F479" s="492" t="s">
        <v>771</v>
      </c>
      <c r="G479" s="492">
        <v>2</v>
      </c>
      <c r="H479" s="492">
        <v>51109</v>
      </c>
      <c r="I479" s="492">
        <v>53477</v>
      </c>
      <c r="J479" s="492">
        <v>55386</v>
      </c>
      <c r="K479" s="492">
        <v>58049</v>
      </c>
      <c r="L479" s="492">
        <v>62142</v>
      </c>
      <c r="M479" s="492">
        <v>61896</v>
      </c>
    </row>
    <row r="480" spans="1:13" x14ac:dyDescent="0.45">
      <c r="A480" s="492" t="s">
        <v>774</v>
      </c>
      <c r="B480" s="492" t="s">
        <v>568</v>
      </c>
      <c r="C480" s="492" t="s">
        <v>394</v>
      </c>
      <c r="D480" s="492" t="s">
        <v>388</v>
      </c>
      <c r="E480" s="492" t="s">
        <v>419</v>
      </c>
      <c r="F480" s="492" t="s">
        <v>771</v>
      </c>
      <c r="G480" s="492">
        <v>2</v>
      </c>
      <c r="H480" s="492">
        <v>0</v>
      </c>
      <c r="I480" s="492">
        <v>0</v>
      </c>
      <c r="J480" s="492">
        <v>0</v>
      </c>
      <c r="K480" s="492">
        <v>0</v>
      </c>
      <c r="L480" s="492">
        <v>2</v>
      </c>
      <c r="M480" s="492">
        <v>2</v>
      </c>
    </row>
    <row r="481" spans="1:13" x14ac:dyDescent="0.45">
      <c r="A481" s="492" t="s">
        <v>774</v>
      </c>
      <c r="B481" s="492" t="s">
        <v>568</v>
      </c>
      <c r="C481" s="492" t="s">
        <v>394</v>
      </c>
      <c r="D481" s="492" t="s">
        <v>290</v>
      </c>
      <c r="E481" s="492" t="s">
        <v>419</v>
      </c>
      <c r="F481" s="492" t="s">
        <v>771</v>
      </c>
      <c r="G481" s="492">
        <v>2</v>
      </c>
      <c r="H481" s="492">
        <v>85250</v>
      </c>
      <c r="I481" s="492">
        <v>90830</v>
      </c>
      <c r="J481" s="492">
        <v>98015</v>
      </c>
      <c r="K481" s="492">
        <v>104850</v>
      </c>
      <c r="L481" s="492">
        <v>113981</v>
      </c>
      <c r="M481" s="492">
        <v>115243</v>
      </c>
    </row>
    <row r="482" spans="1:13" x14ac:dyDescent="0.45">
      <c r="A482" s="492" t="s">
        <v>774</v>
      </c>
      <c r="B482" s="492" t="s">
        <v>568</v>
      </c>
      <c r="C482" s="492" t="s">
        <v>395</v>
      </c>
      <c r="D482" s="492" t="s">
        <v>187</v>
      </c>
      <c r="E482" s="492" t="s">
        <v>419</v>
      </c>
      <c r="F482" s="492" t="s">
        <v>771</v>
      </c>
      <c r="G482" s="492">
        <v>2</v>
      </c>
      <c r="H482" s="492">
        <v>19400</v>
      </c>
      <c r="I482" s="492">
        <v>20741</v>
      </c>
      <c r="J482" s="492">
        <v>26483</v>
      </c>
      <c r="K482" s="492">
        <v>30077</v>
      </c>
      <c r="L482" s="492">
        <v>37159</v>
      </c>
      <c r="M482" s="492">
        <v>39862</v>
      </c>
    </row>
    <row r="483" spans="1:13" x14ac:dyDescent="0.45">
      <c r="A483" s="492" t="s">
        <v>774</v>
      </c>
      <c r="B483" s="492" t="s">
        <v>568</v>
      </c>
      <c r="C483" s="492" t="s">
        <v>395</v>
      </c>
      <c r="D483" s="492" t="s">
        <v>188</v>
      </c>
      <c r="E483" s="492" t="s">
        <v>419</v>
      </c>
      <c r="F483" s="492" t="s">
        <v>771</v>
      </c>
      <c r="G483" s="492">
        <v>2</v>
      </c>
      <c r="H483" s="492">
        <v>31159</v>
      </c>
      <c r="I483" s="492">
        <v>32881</v>
      </c>
      <c r="J483" s="492">
        <v>43232</v>
      </c>
      <c r="K483" s="492">
        <v>47077</v>
      </c>
      <c r="L483" s="492">
        <v>52620</v>
      </c>
      <c r="M483" s="492">
        <v>53698</v>
      </c>
    </row>
    <row r="484" spans="1:13" x14ac:dyDescent="0.45">
      <c r="A484" s="492" t="s">
        <v>774</v>
      </c>
      <c r="B484" s="492" t="s">
        <v>568</v>
      </c>
      <c r="C484" s="492" t="s">
        <v>395</v>
      </c>
      <c r="D484" s="492" t="s">
        <v>388</v>
      </c>
      <c r="E484" s="492" t="s">
        <v>419</v>
      </c>
      <c r="F484" s="492" t="s">
        <v>771</v>
      </c>
      <c r="G484" s="492">
        <v>2</v>
      </c>
      <c r="H484" s="492">
        <v>1</v>
      </c>
      <c r="I484" s="492">
        <v>1</v>
      </c>
      <c r="J484" s="492">
        <v>1</v>
      </c>
      <c r="K484" s="492">
        <v>2</v>
      </c>
      <c r="L484" s="492">
        <v>0</v>
      </c>
      <c r="M484" s="492">
        <v>0</v>
      </c>
    </row>
    <row r="485" spans="1:13" x14ac:dyDescent="0.45">
      <c r="A485" s="492" t="s">
        <v>774</v>
      </c>
      <c r="B485" s="492" t="s">
        <v>568</v>
      </c>
      <c r="C485" s="492" t="s">
        <v>395</v>
      </c>
      <c r="D485" s="492" t="s">
        <v>290</v>
      </c>
      <c r="E485" s="492" t="s">
        <v>419</v>
      </c>
      <c r="F485" s="492" t="s">
        <v>771</v>
      </c>
      <c r="G485" s="492">
        <v>2</v>
      </c>
      <c r="H485" s="492">
        <v>50560</v>
      </c>
      <c r="I485" s="492">
        <v>53623</v>
      </c>
      <c r="J485" s="492">
        <v>69716</v>
      </c>
      <c r="K485" s="492">
        <v>77157</v>
      </c>
      <c r="L485" s="492">
        <v>89780</v>
      </c>
      <c r="M485" s="492">
        <v>93560</v>
      </c>
    </row>
    <row r="486" spans="1:13" x14ac:dyDescent="0.45">
      <c r="A486" s="492" t="s">
        <v>774</v>
      </c>
      <c r="B486" s="492" t="s">
        <v>568</v>
      </c>
      <c r="C486" s="492" t="s">
        <v>396</v>
      </c>
      <c r="D486" s="492" t="s">
        <v>187</v>
      </c>
      <c r="E486" s="492" t="s">
        <v>419</v>
      </c>
      <c r="F486" s="492" t="s">
        <v>771</v>
      </c>
      <c r="G486" s="492">
        <v>2</v>
      </c>
      <c r="H486" s="492">
        <v>10335</v>
      </c>
      <c r="I486" s="492">
        <v>10525</v>
      </c>
      <c r="J486" s="492">
        <v>12875</v>
      </c>
      <c r="K486" s="492">
        <v>15270</v>
      </c>
      <c r="L486" s="492">
        <v>20194</v>
      </c>
      <c r="M486" s="492">
        <v>22597</v>
      </c>
    </row>
    <row r="487" spans="1:13" x14ac:dyDescent="0.45">
      <c r="A487" s="492" t="s">
        <v>774</v>
      </c>
      <c r="B487" s="492" t="s">
        <v>568</v>
      </c>
      <c r="C487" s="492" t="s">
        <v>396</v>
      </c>
      <c r="D487" s="492" t="s">
        <v>188</v>
      </c>
      <c r="E487" s="492" t="s">
        <v>419</v>
      </c>
      <c r="F487" s="492" t="s">
        <v>771</v>
      </c>
      <c r="G487" s="492">
        <v>2</v>
      </c>
      <c r="H487" s="492">
        <v>18911</v>
      </c>
      <c r="I487" s="492">
        <v>19903</v>
      </c>
      <c r="J487" s="492">
        <v>25662</v>
      </c>
      <c r="K487" s="492">
        <v>29688</v>
      </c>
      <c r="L487" s="492">
        <v>34694</v>
      </c>
      <c r="M487" s="492">
        <v>37897</v>
      </c>
    </row>
    <row r="488" spans="1:13" x14ac:dyDescent="0.45">
      <c r="A488" s="492" t="s">
        <v>774</v>
      </c>
      <c r="B488" s="492" t="s">
        <v>568</v>
      </c>
      <c r="C488" s="492" t="s">
        <v>396</v>
      </c>
      <c r="D488" s="492" t="s">
        <v>388</v>
      </c>
      <c r="E488" s="492" t="s">
        <v>419</v>
      </c>
      <c r="F488" s="492" t="s">
        <v>771</v>
      </c>
      <c r="G488" s="492">
        <v>2</v>
      </c>
      <c r="H488" s="492">
        <v>0</v>
      </c>
      <c r="I488" s="492">
        <v>0</v>
      </c>
      <c r="J488" s="492">
        <v>0</v>
      </c>
      <c r="K488" s="492">
        <v>0</v>
      </c>
      <c r="L488" s="492">
        <v>0</v>
      </c>
      <c r="M488" s="492">
        <v>0</v>
      </c>
    </row>
    <row r="489" spans="1:13" x14ac:dyDescent="0.45">
      <c r="A489" s="492" t="s">
        <v>774</v>
      </c>
      <c r="B489" s="492" t="s">
        <v>568</v>
      </c>
      <c r="C489" s="492" t="s">
        <v>396</v>
      </c>
      <c r="D489" s="492" t="s">
        <v>290</v>
      </c>
      <c r="E489" s="492" t="s">
        <v>419</v>
      </c>
      <c r="F489" s="492" t="s">
        <v>771</v>
      </c>
      <c r="G489" s="492">
        <v>2</v>
      </c>
      <c r="H489" s="492">
        <v>29246</v>
      </c>
      <c r="I489" s="492">
        <v>30428</v>
      </c>
      <c r="J489" s="492">
        <v>38537</v>
      </c>
      <c r="K489" s="492">
        <v>44958</v>
      </c>
      <c r="L489" s="492">
        <v>54889</v>
      </c>
      <c r="M489" s="492">
        <v>60495</v>
      </c>
    </row>
    <row r="490" spans="1:13" x14ac:dyDescent="0.45">
      <c r="A490" s="492" t="s">
        <v>774</v>
      </c>
      <c r="B490" s="492" t="s">
        <v>568</v>
      </c>
      <c r="C490" s="492" t="s">
        <v>397</v>
      </c>
      <c r="D490" s="492" t="s">
        <v>187</v>
      </c>
      <c r="E490" s="492" t="s">
        <v>419</v>
      </c>
      <c r="F490" s="492" t="s">
        <v>771</v>
      </c>
      <c r="G490" s="492">
        <v>2</v>
      </c>
      <c r="H490" s="492">
        <v>6531</v>
      </c>
      <c r="I490" s="492">
        <v>7521</v>
      </c>
      <c r="J490" s="492">
        <v>8115</v>
      </c>
      <c r="K490" s="492">
        <v>9355</v>
      </c>
      <c r="L490" s="492">
        <v>12216</v>
      </c>
      <c r="M490" s="492">
        <v>14240</v>
      </c>
    </row>
    <row r="491" spans="1:13" x14ac:dyDescent="0.45">
      <c r="A491" s="492" t="s">
        <v>774</v>
      </c>
      <c r="B491" s="492" t="s">
        <v>568</v>
      </c>
      <c r="C491" s="492" t="s">
        <v>397</v>
      </c>
      <c r="D491" s="492" t="s">
        <v>188</v>
      </c>
      <c r="E491" s="492" t="s">
        <v>419</v>
      </c>
      <c r="F491" s="492" t="s">
        <v>771</v>
      </c>
      <c r="G491" s="492">
        <v>2</v>
      </c>
      <c r="H491" s="492">
        <v>12830</v>
      </c>
      <c r="I491" s="492">
        <v>13876</v>
      </c>
      <c r="J491" s="492">
        <v>15068</v>
      </c>
      <c r="K491" s="492">
        <v>17441</v>
      </c>
      <c r="L491" s="492">
        <v>21617</v>
      </c>
      <c r="M491" s="492">
        <v>24704</v>
      </c>
    </row>
    <row r="492" spans="1:13" x14ac:dyDescent="0.45">
      <c r="A492" s="492" t="s">
        <v>774</v>
      </c>
      <c r="B492" s="492" t="s">
        <v>568</v>
      </c>
      <c r="C492" s="492" t="s">
        <v>397</v>
      </c>
      <c r="D492" s="492" t="s">
        <v>388</v>
      </c>
      <c r="E492" s="492" t="s">
        <v>419</v>
      </c>
      <c r="F492" s="492" t="s">
        <v>771</v>
      </c>
      <c r="G492" s="492">
        <v>2</v>
      </c>
      <c r="H492" s="492">
        <v>1</v>
      </c>
      <c r="I492" s="492">
        <v>0</v>
      </c>
      <c r="J492" s="492">
        <v>0</v>
      </c>
      <c r="K492" s="492">
        <v>0</v>
      </c>
      <c r="L492" s="492">
        <v>0</v>
      </c>
      <c r="M492" s="492">
        <v>0</v>
      </c>
    </row>
    <row r="493" spans="1:13" x14ac:dyDescent="0.45">
      <c r="A493" s="492" t="s">
        <v>774</v>
      </c>
      <c r="B493" s="492" t="s">
        <v>568</v>
      </c>
      <c r="C493" s="492" t="s">
        <v>397</v>
      </c>
      <c r="D493" s="492" t="s">
        <v>290</v>
      </c>
      <c r="E493" s="492" t="s">
        <v>419</v>
      </c>
      <c r="F493" s="492" t="s">
        <v>771</v>
      </c>
      <c r="G493" s="492">
        <v>2</v>
      </c>
      <c r="H493" s="492">
        <v>19362</v>
      </c>
      <c r="I493" s="492">
        <v>21397</v>
      </c>
      <c r="J493" s="492">
        <v>23183</v>
      </c>
      <c r="K493" s="492">
        <v>26796</v>
      </c>
      <c r="L493" s="492">
        <v>33832</v>
      </c>
      <c r="M493" s="492">
        <v>38944</v>
      </c>
    </row>
    <row r="494" spans="1:13" x14ac:dyDescent="0.45">
      <c r="A494" s="492" t="s">
        <v>774</v>
      </c>
      <c r="B494" s="492" t="s">
        <v>568</v>
      </c>
      <c r="C494" s="492" t="s">
        <v>398</v>
      </c>
      <c r="D494" s="492" t="s">
        <v>187</v>
      </c>
      <c r="E494" s="492" t="s">
        <v>419</v>
      </c>
      <c r="F494" s="492" t="s">
        <v>771</v>
      </c>
      <c r="G494" s="492">
        <v>2</v>
      </c>
      <c r="H494" s="492">
        <v>4645</v>
      </c>
      <c r="I494" s="492">
        <v>4831</v>
      </c>
      <c r="J494" s="492">
        <v>2729</v>
      </c>
      <c r="K494" s="492">
        <v>2833</v>
      </c>
      <c r="L494" s="492">
        <v>2945</v>
      </c>
      <c r="M494" s="492">
        <v>3086</v>
      </c>
    </row>
    <row r="495" spans="1:13" x14ac:dyDescent="0.45">
      <c r="A495" s="492" t="s">
        <v>774</v>
      </c>
      <c r="B495" s="492" t="s">
        <v>568</v>
      </c>
      <c r="C495" s="492" t="s">
        <v>398</v>
      </c>
      <c r="D495" s="492" t="s">
        <v>188</v>
      </c>
      <c r="E495" s="492" t="s">
        <v>419</v>
      </c>
      <c r="F495" s="492" t="s">
        <v>771</v>
      </c>
      <c r="G495" s="492">
        <v>2</v>
      </c>
      <c r="H495" s="492">
        <v>8279</v>
      </c>
      <c r="I495" s="492">
        <v>7705</v>
      </c>
      <c r="J495" s="492">
        <v>2791</v>
      </c>
      <c r="K495" s="492">
        <v>2915</v>
      </c>
      <c r="L495" s="492">
        <v>3060</v>
      </c>
      <c r="M495" s="492">
        <v>3232</v>
      </c>
    </row>
    <row r="496" spans="1:13" x14ac:dyDescent="0.45">
      <c r="A496" s="492" t="s">
        <v>774</v>
      </c>
      <c r="B496" s="492" t="s">
        <v>568</v>
      </c>
      <c r="C496" s="492" t="s">
        <v>398</v>
      </c>
      <c r="D496" s="492" t="s">
        <v>388</v>
      </c>
      <c r="E496" s="492" t="s">
        <v>419</v>
      </c>
      <c r="F496" s="492" t="s">
        <v>771</v>
      </c>
      <c r="G496" s="492">
        <v>2</v>
      </c>
      <c r="H496" s="492">
        <v>0</v>
      </c>
      <c r="I496" s="492">
        <v>7</v>
      </c>
      <c r="J496" s="492">
        <v>0</v>
      </c>
      <c r="K496" s="492">
        <v>0</v>
      </c>
      <c r="L496" s="492">
        <v>0</v>
      </c>
      <c r="M496" s="492">
        <v>0</v>
      </c>
    </row>
    <row r="497" spans="1:13" x14ac:dyDescent="0.45">
      <c r="A497" s="492" t="s">
        <v>774</v>
      </c>
      <c r="B497" s="492" t="s">
        <v>568</v>
      </c>
      <c r="C497" s="492" t="s">
        <v>398</v>
      </c>
      <c r="D497" s="492" t="s">
        <v>290</v>
      </c>
      <c r="E497" s="492" t="s">
        <v>419</v>
      </c>
      <c r="F497" s="492" t="s">
        <v>771</v>
      </c>
      <c r="G497" s="492">
        <v>2</v>
      </c>
      <c r="H497" s="492">
        <v>12924</v>
      </c>
      <c r="I497" s="492">
        <v>12543</v>
      </c>
      <c r="J497" s="492">
        <v>5520</v>
      </c>
      <c r="K497" s="492">
        <v>5748</v>
      </c>
      <c r="L497" s="492">
        <v>6005</v>
      </c>
      <c r="M497" s="492">
        <v>6318</v>
      </c>
    </row>
    <row r="498" spans="1:13" x14ac:dyDescent="0.45">
      <c r="A498" s="492" t="s">
        <v>774</v>
      </c>
      <c r="B498" s="492" t="s">
        <v>568</v>
      </c>
      <c r="C498" s="492" t="s">
        <v>399</v>
      </c>
      <c r="D498" s="492" t="s">
        <v>187</v>
      </c>
      <c r="E498" s="492" t="s">
        <v>419</v>
      </c>
      <c r="F498" s="492" t="s">
        <v>771</v>
      </c>
      <c r="G498" s="492">
        <v>2</v>
      </c>
      <c r="H498" s="492">
        <v>0</v>
      </c>
      <c r="I498" s="492">
        <v>0</v>
      </c>
      <c r="J498" s="492">
        <v>2</v>
      </c>
      <c r="K498" s="492">
        <v>4</v>
      </c>
      <c r="L498" s="492">
        <v>4</v>
      </c>
      <c r="M498" s="492">
        <v>3</v>
      </c>
    </row>
    <row r="499" spans="1:13" x14ac:dyDescent="0.45">
      <c r="A499" s="492" t="s">
        <v>774</v>
      </c>
      <c r="B499" s="492" t="s">
        <v>568</v>
      </c>
      <c r="C499" s="492" t="s">
        <v>399</v>
      </c>
      <c r="D499" s="492" t="s">
        <v>188</v>
      </c>
      <c r="E499" s="492" t="s">
        <v>419</v>
      </c>
      <c r="F499" s="492" t="s">
        <v>771</v>
      </c>
      <c r="G499" s="492">
        <v>2</v>
      </c>
      <c r="H499" s="492">
        <v>0</v>
      </c>
      <c r="I499" s="492">
        <v>0</v>
      </c>
      <c r="J499" s="492">
        <v>0</v>
      </c>
      <c r="K499" s="492">
        <v>1</v>
      </c>
      <c r="L499" s="492">
        <v>1</v>
      </c>
      <c r="M499" s="492">
        <v>1</v>
      </c>
    </row>
    <row r="500" spans="1:13" x14ac:dyDescent="0.45">
      <c r="A500" s="492" t="s">
        <v>774</v>
      </c>
      <c r="B500" s="492" t="s">
        <v>568</v>
      </c>
      <c r="C500" s="492" t="s">
        <v>399</v>
      </c>
      <c r="D500" s="492" t="s">
        <v>388</v>
      </c>
      <c r="E500" s="492" t="s">
        <v>419</v>
      </c>
      <c r="F500" s="492" t="s">
        <v>771</v>
      </c>
      <c r="G500" s="492">
        <v>2</v>
      </c>
      <c r="H500" s="492">
        <v>216</v>
      </c>
      <c r="I500" s="492">
        <v>477</v>
      </c>
      <c r="J500" s="492">
        <v>643</v>
      </c>
      <c r="K500" s="492">
        <v>183</v>
      </c>
      <c r="L500" s="492">
        <v>186</v>
      </c>
      <c r="M500" s="492">
        <v>209</v>
      </c>
    </row>
    <row r="501" spans="1:13" x14ac:dyDescent="0.45">
      <c r="A501" s="492" t="s">
        <v>774</v>
      </c>
      <c r="B501" s="492" t="s">
        <v>568</v>
      </c>
      <c r="C501" s="492" t="s">
        <v>399</v>
      </c>
      <c r="D501" s="492" t="s">
        <v>290</v>
      </c>
      <c r="E501" s="492" t="s">
        <v>419</v>
      </c>
      <c r="F501" s="492" t="s">
        <v>771</v>
      </c>
      <c r="G501" s="492">
        <v>2</v>
      </c>
      <c r="H501" s="492">
        <v>216</v>
      </c>
      <c r="I501" s="492">
        <v>477</v>
      </c>
      <c r="J501" s="492">
        <v>646</v>
      </c>
      <c r="K501" s="492">
        <v>188</v>
      </c>
      <c r="L501" s="492">
        <v>190</v>
      </c>
      <c r="M501" s="492">
        <v>213</v>
      </c>
    </row>
    <row r="502" spans="1:13" x14ac:dyDescent="0.45">
      <c r="A502" s="492" t="s">
        <v>774</v>
      </c>
      <c r="B502" s="492" t="s">
        <v>568</v>
      </c>
      <c r="C502" s="492" t="s">
        <v>290</v>
      </c>
      <c r="D502" s="492" t="s">
        <v>187</v>
      </c>
      <c r="E502" s="492" t="s">
        <v>419</v>
      </c>
      <c r="F502" s="492" t="s">
        <v>771</v>
      </c>
      <c r="G502" s="492">
        <v>2</v>
      </c>
      <c r="H502" s="492">
        <v>217604</v>
      </c>
      <c r="I502" s="492">
        <v>230953</v>
      </c>
      <c r="J502" s="492">
        <v>255613</v>
      </c>
      <c r="K502" s="492">
        <v>272504</v>
      </c>
      <c r="L502" s="492">
        <v>302497</v>
      </c>
      <c r="M502" s="492">
        <v>311181</v>
      </c>
    </row>
    <row r="503" spans="1:13" x14ac:dyDescent="0.45">
      <c r="A503" s="492" t="s">
        <v>774</v>
      </c>
      <c r="B503" s="492" t="s">
        <v>568</v>
      </c>
      <c r="C503" s="492" t="s">
        <v>290</v>
      </c>
      <c r="D503" s="492" t="s">
        <v>188</v>
      </c>
      <c r="E503" s="492" t="s">
        <v>419</v>
      </c>
      <c r="F503" s="492" t="s">
        <v>771</v>
      </c>
      <c r="G503" s="492">
        <v>2</v>
      </c>
      <c r="H503" s="492">
        <v>287403</v>
      </c>
      <c r="I503" s="492">
        <v>298843</v>
      </c>
      <c r="J503" s="492">
        <v>321941</v>
      </c>
      <c r="K503" s="492">
        <v>339617</v>
      </c>
      <c r="L503" s="492">
        <v>365445</v>
      </c>
      <c r="M503" s="492">
        <v>370453</v>
      </c>
    </row>
    <row r="504" spans="1:13" x14ac:dyDescent="0.45">
      <c r="A504" s="492" t="s">
        <v>774</v>
      </c>
      <c r="B504" s="492" t="s">
        <v>568</v>
      </c>
      <c r="C504" s="492" t="s">
        <v>290</v>
      </c>
      <c r="D504" s="492" t="s">
        <v>388</v>
      </c>
      <c r="E504" s="492" t="s">
        <v>419</v>
      </c>
      <c r="F504" s="492" t="s">
        <v>771</v>
      </c>
      <c r="G504" s="492">
        <v>2</v>
      </c>
      <c r="H504" s="492">
        <v>218</v>
      </c>
      <c r="I504" s="492">
        <v>485</v>
      </c>
      <c r="J504" s="492">
        <v>646</v>
      </c>
      <c r="K504" s="492">
        <v>190</v>
      </c>
      <c r="L504" s="492">
        <v>199</v>
      </c>
      <c r="M504" s="492">
        <v>251</v>
      </c>
    </row>
    <row r="505" spans="1:13" x14ac:dyDescent="0.45">
      <c r="A505" s="492" t="s">
        <v>774</v>
      </c>
      <c r="B505" s="492" t="s">
        <v>568</v>
      </c>
      <c r="C505" s="492" t="s">
        <v>290</v>
      </c>
      <c r="D505" s="492" t="s">
        <v>290</v>
      </c>
      <c r="E505" s="492" t="s">
        <v>419</v>
      </c>
      <c r="F505" s="492" t="s">
        <v>771</v>
      </c>
      <c r="G505" s="492">
        <v>2</v>
      </c>
      <c r="H505" s="492">
        <v>505225</v>
      </c>
      <c r="I505" s="492">
        <v>530281</v>
      </c>
      <c r="J505" s="492">
        <v>578201</v>
      </c>
      <c r="K505" s="492">
        <v>612311</v>
      </c>
      <c r="L505" s="492">
        <v>668142</v>
      </c>
      <c r="M505" s="492">
        <v>681885</v>
      </c>
    </row>
    <row r="506" spans="1:13" x14ac:dyDescent="0.45">
      <c r="A506" s="492" t="s">
        <v>774</v>
      </c>
      <c r="B506" s="492" t="s">
        <v>561</v>
      </c>
      <c r="C506" s="492" t="s">
        <v>386</v>
      </c>
      <c r="D506" s="492" t="s">
        <v>187</v>
      </c>
      <c r="E506" s="492" t="s">
        <v>419</v>
      </c>
      <c r="F506" s="492" t="s">
        <v>771</v>
      </c>
      <c r="G506" s="492">
        <v>2</v>
      </c>
      <c r="H506" s="492">
        <v>1425</v>
      </c>
      <c r="I506" s="492">
        <v>1458</v>
      </c>
      <c r="J506" s="492">
        <v>1571</v>
      </c>
      <c r="K506" s="492">
        <v>1619</v>
      </c>
      <c r="L506" s="492">
        <v>1635</v>
      </c>
      <c r="M506" s="492">
        <v>1409</v>
      </c>
    </row>
    <row r="507" spans="1:13" x14ac:dyDescent="0.45">
      <c r="A507" s="492" t="s">
        <v>774</v>
      </c>
      <c r="B507" s="492" t="s">
        <v>561</v>
      </c>
      <c r="C507" s="492" t="s">
        <v>386</v>
      </c>
      <c r="D507" s="492" t="s">
        <v>188</v>
      </c>
      <c r="E507" s="492" t="s">
        <v>419</v>
      </c>
      <c r="F507" s="492" t="s">
        <v>771</v>
      </c>
      <c r="G507" s="492">
        <v>2</v>
      </c>
      <c r="H507" s="492">
        <v>2020</v>
      </c>
      <c r="I507" s="492">
        <v>1989</v>
      </c>
      <c r="J507" s="492">
        <v>2132</v>
      </c>
      <c r="K507" s="492">
        <v>2201</v>
      </c>
      <c r="L507" s="492">
        <v>2256</v>
      </c>
      <c r="M507" s="492">
        <v>1867</v>
      </c>
    </row>
    <row r="508" spans="1:13" x14ac:dyDescent="0.45">
      <c r="A508" s="492" t="s">
        <v>774</v>
      </c>
      <c r="B508" s="492" t="s">
        <v>561</v>
      </c>
      <c r="C508" s="492" t="s">
        <v>386</v>
      </c>
      <c r="D508" s="492" t="s">
        <v>388</v>
      </c>
      <c r="E508" s="492" t="s">
        <v>419</v>
      </c>
      <c r="F508" s="492" t="s">
        <v>771</v>
      </c>
      <c r="G508" s="492">
        <v>2</v>
      </c>
      <c r="H508" s="492">
        <v>9</v>
      </c>
      <c r="I508" s="492">
        <v>1</v>
      </c>
      <c r="J508" s="492">
        <v>0</v>
      </c>
      <c r="K508" s="492">
        <v>162</v>
      </c>
      <c r="L508" s="492">
        <v>2</v>
      </c>
      <c r="M508" s="492">
        <v>3</v>
      </c>
    </row>
    <row r="509" spans="1:13" x14ac:dyDescent="0.45">
      <c r="A509" s="492" t="s">
        <v>774</v>
      </c>
      <c r="B509" s="492" t="s">
        <v>561</v>
      </c>
      <c r="C509" s="492" t="s">
        <v>386</v>
      </c>
      <c r="D509" s="492" t="s">
        <v>290</v>
      </c>
      <c r="E509" s="492" t="s">
        <v>419</v>
      </c>
      <c r="F509" s="492" t="s">
        <v>771</v>
      </c>
      <c r="G509" s="492">
        <v>2</v>
      </c>
      <c r="H509" s="492">
        <v>3453</v>
      </c>
      <c r="I509" s="492">
        <v>3448</v>
      </c>
      <c r="J509" s="492">
        <v>3703</v>
      </c>
      <c r="K509" s="492">
        <v>3982</v>
      </c>
      <c r="L509" s="492">
        <v>3892</v>
      </c>
      <c r="M509" s="492">
        <v>3279</v>
      </c>
    </row>
    <row r="510" spans="1:13" x14ac:dyDescent="0.45">
      <c r="A510" s="492" t="s">
        <v>774</v>
      </c>
      <c r="B510" s="492" t="s">
        <v>561</v>
      </c>
      <c r="C510" s="492" t="s">
        <v>389</v>
      </c>
      <c r="D510" s="492" t="s">
        <v>187</v>
      </c>
      <c r="E510" s="492" t="s">
        <v>419</v>
      </c>
      <c r="F510" s="492" t="s">
        <v>771</v>
      </c>
      <c r="G510" s="492">
        <v>2</v>
      </c>
      <c r="H510" s="492">
        <v>11901</v>
      </c>
      <c r="I510" s="492">
        <v>11919</v>
      </c>
      <c r="J510" s="492">
        <v>12554</v>
      </c>
      <c r="K510" s="492">
        <v>12602</v>
      </c>
      <c r="L510" s="492">
        <v>12471</v>
      </c>
      <c r="M510" s="492">
        <v>10545</v>
      </c>
    </row>
    <row r="511" spans="1:13" x14ac:dyDescent="0.45">
      <c r="A511" s="492" t="s">
        <v>774</v>
      </c>
      <c r="B511" s="492" t="s">
        <v>561</v>
      </c>
      <c r="C511" s="492" t="s">
        <v>389</v>
      </c>
      <c r="D511" s="492" t="s">
        <v>188</v>
      </c>
      <c r="E511" s="492" t="s">
        <v>419</v>
      </c>
      <c r="F511" s="492" t="s">
        <v>771</v>
      </c>
      <c r="G511" s="492">
        <v>2</v>
      </c>
      <c r="H511" s="492">
        <v>18034</v>
      </c>
      <c r="I511" s="492">
        <v>18065</v>
      </c>
      <c r="J511" s="492">
        <v>18689</v>
      </c>
      <c r="K511" s="492">
        <v>18675</v>
      </c>
      <c r="L511" s="492">
        <v>18314</v>
      </c>
      <c r="M511" s="492">
        <v>15256</v>
      </c>
    </row>
    <row r="512" spans="1:13" x14ac:dyDescent="0.45">
      <c r="A512" s="492" t="s">
        <v>774</v>
      </c>
      <c r="B512" s="492" t="s">
        <v>561</v>
      </c>
      <c r="C512" s="492" t="s">
        <v>389</v>
      </c>
      <c r="D512" s="492" t="s">
        <v>388</v>
      </c>
      <c r="E512" s="492" t="s">
        <v>419</v>
      </c>
      <c r="F512" s="492" t="s">
        <v>771</v>
      </c>
      <c r="G512" s="492">
        <v>2</v>
      </c>
      <c r="H512" s="492">
        <v>136</v>
      </c>
      <c r="I512" s="492">
        <v>33</v>
      </c>
      <c r="J512" s="492">
        <v>4</v>
      </c>
      <c r="K512" s="492">
        <v>4</v>
      </c>
      <c r="L512" s="492">
        <v>4</v>
      </c>
      <c r="M512" s="492">
        <v>5</v>
      </c>
    </row>
    <row r="513" spans="1:13" x14ac:dyDescent="0.45">
      <c r="A513" s="492" t="s">
        <v>774</v>
      </c>
      <c r="B513" s="492" t="s">
        <v>561</v>
      </c>
      <c r="C513" s="492" t="s">
        <v>389</v>
      </c>
      <c r="D513" s="492" t="s">
        <v>290</v>
      </c>
      <c r="E513" s="492" t="s">
        <v>419</v>
      </c>
      <c r="F513" s="492" t="s">
        <v>771</v>
      </c>
      <c r="G513" s="492">
        <v>2</v>
      </c>
      <c r="H513" s="492">
        <v>30071</v>
      </c>
      <c r="I513" s="492">
        <v>30016</v>
      </c>
      <c r="J513" s="492">
        <v>31248</v>
      </c>
      <c r="K513" s="492">
        <v>31281</v>
      </c>
      <c r="L513" s="492">
        <v>30789</v>
      </c>
      <c r="M513" s="492">
        <v>25806</v>
      </c>
    </row>
    <row r="514" spans="1:13" x14ac:dyDescent="0.45">
      <c r="A514" s="492" t="s">
        <v>774</v>
      </c>
      <c r="B514" s="492" t="s">
        <v>561</v>
      </c>
      <c r="C514" s="492" t="s">
        <v>390</v>
      </c>
      <c r="D514" s="492" t="s">
        <v>187</v>
      </c>
      <c r="E514" s="492" t="s">
        <v>419</v>
      </c>
      <c r="F514" s="492" t="s">
        <v>771</v>
      </c>
      <c r="G514" s="492">
        <v>2</v>
      </c>
      <c r="H514" s="492">
        <v>26308</v>
      </c>
      <c r="I514" s="492">
        <v>26201</v>
      </c>
      <c r="J514" s="492">
        <v>27775</v>
      </c>
      <c r="K514" s="492">
        <v>29199</v>
      </c>
      <c r="L514" s="492">
        <v>29949</v>
      </c>
      <c r="M514" s="492">
        <v>28086</v>
      </c>
    </row>
    <row r="515" spans="1:13" x14ac:dyDescent="0.45">
      <c r="A515" s="492" t="s">
        <v>774</v>
      </c>
      <c r="B515" s="492" t="s">
        <v>561</v>
      </c>
      <c r="C515" s="492" t="s">
        <v>390</v>
      </c>
      <c r="D515" s="492" t="s">
        <v>188</v>
      </c>
      <c r="E515" s="492" t="s">
        <v>419</v>
      </c>
      <c r="F515" s="492" t="s">
        <v>771</v>
      </c>
      <c r="G515" s="492">
        <v>2</v>
      </c>
      <c r="H515" s="492">
        <v>47316</v>
      </c>
      <c r="I515" s="492">
        <v>46683</v>
      </c>
      <c r="J515" s="492">
        <v>49111</v>
      </c>
      <c r="K515" s="492">
        <v>51268</v>
      </c>
      <c r="L515" s="492">
        <v>51705</v>
      </c>
      <c r="M515" s="492">
        <v>45522</v>
      </c>
    </row>
    <row r="516" spans="1:13" x14ac:dyDescent="0.45">
      <c r="A516" s="492" t="s">
        <v>774</v>
      </c>
      <c r="B516" s="492" t="s">
        <v>561</v>
      </c>
      <c r="C516" s="492" t="s">
        <v>390</v>
      </c>
      <c r="D516" s="492" t="s">
        <v>388</v>
      </c>
      <c r="E516" s="492" t="s">
        <v>419</v>
      </c>
      <c r="F516" s="492" t="s">
        <v>771</v>
      </c>
      <c r="G516" s="492">
        <v>2</v>
      </c>
      <c r="H516" s="492">
        <v>309</v>
      </c>
      <c r="I516" s="492">
        <v>104</v>
      </c>
      <c r="J516" s="492">
        <v>21</v>
      </c>
      <c r="K516" s="492">
        <v>19</v>
      </c>
      <c r="L516" s="492">
        <v>8</v>
      </c>
      <c r="M516" s="492">
        <v>10</v>
      </c>
    </row>
    <row r="517" spans="1:13" x14ac:dyDescent="0.45">
      <c r="A517" s="492" t="s">
        <v>774</v>
      </c>
      <c r="B517" s="492" t="s">
        <v>561</v>
      </c>
      <c r="C517" s="492" t="s">
        <v>390</v>
      </c>
      <c r="D517" s="492" t="s">
        <v>290</v>
      </c>
      <c r="E517" s="492" t="s">
        <v>419</v>
      </c>
      <c r="F517" s="492" t="s">
        <v>771</v>
      </c>
      <c r="G517" s="492">
        <v>2</v>
      </c>
      <c r="H517" s="492">
        <v>73933</v>
      </c>
      <c r="I517" s="492">
        <v>72987</v>
      </c>
      <c r="J517" s="492">
        <v>76907</v>
      </c>
      <c r="K517" s="492">
        <v>80486</v>
      </c>
      <c r="L517" s="492">
        <v>81662</v>
      </c>
      <c r="M517" s="492">
        <v>73617</v>
      </c>
    </row>
    <row r="518" spans="1:13" x14ac:dyDescent="0.45">
      <c r="A518" s="492" t="s">
        <v>774</v>
      </c>
      <c r="B518" s="492" t="s">
        <v>561</v>
      </c>
      <c r="C518" s="492" t="s">
        <v>391</v>
      </c>
      <c r="D518" s="492" t="s">
        <v>187</v>
      </c>
      <c r="E518" s="492" t="s">
        <v>419</v>
      </c>
      <c r="F518" s="492" t="s">
        <v>771</v>
      </c>
      <c r="G518" s="492">
        <v>2</v>
      </c>
      <c r="H518" s="492">
        <v>16651</v>
      </c>
      <c r="I518" s="492">
        <v>17546</v>
      </c>
      <c r="J518" s="492">
        <v>19558</v>
      </c>
      <c r="K518" s="492">
        <v>21043</v>
      </c>
      <c r="L518" s="492">
        <v>21809</v>
      </c>
      <c r="M518" s="492">
        <v>20604</v>
      </c>
    </row>
    <row r="519" spans="1:13" x14ac:dyDescent="0.45">
      <c r="A519" s="492" t="s">
        <v>774</v>
      </c>
      <c r="B519" s="492" t="s">
        <v>561</v>
      </c>
      <c r="C519" s="492" t="s">
        <v>391</v>
      </c>
      <c r="D519" s="492" t="s">
        <v>188</v>
      </c>
      <c r="E519" s="492" t="s">
        <v>419</v>
      </c>
      <c r="F519" s="492" t="s">
        <v>771</v>
      </c>
      <c r="G519" s="492">
        <v>2</v>
      </c>
      <c r="H519" s="492">
        <v>33948</v>
      </c>
      <c r="I519" s="492">
        <v>34679</v>
      </c>
      <c r="J519" s="492">
        <v>37608</v>
      </c>
      <c r="K519" s="492">
        <v>39986</v>
      </c>
      <c r="L519" s="492">
        <v>40694</v>
      </c>
      <c r="M519" s="492">
        <v>36456</v>
      </c>
    </row>
    <row r="520" spans="1:13" x14ac:dyDescent="0.45">
      <c r="A520" s="492" t="s">
        <v>774</v>
      </c>
      <c r="B520" s="492" t="s">
        <v>561</v>
      </c>
      <c r="C520" s="492" t="s">
        <v>391</v>
      </c>
      <c r="D520" s="492" t="s">
        <v>388</v>
      </c>
      <c r="E520" s="492" t="s">
        <v>419</v>
      </c>
      <c r="F520" s="492" t="s">
        <v>771</v>
      </c>
      <c r="G520" s="492">
        <v>2</v>
      </c>
      <c r="H520" s="492">
        <v>194</v>
      </c>
      <c r="I520" s="492">
        <v>63</v>
      </c>
      <c r="J520" s="492">
        <v>13</v>
      </c>
      <c r="K520" s="492">
        <v>14</v>
      </c>
      <c r="L520" s="492">
        <v>5</v>
      </c>
      <c r="M520" s="492">
        <v>5</v>
      </c>
    </row>
    <row r="521" spans="1:13" x14ac:dyDescent="0.45">
      <c r="A521" s="492" t="s">
        <v>774</v>
      </c>
      <c r="B521" s="492" t="s">
        <v>561</v>
      </c>
      <c r="C521" s="492" t="s">
        <v>391</v>
      </c>
      <c r="D521" s="492" t="s">
        <v>290</v>
      </c>
      <c r="E521" s="492" t="s">
        <v>419</v>
      </c>
      <c r="F521" s="492" t="s">
        <v>771</v>
      </c>
      <c r="G521" s="492">
        <v>2</v>
      </c>
      <c r="H521" s="492">
        <v>50793</v>
      </c>
      <c r="I521" s="492">
        <v>52288</v>
      </c>
      <c r="J521" s="492">
        <v>57179</v>
      </c>
      <c r="K521" s="492">
        <v>61043</v>
      </c>
      <c r="L521" s="492">
        <v>62509</v>
      </c>
      <c r="M521" s="492">
        <v>57066</v>
      </c>
    </row>
    <row r="522" spans="1:13" x14ac:dyDescent="0.45">
      <c r="A522" s="492" t="s">
        <v>774</v>
      </c>
      <c r="B522" s="492" t="s">
        <v>561</v>
      </c>
      <c r="C522" s="492" t="s">
        <v>392</v>
      </c>
      <c r="D522" s="492" t="s">
        <v>187</v>
      </c>
      <c r="E522" s="492" t="s">
        <v>419</v>
      </c>
      <c r="F522" s="492" t="s">
        <v>771</v>
      </c>
      <c r="G522" s="492">
        <v>2</v>
      </c>
      <c r="H522" s="492">
        <v>18544</v>
      </c>
      <c r="I522" s="492">
        <v>18763</v>
      </c>
      <c r="J522" s="492">
        <v>20335</v>
      </c>
      <c r="K522" s="492">
        <v>21527</v>
      </c>
      <c r="L522" s="492">
        <v>22497</v>
      </c>
      <c r="M522" s="492">
        <v>22117</v>
      </c>
    </row>
    <row r="523" spans="1:13" x14ac:dyDescent="0.45">
      <c r="A523" s="492" t="s">
        <v>774</v>
      </c>
      <c r="B523" s="492" t="s">
        <v>561</v>
      </c>
      <c r="C523" s="492" t="s">
        <v>392</v>
      </c>
      <c r="D523" s="492" t="s">
        <v>188</v>
      </c>
      <c r="E523" s="492" t="s">
        <v>419</v>
      </c>
      <c r="F523" s="492" t="s">
        <v>771</v>
      </c>
      <c r="G523" s="492">
        <v>2</v>
      </c>
      <c r="H523" s="492">
        <v>41810</v>
      </c>
      <c r="I523" s="492">
        <v>40949</v>
      </c>
      <c r="J523" s="492">
        <v>42816</v>
      </c>
      <c r="K523" s="492">
        <v>44134</v>
      </c>
      <c r="L523" s="492">
        <v>44926</v>
      </c>
      <c r="M523" s="492">
        <v>41702</v>
      </c>
    </row>
    <row r="524" spans="1:13" x14ac:dyDescent="0.45">
      <c r="A524" s="492" t="s">
        <v>774</v>
      </c>
      <c r="B524" s="492" t="s">
        <v>561</v>
      </c>
      <c r="C524" s="492" t="s">
        <v>392</v>
      </c>
      <c r="D524" s="492" t="s">
        <v>388</v>
      </c>
      <c r="E524" s="492" t="s">
        <v>419</v>
      </c>
      <c r="F524" s="492" t="s">
        <v>771</v>
      </c>
      <c r="G524" s="492">
        <v>2</v>
      </c>
      <c r="H524" s="492">
        <v>223</v>
      </c>
      <c r="I524" s="492">
        <v>85</v>
      </c>
      <c r="J524" s="492">
        <v>23</v>
      </c>
      <c r="K524" s="492">
        <v>22</v>
      </c>
      <c r="L524" s="492">
        <v>7</v>
      </c>
      <c r="M524" s="492">
        <v>5</v>
      </c>
    </row>
    <row r="525" spans="1:13" x14ac:dyDescent="0.45">
      <c r="A525" s="492" t="s">
        <v>774</v>
      </c>
      <c r="B525" s="492" t="s">
        <v>561</v>
      </c>
      <c r="C525" s="492" t="s">
        <v>392</v>
      </c>
      <c r="D525" s="492" t="s">
        <v>290</v>
      </c>
      <c r="E525" s="492" t="s">
        <v>419</v>
      </c>
      <c r="F525" s="492" t="s">
        <v>771</v>
      </c>
      <c r="G525" s="492">
        <v>2</v>
      </c>
      <c r="H525" s="492">
        <v>60577</v>
      </c>
      <c r="I525" s="492">
        <v>59797</v>
      </c>
      <c r="J525" s="492">
        <v>63174</v>
      </c>
      <c r="K525" s="492">
        <v>65683</v>
      </c>
      <c r="L525" s="492">
        <v>67430</v>
      </c>
      <c r="M525" s="492">
        <v>63823</v>
      </c>
    </row>
    <row r="526" spans="1:13" x14ac:dyDescent="0.45">
      <c r="A526" s="492" t="s">
        <v>774</v>
      </c>
      <c r="B526" s="492" t="s">
        <v>561</v>
      </c>
      <c r="C526" s="492" t="s">
        <v>393</v>
      </c>
      <c r="D526" s="492" t="s">
        <v>187</v>
      </c>
      <c r="E526" s="492" t="s">
        <v>419</v>
      </c>
      <c r="F526" s="492" t="s">
        <v>771</v>
      </c>
      <c r="G526" s="492">
        <v>2</v>
      </c>
      <c r="H526" s="492">
        <v>23218</v>
      </c>
      <c r="I526" s="492">
        <v>23762</v>
      </c>
      <c r="J526" s="492">
        <v>26126</v>
      </c>
      <c r="K526" s="492">
        <v>27141</v>
      </c>
      <c r="L526" s="492">
        <v>27176</v>
      </c>
      <c r="M526" s="492">
        <v>26000</v>
      </c>
    </row>
    <row r="527" spans="1:13" x14ac:dyDescent="0.45">
      <c r="A527" s="492" t="s">
        <v>774</v>
      </c>
      <c r="B527" s="492" t="s">
        <v>561</v>
      </c>
      <c r="C527" s="492" t="s">
        <v>393</v>
      </c>
      <c r="D527" s="492" t="s">
        <v>188</v>
      </c>
      <c r="E527" s="492" t="s">
        <v>419</v>
      </c>
      <c r="F527" s="492" t="s">
        <v>771</v>
      </c>
      <c r="G527" s="492">
        <v>2</v>
      </c>
      <c r="H527" s="492">
        <v>48626</v>
      </c>
      <c r="I527" s="492">
        <v>49128</v>
      </c>
      <c r="J527" s="492">
        <v>52341</v>
      </c>
      <c r="K527" s="492">
        <v>55065</v>
      </c>
      <c r="L527" s="492">
        <v>54665</v>
      </c>
      <c r="M527" s="492">
        <v>50096</v>
      </c>
    </row>
    <row r="528" spans="1:13" x14ac:dyDescent="0.45">
      <c r="A528" s="492" t="s">
        <v>774</v>
      </c>
      <c r="B528" s="492" t="s">
        <v>561</v>
      </c>
      <c r="C528" s="492" t="s">
        <v>393</v>
      </c>
      <c r="D528" s="492" t="s">
        <v>388</v>
      </c>
      <c r="E528" s="492" t="s">
        <v>419</v>
      </c>
      <c r="F528" s="492" t="s">
        <v>771</v>
      </c>
      <c r="G528" s="492">
        <v>2</v>
      </c>
      <c r="H528" s="492">
        <v>180</v>
      </c>
      <c r="I528" s="492">
        <v>69</v>
      </c>
      <c r="J528" s="492">
        <v>23</v>
      </c>
      <c r="K528" s="492">
        <v>22</v>
      </c>
      <c r="L528" s="492">
        <v>12</v>
      </c>
      <c r="M528" s="492">
        <v>8</v>
      </c>
    </row>
    <row r="529" spans="1:13" x14ac:dyDescent="0.45">
      <c r="A529" s="492" t="s">
        <v>774</v>
      </c>
      <c r="B529" s="492" t="s">
        <v>561</v>
      </c>
      <c r="C529" s="492" t="s">
        <v>393</v>
      </c>
      <c r="D529" s="492" t="s">
        <v>290</v>
      </c>
      <c r="E529" s="492" t="s">
        <v>419</v>
      </c>
      <c r="F529" s="492" t="s">
        <v>771</v>
      </c>
      <c r="G529" s="492">
        <v>2</v>
      </c>
      <c r="H529" s="492">
        <v>72025</v>
      </c>
      <c r="I529" s="492">
        <v>72959</v>
      </c>
      <c r="J529" s="492">
        <v>78490</v>
      </c>
      <c r="K529" s="492">
        <v>82229</v>
      </c>
      <c r="L529" s="492">
        <v>81853</v>
      </c>
      <c r="M529" s="492">
        <v>76104</v>
      </c>
    </row>
    <row r="530" spans="1:13" x14ac:dyDescent="0.45">
      <c r="A530" s="492" t="s">
        <v>774</v>
      </c>
      <c r="B530" s="492" t="s">
        <v>561</v>
      </c>
      <c r="C530" s="492" t="s">
        <v>394</v>
      </c>
      <c r="D530" s="492" t="s">
        <v>187</v>
      </c>
      <c r="E530" s="492" t="s">
        <v>419</v>
      </c>
      <c r="F530" s="492" t="s">
        <v>771</v>
      </c>
      <c r="G530" s="492">
        <v>2</v>
      </c>
      <c r="H530" s="492">
        <v>32548</v>
      </c>
      <c r="I530" s="492">
        <v>32878</v>
      </c>
      <c r="J530" s="492">
        <v>35973</v>
      </c>
      <c r="K530" s="492">
        <v>36430</v>
      </c>
      <c r="L530" s="492">
        <v>34553</v>
      </c>
      <c r="M530" s="492">
        <v>32875</v>
      </c>
    </row>
    <row r="531" spans="1:13" x14ac:dyDescent="0.45">
      <c r="A531" s="492" t="s">
        <v>774</v>
      </c>
      <c r="B531" s="492" t="s">
        <v>561</v>
      </c>
      <c r="C531" s="492" t="s">
        <v>394</v>
      </c>
      <c r="D531" s="492" t="s">
        <v>188</v>
      </c>
      <c r="E531" s="492" t="s">
        <v>419</v>
      </c>
      <c r="F531" s="492" t="s">
        <v>771</v>
      </c>
      <c r="G531" s="492">
        <v>2</v>
      </c>
      <c r="H531" s="492">
        <v>50819</v>
      </c>
      <c r="I531" s="492">
        <v>50791</v>
      </c>
      <c r="J531" s="492">
        <v>54178</v>
      </c>
      <c r="K531" s="492">
        <v>55559</v>
      </c>
      <c r="L531" s="492">
        <v>55806</v>
      </c>
      <c r="M531" s="492">
        <v>54060</v>
      </c>
    </row>
    <row r="532" spans="1:13" x14ac:dyDescent="0.45">
      <c r="A532" s="492" t="s">
        <v>774</v>
      </c>
      <c r="B532" s="492" t="s">
        <v>561</v>
      </c>
      <c r="C532" s="492" t="s">
        <v>394</v>
      </c>
      <c r="D532" s="492" t="s">
        <v>388</v>
      </c>
      <c r="E532" s="492" t="s">
        <v>419</v>
      </c>
      <c r="F532" s="492" t="s">
        <v>771</v>
      </c>
      <c r="G532" s="492">
        <v>2</v>
      </c>
      <c r="H532" s="492">
        <v>113</v>
      </c>
      <c r="I532" s="492">
        <v>46</v>
      </c>
      <c r="J532" s="492">
        <v>16</v>
      </c>
      <c r="K532" s="492">
        <v>20</v>
      </c>
      <c r="L532" s="492">
        <v>9</v>
      </c>
      <c r="M532" s="492">
        <v>10</v>
      </c>
    </row>
    <row r="533" spans="1:13" x14ac:dyDescent="0.45">
      <c r="A533" s="492" t="s">
        <v>774</v>
      </c>
      <c r="B533" s="492" t="s">
        <v>561</v>
      </c>
      <c r="C533" s="492" t="s">
        <v>394</v>
      </c>
      <c r="D533" s="492" t="s">
        <v>290</v>
      </c>
      <c r="E533" s="492" t="s">
        <v>419</v>
      </c>
      <c r="F533" s="492" t="s">
        <v>771</v>
      </c>
      <c r="G533" s="492">
        <v>2</v>
      </c>
      <c r="H533" s="492">
        <v>83480</v>
      </c>
      <c r="I533" s="492">
        <v>83715</v>
      </c>
      <c r="J533" s="492">
        <v>90167</v>
      </c>
      <c r="K533" s="492">
        <v>92010</v>
      </c>
      <c r="L533" s="492">
        <v>90368</v>
      </c>
      <c r="M533" s="492">
        <v>86945</v>
      </c>
    </row>
    <row r="534" spans="1:13" x14ac:dyDescent="0.45">
      <c r="A534" s="492" t="s">
        <v>774</v>
      </c>
      <c r="B534" s="492" t="s">
        <v>561</v>
      </c>
      <c r="C534" s="492" t="s">
        <v>395</v>
      </c>
      <c r="D534" s="492" t="s">
        <v>187</v>
      </c>
      <c r="E534" s="492" t="s">
        <v>419</v>
      </c>
      <c r="F534" s="492" t="s">
        <v>771</v>
      </c>
      <c r="G534" s="492">
        <v>2</v>
      </c>
      <c r="H534" s="492">
        <v>33396</v>
      </c>
      <c r="I534" s="492">
        <v>34255</v>
      </c>
      <c r="J534" s="492">
        <v>36082</v>
      </c>
      <c r="K534" s="492">
        <v>38176</v>
      </c>
      <c r="L534" s="492">
        <v>36424</v>
      </c>
      <c r="M534" s="492">
        <v>35378</v>
      </c>
    </row>
    <row r="535" spans="1:13" x14ac:dyDescent="0.45">
      <c r="A535" s="492" t="s">
        <v>774</v>
      </c>
      <c r="B535" s="492" t="s">
        <v>561</v>
      </c>
      <c r="C535" s="492" t="s">
        <v>395</v>
      </c>
      <c r="D535" s="492" t="s">
        <v>188</v>
      </c>
      <c r="E535" s="492" t="s">
        <v>419</v>
      </c>
      <c r="F535" s="492" t="s">
        <v>771</v>
      </c>
      <c r="G535" s="492">
        <v>2</v>
      </c>
      <c r="H535" s="492">
        <v>41589</v>
      </c>
      <c r="I535" s="492">
        <v>42419</v>
      </c>
      <c r="J535" s="492">
        <v>43845</v>
      </c>
      <c r="K535" s="492">
        <v>46340</v>
      </c>
      <c r="L535" s="492">
        <v>45244</v>
      </c>
      <c r="M535" s="492">
        <v>43732</v>
      </c>
    </row>
    <row r="536" spans="1:13" x14ac:dyDescent="0.45">
      <c r="A536" s="492" t="s">
        <v>774</v>
      </c>
      <c r="B536" s="492" t="s">
        <v>561</v>
      </c>
      <c r="C536" s="492" t="s">
        <v>395</v>
      </c>
      <c r="D536" s="492" t="s">
        <v>388</v>
      </c>
      <c r="E536" s="492" t="s">
        <v>419</v>
      </c>
      <c r="F536" s="492" t="s">
        <v>771</v>
      </c>
      <c r="G536" s="492">
        <v>2</v>
      </c>
      <c r="H536" s="492">
        <v>34</v>
      </c>
      <c r="I536" s="492">
        <v>23</v>
      </c>
      <c r="J536" s="492">
        <v>8</v>
      </c>
      <c r="K536" s="492">
        <v>8</v>
      </c>
      <c r="L536" s="492">
        <v>7</v>
      </c>
      <c r="M536" s="492">
        <v>6</v>
      </c>
    </row>
    <row r="537" spans="1:13" x14ac:dyDescent="0.45">
      <c r="A537" s="492" t="s">
        <v>774</v>
      </c>
      <c r="B537" s="492" t="s">
        <v>561</v>
      </c>
      <c r="C537" s="492" t="s">
        <v>395</v>
      </c>
      <c r="D537" s="492" t="s">
        <v>290</v>
      </c>
      <c r="E537" s="492" t="s">
        <v>419</v>
      </c>
      <c r="F537" s="492" t="s">
        <v>771</v>
      </c>
      <c r="G537" s="492">
        <v>2</v>
      </c>
      <c r="H537" s="492">
        <v>75019</v>
      </c>
      <c r="I537" s="492">
        <v>76697</v>
      </c>
      <c r="J537" s="492">
        <v>79935</v>
      </c>
      <c r="K537" s="492">
        <v>84524</v>
      </c>
      <c r="L537" s="492">
        <v>81674</v>
      </c>
      <c r="M537" s="492">
        <v>79116</v>
      </c>
    </row>
    <row r="538" spans="1:13" x14ac:dyDescent="0.45">
      <c r="A538" s="492" t="s">
        <v>774</v>
      </c>
      <c r="B538" s="492" t="s">
        <v>561</v>
      </c>
      <c r="C538" s="492" t="s">
        <v>396</v>
      </c>
      <c r="D538" s="492" t="s">
        <v>187</v>
      </c>
      <c r="E538" s="492" t="s">
        <v>419</v>
      </c>
      <c r="F538" s="492" t="s">
        <v>771</v>
      </c>
      <c r="G538" s="492">
        <v>2</v>
      </c>
      <c r="H538" s="492">
        <v>20000</v>
      </c>
      <c r="I538" s="492">
        <v>21589</v>
      </c>
      <c r="J538" s="492">
        <v>25101</v>
      </c>
      <c r="K538" s="492">
        <v>28029</v>
      </c>
      <c r="L538" s="492">
        <v>27662</v>
      </c>
      <c r="M538" s="492">
        <v>27420</v>
      </c>
    </row>
    <row r="539" spans="1:13" x14ac:dyDescent="0.45">
      <c r="A539" s="492" t="s">
        <v>774</v>
      </c>
      <c r="B539" s="492" t="s">
        <v>561</v>
      </c>
      <c r="C539" s="492" t="s">
        <v>396</v>
      </c>
      <c r="D539" s="492" t="s">
        <v>188</v>
      </c>
      <c r="E539" s="492" t="s">
        <v>419</v>
      </c>
      <c r="F539" s="492" t="s">
        <v>771</v>
      </c>
      <c r="G539" s="492">
        <v>2</v>
      </c>
      <c r="H539" s="492">
        <v>24629</v>
      </c>
      <c r="I539" s="492">
        <v>25884</v>
      </c>
      <c r="J539" s="492">
        <v>29451</v>
      </c>
      <c r="K539" s="492">
        <v>32692</v>
      </c>
      <c r="L539" s="492">
        <v>32814</v>
      </c>
      <c r="M539" s="492">
        <v>32630</v>
      </c>
    </row>
    <row r="540" spans="1:13" x14ac:dyDescent="0.45">
      <c r="A540" s="492" t="s">
        <v>774</v>
      </c>
      <c r="B540" s="492" t="s">
        <v>561</v>
      </c>
      <c r="C540" s="492" t="s">
        <v>396</v>
      </c>
      <c r="D540" s="492" t="s">
        <v>388</v>
      </c>
      <c r="E540" s="492" t="s">
        <v>419</v>
      </c>
      <c r="F540" s="492" t="s">
        <v>771</v>
      </c>
      <c r="G540" s="492">
        <v>2</v>
      </c>
      <c r="H540" s="492">
        <v>6</v>
      </c>
      <c r="I540" s="492">
        <v>8</v>
      </c>
      <c r="J540" s="492">
        <v>4</v>
      </c>
      <c r="K540" s="492">
        <v>2</v>
      </c>
      <c r="L540" s="492">
        <v>5</v>
      </c>
      <c r="M540" s="492">
        <v>1</v>
      </c>
    </row>
    <row r="541" spans="1:13" x14ac:dyDescent="0.45">
      <c r="A541" s="492" t="s">
        <v>774</v>
      </c>
      <c r="B541" s="492" t="s">
        <v>561</v>
      </c>
      <c r="C541" s="492" t="s">
        <v>396</v>
      </c>
      <c r="D541" s="492" t="s">
        <v>290</v>
      </c>
      <c r="E541" s="492" t="s">
        <v>419</v>
      </c>
      <c r="F541" s="492" t="s">
        <v>771</v>
      </c>
      <c r="G541" s="492">
        <v>2</v>
      </c>
      <c r="H541" s="492">
        <v>44635</v>
      </c>
      <c r="I541" s="492">
        <v>47481</v>
      </c>
      <c r="J541" s="492">
        <v>54556</v>
      </c>
      <c r="K541" s="492">
        <v>60723</v>
      </c>
      <c r="L541" s="492">
        <v>60481</v>
      </c>
      <c r="M541" s="492">
        <v>60051</v>
      </c>
    </row>
    <row r="542" spans="1:13" x14ac:dyDescent="0.45">
      <c r="A542" s="492" t="s">
        <v>774</v>
      </c>
      <c r="B542" s="492" t="s">
        <v>561</v>
      </c>
      <c r="C542" s="492" t="s">
        <v>397</v>
      </c>
      <c r="D542" s="492" t="s">
        <v>187</v>
      </c>
      <c r="E542" s="492" t="s">
        <v>419</v>
      </c>
      <c r="F542" s="492" t="s">
        <v>771</v>
      </c>
      <c r="G542" s="492">
        <v>2</v>
      </c>
      <c r="H542" s="492">
        <v>11403</v>
      </c>
      <c r="I542" s="492">
        <v>13038</v>
      </c>
      <c r="J542" s="492">
        <v>15854</v>
      </c>
      <c r="K542" s="492">
        <v>18828</v>
      </c>
      <c r="L542" s="492">
        <v>20625</v>
      </c>
      <c r="M542" s="492">
        <v>22387</v>
      </c>
    </row>
    <row r="543" spans="1:13" x14ac:dyDescent="0.45">
      <c r="A543" s="492" t="s">
        <v>774</v>
      </c>
      <c r="B543" s="492" t="s">
        <v>561</v>
      </c>
      <c r="C543" s="492" t="s">
        <v>397</v>
      </c>
      <c r="D543" s="492" t="s">
        <v>188</v>
      </c>
      <c r="E543" s="492" t="s">
        <v>419</v>
      </c>
      <c r="F543" s="492" t="s">
        <v>771</v>
      </c>
      <c r="G543" s="492">
        <v>2</v>
      </c>
      <c r="H543" s="492">
        <v>16292</v>
      </c>
      <c r="I543" s="492">
        <v>17726</v>
      </c>
      <c r="J543" s="492">
        <v>20444</v>
      </c>
      <c r="K543" s="492">
        <v>23382</v>
      </c>
      <c r="L543" s="492">
        <v>25110</v>
      </c>
      <c r="M543" s="492">
        <v>26306</v>
      </c>
    </row>
    <row r="544" spans="1:13" x14ac:dyDescent="0.45">
      <c r="A544" s="492" t="s">
        <v>774</v>
      </c>
      <c r="B544" s="492" t="s">
        <v>561</v>
      </c>
      <c r="C544" s="492" t="s">
        <v>397</v>
      </c>
      <c r="D544" s="492" t="s">
        <v>388</v>
      </c>
      <c r="E544" s="492" t="s">
        <v>419</v>
      </c>
      <c r="F544" s="492" t="s">
        <v>771</v>
      </c>
      <c r="G544" s="492">
        <v>2</v>
      </c>
      <c r="H544" s="492">
        <v>5</v>
      </c>
      <c r="I544" s="492">
        <v>3</v>
      </c>
      <c r="J544" s="492">
        <v>2</v>
      </c>
      <c r="K544" s="492">
        <v>3</v>
      </c>
      <c r="L544" s="492">
        <v>3</v>
      </c>
      <c r="M544" s="492">
        <v>3</v>
      </c>
    </row>
    <row r="545" spans="1:13" x14ac:dyDescent="0.45">
      <c r="A545" s="492" t="s">
        <v>774</v>
      </c>
      <c r="B545" s="492" t="s">
        <v>561</v>
      </c>
      <c r="C545" s="492" t="s">
        <v>397</v>
      </c>
      <c r="D545" s="492" t="s">
        <v>290</v>
      </c>
      <c r="E545" s="492" t="s">
        <v>419</v>
      </c>
      <c r="F545" s="492" t="s">
        <v>771</v>
      </c>
      <c r="G545" s="492">
        <v>2</v>
      </c>
      <c r="H545" s="492">
        <v>27700</v>
      </c>
      <c r="I545" s="492">
        <v>30767</v>
      </c>
      <c r="J545" s="492">
        <v>36300</v>
      </c>
      <c r="K545" s="492">
        <v>42213</v>
      </c>
      <c r="L545" s="492">
        <v>45738</v>
      </c>
      <c r="M545" s="492">
        <v>48695</v>
      </c>
    </row>
    <row r="546" spans="1:13" x14ac:dyDescent="0.45">
      <c r="A546" s="492" t="s">
        <v>774</v>
      </c>
      <c r="B546" s="492" t="s">
        <v>561</v>
      </c>
      <c r="C546" s="492" t="s">
        <v>398</v>
      </c>
      <c r="D546" s="492" t="s">
        <v>187</v>
      </c>
      <c r="E546" s="492" t="s">
        <v>419</v>
      </c>
      <c r="F546" s="492" t="s">
        <v>771</v>
      </c>
      <c r="G546" s="492">
        <v>2</v>
      </c>
      <c r="H546" s="492">
        <v>592</v>
      </c>
      <c r="I546" s="492">
        <v>736</v>
      </c>
      <c r="J546" s="492">
        <v>1026</v>
      </c>
      <c r="K546" s="492">
        <v>1470</v>
      </c>
      <c r="L546" s="492">
        <v>1816</v>
      </c>
      <c r="M546" s="492">
        <v>2259</v>
      </c>
    </row>
    <row r="547" spans="1:13" x14ac:dyDescent="0.45">
      <c r="A547" s="492" t="s">
        <v>774</v>
      </c>
      <c r="B547" s="492" t="s">
        <v>561</v>
      </c>
      <c r="C547" s="492" t="s">
        <v>398</v>
      </c>
      <c r="D547" s="492" t="s">
        <v>188</v>
      </c>
      <c r="E547" s="492" t="s">
        <v>419</v>
      </c>
      <c r="F547" s="492" t="s">
        <v>771</v>
      </c>
      <c r="G547" s="492">
        <v>2</v>
      </c>
      <c r="H547" s="492">
        <v>1074</v>
      </c>
      <c r="I547" s="492">
        <v>1520</v>
      </c>
      <c r="J547" s="492">
        <v>1707</v>
      </c>
      <c r="K547" s="492">
        <v>2226</v>
      </c>
      <c r="L547" s="492">
        <v>2603</v>
      </c>
      <c r="M547" s="492">
        <v>2874</v>
      </c>
    </row>
    <row r="548" spans="1:13" x14ac:dyDescent="0.45">
      <c r="A548" s="492" t="s">
        <v>774</v>
      </c>
      <c r="B548" s="492" t="s">
        <v>561</v>
      </c>
      <c r="C548" s="492" t="s">
        <v>398</v>
      </c>
      <c r="D548" s="492" t="s">
        <v>388</v>
      </c>
      <c r="E548" s="492" t="s">
        <v>419</v>
      </c>
      <c r="F548" s="492" t="s">
        <v>771</v>
      </c>
      <c r="G548" s="492">
        <v>2</v>
      </c>
      <c r="H548" s="492">
        <v>0</v>
      </c>
      <c r="I548" s="492">
        <v>0</v>
      </c>
      <c r="J548" s="492">
        <v>0</v>
      </c>
      <c r="K548" s="492">
        <v>1</v>
      </c>
      <c r="L548" s="492">
        <v>3</v>
      </c>
      <c r="M548" s="492">
        <v>0</v>
      </c>
    </row>
    <row r="549" spans="1:13" x14ac:dyDescent="0.45">
      <c r="A549" s="492" t="s">
        <v>774</v>
      </c>
      <c r="B549" s="492" t="s">
        <v>561</v>
      </c>
      <c r="C549" s="492" t="s">
        <v>398</v>
      </c>
      <c r="D549" s="492" t="s">
        <v>290</v>
      </c>
      <c r="E549" s="492" t="s">
        <v>419</v>
      </c>
      <c r="F549" s="492" t="s">
        <v>771</v>
      </c>
      <c r="G549" s="492">
        <v>2</v>
      </c>
      <c r="H549" s="492">
        <v>1666</v>
      </c>
      <c r="I549" s="492">
        <v>2255</v>
      </c>
      <c r="J549" s="492">
        <v>2733</v>
      </c>
      <c r="K549" s="492">
        <v>3697</v>
      </c>
      <c r="L549" s="492">
        <v>4422</v>
      </c>
      <c r="M549" s="492">
        <v>5133</v>
      </c>
    </row>
    <row r="550" spans="1:13" x14ac:dyDescent="0.45">
      <c r="A550" s="492" t="s">
        <v>774</v>
      </c>
      <c r="B550" s="492" t="s">
        <v>561</v>
      </c>
      <c r="C550" s="492" t="s">
        <v>399</v>
      </c>
      <c r="D550" s="492" t="s">
        <v>187</v>
      </c>
      <c r="E550" s="492" t="s">
        <v>419</v>
      </c>
      <c r="F550" s="492" t="s">
        <v>771</v>
      </c>
      <c r="G550" s="492">
        <v>2</v>
      </c>
      <c r="H550" s="492">
        <v>14</v>
      </c>
      <c r="I550" s="492">
        <v>6</v>
      </c>
      <c r="J550" s="492">
        <v>9</v>
      </c>
      <c r="K550" s="492">
        <v>7</v>
      </c>
      <c r="L550" s="492">
        <v>6</v>
      </c>
      <c r="M550" s="492">
        <v>4</v>
      </c>
    </row>
    <row r="551" spans="1:13" x14ac:dyDescent="0.45">
      <c r="A551" s="492" t="s">
        <v>774</v>
      </c>
      <c r="B551" s="492" t="s">
        <v>561</v>
      </c>
      <c r="C551" s="492" t="s">
        <v>399</v>
      </c>
      <c r="D551" s="492" t="s">
        <v>188</v>
      </c>
      <c r="E551" s="492" t="s">
        <v>419</v>
      </c>
      <c r="F551" s="492" t="s">
        <v>771</v>
      </c>
      <c r="G551" s="492">
        <v>2</v>
      </c>
      <c r="H551" s="492">
        <v>21</v>
      </c>
      <c r="I551" s="492">
        <v>17</v>
      </c>
      <c r="J551" s="492">
        <v>18</v>
      </c>
      <c r="K551" s="492">
        <v>15</v>
      </c>
      <c r="L551" s="492">
        <v>8</v>
      </c>
      <c r="M551" s="492">
        <v>5</v>
      </c>
    </row>
    <row r="552" spans="1:13" x14ac:dyDescent="0.45">
      <c r="A552" s="492" t="s">
        <v>774</v>
      </c>
      <c r="B552" s="492" t="s">
        <v>561</v>
      </c>
      <c r="C552" s="492" t="s">
        <v>399</v>
      </c>
      <c r="D552" s="492" t="s">
        <v>388</v>
      </c>
      <c r="E552" s="492" t="s">
        <v>419</v>
      </c>
      <c r="F552" s="492" t="s">
        <v>771</v>
      </c>
      <c r="G552" s="492">
        <v>2</v>
      </c>
      <c r="H552" s="492">
        <v>7675</v>
      </c>
      <c r="I552" s="492">
        <v>8317</v>
      </c>
      <c r="J552" s="492">
        <v>8435</v>
      </c>
      <c r="K552" s="492">
        <v>8887</v>
      </c>
      <c r="L552" s="492">
        <v>9118</v>
      </c>
      <c r="M552" s="492">
        <v>7976</v>
      </c>
    </row>
    <row r="553" spans="1:13" x14ac:dyDescent="0.45">
      <c r="A553" s="492" t="s">
        <v>774</v>
      </c>
      <c r="B553" s="492" t="s">
        <v>561</v>
      </c>
      <c r="C553" s="492" t="s">
        <v>399</v>
      </c>
      <c r="D553" s="492" t="s">
        <v>290</v>
      </c>
      <c r="E553" s="492" t="s">
        <v>419</v>
      </c>
      <c r="F553" s="492" t="s">
        <v>771</v>
      </c>
      <c r="G553" s="492">
        <v>2</v>
      </c>
      <c r="H553" s="492">
        <v>7710</v>
      </c>
      <c r="I553" s="492">
        <v>8341</v>
      </c>
      <c r="J553" s="492">
        <v>8463</v>
      </c>
      <c r="K553" s="492">
        <v>8909</v>
      </c>
      <c r="L553" s="492">
        <v>9132</v>
      </c>
      <c r="M553" s="492">
        <v>7985</v>
      </c>
    </row>
    <row r="554" spans="1:13" x14ac:dyDescent="0.45">
      <c r="A554" s="492" t="s">
        <v>774</v>
      </c>
      <c r="B554" s="492" t="s">
        <v>561</v>
      </c>
      <c r="C554" s="492" t="s">
        <v>290</v>
      </c>
      <c r="D554" s="492" t="s">
        <v>187</v>
      </c>
      <c r="E554" s="492" t="s">
        <v>419</v>
      </c>
      <c r="F554" s="492" t="s">
        <v>771</v>
      </c>
      <c r="G554" s="492">
        <v>2</v>
      </c>
      <c r="H554" s="492">
        <v>196001</v>
      </c>
      <c r="I554" s="492">
        <v>202150</v>
      </c>
      <c r="J554" s="492">
        <v>221963</v>
      </c>
      <c r="K554" s="492">
        <v>236072</v>
      </c>
      <c r="L554" s="492">
        <v>236624</v>
      </c>
      <c r="M554" s="492">
        <v>229084</v>
      </c>
    </row>
    <row r="555" spans="1:13" x14ac:dyDescent="0.45">
      <c r="A555" s="492" t="s">
        <v>774</v>
      </c>
      <c r="B555" s="492" t="s">
        <v>561</v>
      </c>
      <c r="C555" s="492" t="s">
        <v>290</v>
      </c>
      <c r="D555" s="492" t="s">
        <v>188</v>
      </c>
      <c r="E555" s="492" t="s">
        <v>419</v>
      </c>
      <c r="F555" s="492" t="s">
        <v>771</v>
      </c>
      <c r="G555" s="492">
        <v>2</v>
      </c>
      <c r="H555" s="492">
        <v>326176</v>
      </c>
      <c r="I555" s="492">
        <v>329850</v>
      </c>
      <c r="J555" s="492">
        <v>352341</v>
      </c>
      <c r="K555" s="492">
        <v>371544</v>
      </c>
      <c r="L555" s="492">
        <v>374144</v>
      </c>
      <c r="M555" s="492">
        <v>350505</v>
      </c>
    </row>
    <row r="556" spans="1:13" x14ac:dyDescent="0.45">
      <c r="A556" s="492" t="s">
        <v>774</v>
      </c>
      <c r="B556" s="492" t="s">
        <v>561</v>
      </c>
      <c r="C556" s="492" t="s">
        <v>290</v>
      </c>
      <c r="D556" s="492" t="s">
        <v>388</v>
      </c>
      <c r="E556" s="492" t="s">
        <v>419</v>
      </c>
      <c r="F556" s="492" t="s">
        <v>771</v>
      </c>
      <c r="G556" s="492">
        <v>2</v>
      </c>
      <c r="H556" s="492">
        <v>8884</v>
      </c>
      <c r="I556" s="492">
        <v>8751</v>
      </c>
      <c r="J556" s="492">
        <v>8550</v>
      </c>
      <c r="K556" s="492">
        <v>9164</v>
      </c>
      <c r="L556" s="492">
        <v>9182</v>
      </c>
      <c r="M556" s="492">
        <v>8033</v>
      </c>
    </row>
    <row r="557" spans="1:13" x14ac:dyDescent="0.45">
      <c r="A557" s="492" t="s">
        <v>774</v>
      </c>
      <c r="B557" s="492" t="s">
        <v>561</v>
      </c>
      <c r="C557" s="492" t="s">
        <v>290</v>
      </c>
      <c r="D557" s="492" t="s">
        <v>290</v>
      </c>
      <c r="E557" s="492" t="s">
        <v>419</v>
      </c>
      <c r="F557" s="492" t="s">
        <v>771</v>
      </c>
      <c r="G557" s="492">
        <v>2</v>
      </c>
      <c r="H557" s="492">
        <v>531060</v>
      </c>
      <c r="I557" s="492">
        <v>540751</v>
      </c>
      <c r="J557" s="492">
        <v>582854</v>
      </c>
      <c r="K557" s="492">
        <v>616780</v>
      </c>
      <c r="L557" s="492">
        <v>619950</v>
      </c>
      <c r="M557" s="492">
        <v>587622</v>
      </c>
    </row>
    <row r="558" spans="1:13" x14ac:dyDescent="0.45">
      <c r="A558" s="492" t="s">
        <v>774</v>
      </c>
      <c r="B558" s="492" t="s">
        <v>558</v>
      </c>
      <c r="C558" s="492" t="s">
        <v>386</v>
      </c>
      <c r="D558" s="492" t="s">
        <v>187</v>
      </c>
      <c r="E558" s="492" t="s">
        <v>420</v>
      </c>
      <c r="F558" s="492" t="s">
        <v>772</v>
      </c>
      <c r="G558" s="492">
        <v>3</v>
      </c>
      <c r="H558" s="492">
        <v>8211</v>
      </c>
      <c r="I558" s="492">
        <v>8178</v>
      </c>
      <c r="J558" s="492">
        <v>8659</v>
      </c>
      <c r="K558" s="492">
        <v>8578</v>
      </c>
      <c r="L558" s="492">
        <v>8769</v>
      </c>
      <c r="M558" s="492">
        <v>8500</v>
      </c>
    </row>
    <row r="559" spans="1:13" x14ac:dyDescent="0.45">
      <c r="A559" s="492" t="s">
        <v>774</v>
      </c>
      <c r="B559" s="492" t="s">
        <v>558</v>
      </c>
      <c r="C559" s="492" t="s">
        <v>386</v>
      </c>
      <c r="D559" s="492" t="s">
        <v>188</v>
      </c>
      <c r="E559" s="492" t="s">
        <v>420</v>
      </c>
      <c r="F559" s="492" t="s">
        <v>772</v>
      </c>
      <c r="G559" s="492">
        <v>3</v>
      </c>
      <c r="H559" s="492">
        <v>9482</v>
      </c>
      <c r="I559" s="492">
        <v>9492</v>
      </c>
      <c r="J559" s="492">
        <v>9576</v>
      </c>
      <c r="K559" s="492">
        <v>8341</v>
      </c>
      <c r="L559" s="492">
        <v>8394</v>
      </c>
      <c r="M559" s="492">
        <v>8049</v>
      </c>
    </row>
    <row r="560" spans="1:13" x14ac:dyDescent="0.45">
      <c r="A560" s="492" t="s">
        <v>774</v>
      </c>
      <c r="B560" s="492" t="s">
        <v>558</v>
      </c>
      <c r="C560" s="492" t="s">
        <v>386</v>
      </c>
      <c r="D560" s="492" t="s">
        <v>290</v>
      </c>
      <c r="E560" s="492" t="s">
        <v>420</v>
      </c>
      <c r="F560" s="492" t="s">
        <v>772</v>
      </c>
      <c r="G560" s="492">
        <v>3</v>
      </c>
      <c r="H560" s="492">
        <v>8821</v>
      </c>
      <c r="I560" s="492">
        <v>8812</v>
      </c>
      <c r="J560" s="492">
        <v>9109</v>
      </c>
      <c r="K560" s="492">
        <v>8464</v>
      </c>
      <c r="L560" s="492">
        <v>8587</v>
      </c>
      <c r="M560" s="492">
        <v>8284</v>
      </c>
    </row>
    <row r="561" spans="1:13" x14ac:dyDescent="0.45">
      <c r="A561" s="492" t="s">
        <v>774</v>
      </c>
      <c r="B561" s="492" t="s">
        <v>558</v>
      </c>
      <c r="C561" s="492" t="s">
        <v>389</v>
      </c>
      <c r="D561" s="492" t="s">
        <v>187</v>
      </c>
      <c r="E561" s="492" t="s">
        <v>420</v>
      </c>
      <c r="F561" s="492" t="s">
        <v>772</v>
      </c>
      <c r="G561" s="492">
        <v>3</v>
      </c>
      <c r="H561" s="492">
        <v>30983</v>
      </c>
      <c r="I561" s="492">
        <v>32939</v>
      </c>
      <c r="J561" s="492">
        <v>36422</v>
      </c>
      <c r="K561" s="492">
        <v>37925</v>
      </c>
      <c r="L561" s="492">
        <v>40141</v>
      </c>
      <c r="M561" s="492">
        <v>40792</v>
      </c>
    </row>
    <row r="562" spans="1:13" x14ac:dyDescent="0.45">
      <c r="A562" s="492" t="s">
        <v>774</v>
      </c>
      <c r="B562" s="492" t="s">
        <v>558</v>
      </c>
      <c r="C562" s="492" t="s">
        <v>389</v>
      </c>
      <c r="D562" s="492" t="s">
        <v>188</v>
      </c>
      <c r="E562" s="492" t="s">
        <v>420</v>
      </c>
      <c r="F562" s="492" t="s">
        <v>772</v>
      </c>
      <c r="G562" s="492">
        <v>3</v>
      </c>
      <c r="H562" s="492">
        <v>39198</v>
      </c>
      <c r="I562" s="492">
        <v>41628</v>
      </c>
      <c r="J562" s="492">
        <v>45791</v>
      </c>
      <c r="K562" s="492">
        <v>44243</v>
      </c>
      <c r="L562" s="492">
        <v>46422</v>
      </c>
      <c r="M562" s="492">
        <v>46185</v>
      </c>
    </row>
    <row r="563" spans="1:13" x14ac:dyDescent="0.45">
      <c r="A563" s="492" t="s">
        <v>774</v>
      </c>
      <c r="B563" s="492" t="s">
        <v>558</v>
      </c>
      <c r="C563" s="492" t="s">
        <v>389</v>
      </c>
      <c r="D563" s="492" t="s">
        <v>290</v>
      </c>
      <c r="E563" s="492" t="s">
        <v>420</v>
      </c>
      <c r="F563" s="492" t="s">
        <v>772</v>
      </c>
      <c r="G563" s="492">
        <v>3</v>
      </c>
      <c r="H563" s="492">
        <v>35021</v>
      </c>
      <c r="I563" s="492">
        <v>37194</v>
      </c>
      <c r="J563" s="492">
        <v>40981</v>
      </c>
      <c r="K563" s="492">
        <v>40849</v>
      </c>
      <c r="L563" s="492">
        <v>43033</v>
      </c>
      <c r="M563" s="492">
        <v>43291</v>
      </c>
    </row>
    <row r="564" spans="1:13" x14ac:dyDescent="0.45">
      <c r="A564" s="492" t="s">
        <v>774</v>
      </c>
      <c r="B564" s="492" t="s">
        <v>558</v>
      </c>
      <c r="C564" s="492" t="s">
        <v>390</v>
      </c>
      <c r="D564" s="492" t="s">
        <v>187</v>
      </c>
      <c r="E564" s="492" t="s">
        <v>420</v>
      </c>
      <c r="F564" s="492" t="s">
        <v>772</v>
      </c>
      <c r="G564" s="492">
        <v>3</v>
      </c>
      <c r="H564" s="492">
        <v>76776</v>
      </c>
      <c r="I564" s="492">
        <v>77459</v>
      </c>
      <c r="J564" s="492">
        <v>82895</v>
      </c>
      <c r="K564" s="492">
        <v>82889</v>
      </c>
      <c r="L564" s="492">
        <v>89154</v>
      </c>
      <c r="M564" s="492">
        <v>89262</v>
      </c>
    </row>
    <row r="565" spans="1:13" x14ac:dyDescent="0.45">
      <c r="A565" s="492" t="s">
        <v>774</v>
      </c>
      <c r="B565" s="492" t="s">
        <v>558</v>
      </c>
      <c r="C565" s="492" t="s">
        <v>390</v>
      </c>
      <c r="D565" s="492" t="s">
        <v>188</v>
      </c>
      <c r="E565" s="492" t="s">
        <v>420</v>
      </c>
      <c r="F565" s="492" t="s">
        <v>772</v>
      </c>
      <c r="G565" s="492">
        <v>3</v>
      </c>
      <c r="H565" s="492">
        <v>111136</v>
      </c>
      <c r="I565" s="492">
        <v>109597</v>
      </c>
      <c r="J565" s="492">
        <v>114207</v>
      </c>
      <c r="K565" s="492">
        <v>116906</v>
      </c>
      <c r="L565" s="492">
        <v>119045</v>
      </c>
      <c r="M565" s="492">
        <v>122010</v>
      </c>
    </row>
    <row r="566" spans="1:13" x14ac:dyDescent="0.45">
      <c r="A566" s="492" t="s">
        <v>774</v>
      </c>
      <c r="B566" s="492" t="s">
        <v>558</v>
      </c>
      <c r="C566" s="492" t="s">
        <v>390</v>
      </c>
      <c r="D566" s="492" t="s">
        <v>290</v>
      </c>
      <c r="E566" s="492" t="s">
        <v>420</v>
      </c>
      <c r="F566" s="492" t="s">
        <v>772</v>
      </c>
      <c r="G566" s="492">
        <v>3</v>
      </c>
      <c r="H566" s="492">
        <v>94722</v>
      </c>
      <c r="I566" s="492">
        <v>94226</v>
      </c>
      <c r="J566" s="492">
        <v>99101</v>
      </c>
      <c r="K566" s="492">
        <v>99494</v>
      </c>
      <c r="L566" s="492">
        <v>103595</v>
      </c>
      <c r="M566" s="492">
        <v>105082</v>
      </c>
    </row>
    <row r="567" spans="1:13" x14ac:dyDescent="0.45">
      <c r="A567" s="492" t="s">
        <v>774</v>
      </c>
      <c r="B567" s="492" t="s">
        <v>558</v>
      </c>
      <c r="C567" s="492" t="s">
        <v>391</v>
      </c>
      <c r="D567" s="492" t="s">
        <v>187</v>
      </c>
      <c r="E567" s="492" t="s">
        <v>420</v>
      </c>
      <c r="F567" s="492" t="s">
        <v>772</v>
      </c>
      <c r="G567" s="492">
        <v>3</v>
      </c>
      <c r="H567" s="492">
        <v>123793</v>
      </c>
      <c r="I567" s="492">
        <v>127452</v>
      </c>
      <c r="J567" s="492">
        <v>137578</v>
      </c>
      <c r="K567" s="492">
        <v>147139</v>
      </c>
      <c r="L567" s="492">
        <v>153080</v>
      </c>
      <c r="M567" s="492">
        <v>154813</v>
      </c>
    </row>
    <row r="568" spans="1:13" x14ac:dyDescent="0.45">
      <c r="A568" s="492" t="s">
        <v>774</v>
      </c>
      <c r="B568" s="492" t="s">
        <v>558</v>
      </c>
      <c r="C568" s="492" t="s">
        <v>391</v>
      </c>
      <c r="D568" s="492" t="s">
        <v>188</v>
      </c>
      <c r="E568" s="492" t="s">
        <v>420</v>
      </c>
      <c r="F568" s="492" t="s">
        <v>772</v>
      </c>
      <c r="G568" s="492">
        <v>3</v>
      </c>
      <c r="H568" s="492">
        <v>202810</v>
      </c>
      <c r="I568" s="492">
        <v>203046</v>
      </c>
      <c r="J568" s="492">
        <v>216847</v>
      </c>
      <c r="K568" s="492">
        <v>226944</v>
      </c>
      <c r="L568" s="492">
        <v>231556</v>
      </c>
      <c r="M568" s="492">
        <v>230310</v>
      </c>
    </row>
    <row r="569" spans="1:13" x14ac:dyDescent="0.45">
      <c r="A569" s="492" t="s">
        <v>774</v>
      </c>
      <c r="B569" s="492" t="s">
        <v>558</v>
      </c>
      <c r="C569" s="492" t="s">
        <v>391</v>
      </c>
      <c r="D569" s="492" t="s">
        <v>290</v>
      </c>
      <c r="E569" s="492" t="s">
        <v>420</v>
      </c>
      <c r="F569" s="492" t="s">
        <v>772</v>
      </c>
      <c r="G569" s="492">
        <v>3</v>
      </c>
      <c r="H569" s="492">
        <v>167851</v>
      </c>
      <c r="I569" s="492">
        <v>168993</v>
      </c>
      <c r="J569" s="492">
        <v>180256</v>
      </c>
      <c r="K569" s="492">
        <v>187513</v>
      </c>
      <c r="L569" s="492">
        <v>192546</v>
      </c>
      <c r="M569" s="492">
        <v>192604</v>
      </c>
    </row>
    <row r="570" spans="1:13" x14ac:dyDescent="0.45">
      <c r="A570" s="492" t="s">
        <v>774</v>
      </c>
      <c r="B570" s="492" t="s">
        <v>558</v>
      </c>
      <c r="C570" s="492" t="s">
        <v>392</v>
      </c>
      <c r="D570" s="492" t="s">
        <v>187</v>
      </c>
      <c r="E570" s="492" t="s">
        <v>420</v>
      </c>
      <c r="F570" s="492" t="s">
        <v>772</v>
      </c>
      <c r="G570" s="492">
        <v>3</v>
      </c>
      <c r="H570" s="492">
        <v>154458</v>
      </c>
      <c r="I570" s="492">
        <v>157571</v>
      </c>
      <c r="J570" s="492">
        <v>172582</v>
      </c>
      <c r="K570" s="492">
        <v>185024</v>
      </c>
      <c r="L570" s="492">
        <v>197736</v>
      </c>
      <c r="M570" s="492">
        <v>201404</v>
      </c>
    </row>
    <row r="571" spans="1:13" x14ac:dyDescent="0.45">
      <c r="A571" s="492" t="s">
        <v>774</v>
      </c>
      <c r="B571" s="492" t="s">
        <v>558</v>
      </c>
      <c r="C571" s="492" t="s">
        <v>392</v>
      </c>
      <c r="D571" s="492" t="s">
        <v>188</v>
      </c>
      <c r="E571" s="492" t="s">
        <v>420</v>
      </c>
      <c r="F571" s="492" t="s">
        <v>772</v>
      </c>
      <c r="G571" s="492">
        <v>3</v>
      </c>
      <c r="H571" s="492">
        <v>290227</v>
      </c>
      <c r="I571" s="492">
        <v>289564</v>
      </c>
      <c r="J571" s="492">
        <v>305926</v>
      </c>
      <c r="K571" s="492">
        <v>321068</v>
      </c>
      <c r="L571" s="492">
        <v>328764</v>
      </c>
      <c r="M571" s="492">
        <v>327498</v>
      </c>
    </row>
    <row r="572" spans="1:13" x14ac:dyDescent="0.45">
      <c r="A572" s="492" t="s">
        <v>774</v>
      </c>
      <c r="B572" s="492" t="s">
        <v>558</v>
      </c>
      <c r="C572" s="492" t="s">
        <v>392</v>
      </c>
      <c r="D572" s="492" t="s">
        <v>290</v>
      </c>
      <c r="E572" s="492" t="s">
        <v>420</v>
      </c>
      <c r="F572" s="492" t="s">
        <v>772</v>
      </c>
      <c r="G572" s="492">
        <v>3</v>
      </c>
      <c r="H572" s="492">
        <v>235342</v>
      </c>
      <c r="I572" s="492">
        <v>235313</v>
      </c>
      <c r="J572" s="492">
        <v>249697</v>
      </c>
      <c r="K572" s="492">
        <v>258633</v>
      </c>
      <c r="L572" s="492">
        <v>267241</v>
      </c>
      <c r="M572" s="492">
        <v>267266</v>
      </c>
    </row>
    <row r="573" spans="1:13" x14ac:dyDescent="0.45">
      <c r="A573" s="492" t="s">
        <v>774</v>
      </c>
      <c r="B573" s="492" t="s">
        <v>558</v>
      </c>
      <c r="C573" s="492" t="s">
        <v>393</v>
      </c>
      <c r="D573" s="492" t="s">
        <v>187</v>
      </c>
      <c r="E573" s="492" t="s">
        <v>420</v>
      </c>
      <c r="F573" s="492" t="s">
        <v>772</v>
      </c>
      <c r="G573" s="492">
        <v>3</v>
      </c>
      <c r="H573" s="492">
        <v>181304</v>
      </c>
      <c r="I573" s="492">
        <v>189892</v>
      </c>
      <c r="J573" s="492">
        <v>209958</v>
      </c>
      <c r="K573" s="492">
        <v>228413</v>
      </c>
      <c r="L573" s="492">
        <v>242158</v>
      </c>
      <c r="M573" s="492">
        <v>249328</v>
      </c>
    </row>
    <row r="574" spans="1:13" x14ac:dyDescent="0.45">
      <c r="A574" s="492" t="s">
        <v>774</v>
      </c>
      <c r="B574" s="492" t="s">
        <v>558</v>
      </c>
      <c r="C574" s="492" t="s">
        <v>393</v>
      </c>
      <c r="D574" s="492" t="s">
        <v>188</v>
      </c>
      <c r="E574" s="492" t="s">
        <v>420</v>
      </c>
      <c r="F574" s="492" t="s">
        <v>772</v>
      </c>
      <c r="G574" s="492">
        <v>3</v>
      </c>
      <c r="H574" s="492">
        <v>369990</v>
      </c>
      <c r="I574" s="492">
        <v>373577</v>
      </c>
      <c r="J574" s="492">
        <v>401964</v>
      </c>
      <c r="K574" s="492">
        <v>428975</v>
      </c>
      <c r="L574" s="492">
        <v>444552</v>
      </c>
      <c r="M574" s="492">
        <v>438081</v>
      </c>
    </row>
    <row r="575" spans="1:13" x14ac:dyDescent="0.45">
      <c r="A575" s="492" t="s">
        <v>774</v>
      </c>
      <c r="B575" s="492" t="s">
        <v>558</v>
      </c>
      <c r="C575" s="492" t="s">
        <v>393</v>
      </c>
      <c r="D575" s="492" t="s">
        <v>290</v>
      </c>
      <c r="E575" s="492" t="s">
        <v>420</v>
      </c>
      <c r="F575" s="492" t="s">
        <v>772</v>
      </c>
      <c r="G575" s="492">
        <v>3</v>
      </c>
      <c r="H575" s="492">
        <v>295716</v>
      </c>
      <c r="I575" s="492">
        <v>300614</v>
      </c>
      <c r="J575" s="492">
        <v>325610</v>
      </c>
      <c r="K575" s="492">
        <v>342914</v>
      </c>
      <c r="L575" s="492">
        <v>357339</v>
      </c>
      <c r="M575" s="492">
        <v>356232</v>
      </c>
    </row>
    <row r="576" spans="1:13" x14ac:dyDescent="0.45">
      <c r="A576" s="492" t="s">
        <v>774</v>
      </c>
      <c r="B576" s="492" t="s">
        <v>558</v>
      </c>
      <c r="C576" s="492" t="s">
        <v>394</v>
      </c>
      <c r="D576" s="492" t="s">
        <v>187</v>
      </c>
      <c r="E576" s="492" t="s">
        <v>420</v>
      </c>
      <c r="F576" s="492" t="s">
        <v>772</v>
      </c>
      <c r="G576" s="492">
        <v>3</v>
      </c>
      <c r="H576" s="492">
        <v>199412</v>
      </c>
      <c r="I576" s="492">
        <v>201201</v>
      </c>
      <c r="J576" s="492">
        <v>230928</v>
      </c>
      <c r="K576" s="492">
        <v>244491</v>
      </c>
      <c r="L576" s="492">
        <v>256715</v>
      </c>
      <c r="M576" s="492">
        <v>264519</v>
      </c>
    </row>
    <row r="577" spans="1:13" x14ac:dyDescent="0.45">
      <c r="A577" s="492" t="s">
        <v>774</v>
      </c>
      <c r="B577" s="492" t="s">
        <v>558</v>
      </c>
      <c r="C577" s="492" t="s">
        <v>394</v>
      </c>
      <c r="D577" s="492" t="s">
        <v>188</v>
      </c>
      <c r="E577" s="492" t="s">
        <v>420</v>
      </c>
      <c r="F577" s="492" t="s">
        <v>772</v>
      </c>
      <c r="G577" s="492">
        <v>3</v>
      </c>
      <c r="H577" s="492">
        <v>372810</v>
      </c>
      <c r="I577" s="492">
        <v>371440</v>
      </c>
      <c r="J577" s="492">
        <v>405008</v>
      </c>
      <c r="K577" s="492">
        <v>427568</v>
      </c>
      <c r="L577" s="492">
        <v>448521</v>
      </c>
      <c r="M577" s="492">
        <v>444760</v>
      </c>
    </row>
    <row r="578" spans="1:13" x14ac:dyDescent="0.45">
      <c r="A578" s="492" t="s">
        <v>774</v>
      </c>
      <c r="B578" s="492" t="s">
        <v>558</v>
      </c>
      <c r="C578" s="492" t="s">
        <v>394</v>
      </c>
      <c r="D578" s="492" t="s">
        <v>290</v>
      </c>
      <c r="E578" s="492" t="s">
        <v>420</v>
      </c>
      <c r="F578" s="492" t="s">
        <v>772</v>
      </c>
      <c r="G578" s="492">
        <v>3</v>
      </c>
      <c r="H578" s="492">
        <v>309310</v>
      </c>
      <c r="I578" s="492">
        <v>307698</v>
      </c>
      <c r="J578" s="492">
        <v>338489</v>
      </c>
      <c r="K578" s="492">
        <v>352794</v>
      </c>
      <c r="L578" s="492">
        <v>368916</v>
      </c>
      <c r="M578" s="492">
        <v>369216</v>
      </c>
    </row>
    <row r="579" spans="1:13" x14ac:dyDescent="0.45">
      <c r="A579" s="492" t="s">
        <v>774</v>
      </c>
      <c r="B579" s="492" t="s">
        <v>558</v>
      </c>
      <c r="C579" s="492" t="s">
        <v>395</v>
      </c>
      <c r="D579" s="492" t="s">
        <v>187</v>
      </c>
      <c r="E579" s="492" t="s">
        <v>420</v>
      </c>
      <c r="F579" s="492" t="s">
        <v>772</v>
      </c>
      <c r="G579" s="492">
        <v>3</v>
      </c>
      <c r="H579" s="492">
        <v>224244</v>
      </c>
      <c r="I579" s="492">
        <v>229854</v>
      </c>
      <c r="J579" s="492">
        <v>246734</v>
      </c>
      <c r="K579" s="492">
        <v>256913</v>
      </c>
      <c r="L579" s="492">
        <v>272328</v>
      </c>
      <c r="M579" s="492">
        <v>269802</v>
      </c>
    </row>
    <row r="580" spans="1:13" x14ac:dyDescent="0.45">
      <c r="A580" s="492" t="s">
        <v>774</v>
      </c>
      <c r="B580" s="492" t="s">
        <v>558</v>
      </c>
      <c r="C580" s="492" t="s">
        <v>395</v>
      </c>
      <c r="D580" s="492" t="s">
        <v>188</v>
      </c>
      <c r="E580" s="492" t="s">
        <v>420</v>
      </c>
      <c r="F580" s="492" t="s">
        <v>772</v>
      </c>
      <c r="G580" s="492">
        <v>3</v>
      </c>
      <c r="H580" s="492">
        <v>383964</v>
      </c>
      <c r="I580" s="492">
        <v>384851</v>
      </c>
      <c r="J580" s="492">
        <v>397399</v>
      </c>
      <c r="K580" s="492">
        <v>403743</v>
      </c>
      <c r="L580" s="492">
        <v>417510</v>
      </c>
      <c r="M580" s="492">
        <v>404139</v>
      </c>
    </row>
    <row r="581" spans="1:13" x14ac:dyDescent="0.45">
      <c r="A581" s="492" t="s">
        <v>774</v>
      </c>
      <c r="B581" s="492" t="s">
        <v>558</v>
      </c>
      <c r="C581" s="492" t="s">
        <v>395</v>
      </c>
      <c r="D581" s="492" t="s">
        <v>290</v>
      </c>
      <c r="E581" s="492" t="s">
        <v>420</v>
      </c>
      <c r="F581" s="492" t="s">
        <v>772</v>
      </c>
      <c r="G581" s="492">
        <v>3</v>
      </c>
      <c r="H581" s="492">
        <v>326281</v>
      </c>
      <c r="I581" s="492">
        <v>329060</v>
      </c>
      <c r="J581" s="492">
        <v>341214</v>
      </c>
      <c r="K581" s="492">
        <v>346984</v>
      </c>
      <c r="L581" s="492">
        <v>361412</v>
      </c>
      <c r="M581" s="492">
        <v>352051</v>
      </c>
    </row>
    <row r="582" spans="1:13" x14ac:dyDescent="0.45">
      <c r="A582" s="492" t="s">
        <v>774</v>
      </c>
      <c r="B582" s="492" t="s">
        <v>558</v>
      </c>
      <c r="C582" s="492" t="s">
        <v>396</v>
      </c>
      <c r="D582" s="492" t="s">
        <v>187</v>
      </c>
      <c r="E582" s="492" t="s">
        <v>420</v>
      </c>
      <c r="F582" s="492" t="s">
        <v>772</v>
      </c>
      <c r="G582" s="492">
        <v>3</v>
      </c>
      <c r="H582" s="492">
        <v>216211</v>
      </c>
      <c r="I582" s="492">
        <v>227017</v>
      </c>
      <c r="J582" s="492">
        <v>230941</v>
      </c>
      <c r="K582" s="492">
        <v>240625</v>
      </c>
      <c r="L582" s="492">
        <v>256044</v>
      </c>
      <c r="M582" s="492">
        <v>256559</v>
      </c>
    </row>
    <row r="583" spans="1:13" x14ac:dyDescent="0.45">
      <c r="A583" s="492" t="s">
        <v>774</v>
      </c>
      <c r="B583" s="492" t="s">
        <v>558</v>
      </c>
      <c r="C583" s="492" t="s">
        <v>396</v>
      </c>
      <c r="D583" s="492" t="s">
        <v>188</v>
      </c>
      <c r="E583" s="492" t="s">
        <v>420</v>
      </c>
      <c r="F583" s="492" t="s">
        <v>772</v>
      </c>
      <c r="G583" s="492">
        <v>3</v>
      </c>
      <c r="H583" s="492">
        <v>385774</v>
      </c>
      <c r="I583" s="492">
        <v>370145</v>
      </c>
      <c r="J583" s="492">
        <v>389282</v>
      </c>
      <c r="K583" s="492">
        <v>377080</v>
      </c>
      <c r="L583" s="492">
        <v>399466</v>
      </c>
      <c r="M583" s="492">
        <v>390874</v>
      </c>
    </row>
    <row r="584" spans="1:13" x14ac:dyDescent="0.45">
      <c r="A584" s="492" t="s">
        <v>774</v>
      </c>
      <c r="B584" s="492" t="s">
        <v>558</v>
      </c>
      <c r="C584" s="492" t="s">
        <v>396</v>
      </c>
      <c r="D584" s="492" t="s">
        <v>290</v>
      </c>
      <c r="E584" s="492" t="s">
        <v>420</v>
      </c>
      <c r="F584" s="492" t="s">
        <v>772</v>
      </c>
      <c r="G584" s="492">
        <v>3</v>
      </c>
      <c r="H584" s="492">
        <v>330671</v>
      </c>
      <c r="I584" s="492">
        <v>325825</v>
      </c>
      <c r="J584" s="492">
        <v>335059</v>
      </c>
      <c r="K584" s="492">
        <v>327768</v>
      </c>
      <c r="L584" s="492">
        <v>345970</v>
      </c>
      <c r="M584" s="492">
        <v>340318</v>
      </c>
    </row>
    <row r="585" spans="1:13" x14ac:dyDescent="0.45">
      <c r="A585" s="492" t="s">
        <v>774</v>
      </c>
      <c r="B585" s="492" t="s">
        <v>558</v>
      </c>
      <c r="C585" s="492" t="s">
        <v>397</v>
      </c>
      <c r="D585" s="492" t="s">
        <v>187</v>
      </c>
      <c r="E585" s="492" t="s">
        <v>420</v>
      </c>
      <c r="F585" s="492" t="s">
        <v>772</v>
      </c>
      <c r="G585" s="492">
        <v>3</v>
      </c>
      <c r="H585" s="492">
        <v>269142</v>
      </c>
      <c r="I585" s="492">
        <v>244225</v>
      </c>
      <c r="J585" s="492">
        <v>239513</v>
      </c>
      <c r="K585" s="492">
        <v>236318</v>
      </c>
      <c r="L585" s="492">
        <v>241553</v>
      </c>
      <c r="M585" s="492">
        <v>235800</v>
      </c>
    </row>
    <row r="586" spans="1:13" x14ac:dyDescent="0.45">
      <c r="A586" s="492" t="s">
        <v>774</v>
      </c>
      <c r="B586" s="492" t="s">
        <v>558</v>
      </c>
      <c r="C586" s="492" t="s">
        <v>397</v>
      </c>
      <c r="D586" s="492" t="s">
        <v>188</v>
      </c>
      <c r="E586" s="492" t="s">
        <v>420</v>
      </c>
      <c r="F586" s="492" t="s">
        <v>772</v>
      </c>
      <c r="G586" s="492">
        <v>3</v>
      </c>
      <c r="H586" s="492">
        <v>448113</v>
      </c>
      <c r="I586" s="492">
        <v>414891</v>
      </c>
      <c r="J586" s="492">
        <v>420265</v>
      </c>
      <c r="K586" s="492">
        <v>392073</v>
      </c>
      <c r="L586" s="492">
        <v>395549</v>
      </c>
      <c r="M586" s="492">
        <v>380439</v>
      </c>
    </row>
    <row r="587" spans="1:13" x14ac:dyDescent="0.45">
      <c r="A587" s="492" t="s">
        <v>774</v>
      </c>
      <c r="B587" s="492" t="s">
        <v>558</v>
      </c>
      <c r="C587" s="492" t="s">
        <v>397</v>
      </c>
      <c r="D587" s="492" t="s">
        <v>290</v>
      </c>
      <c r="E587" s="492" t="s">
        <v>420</v>
      </c>
      <c r="F587" s="492" t="s">
        <v>772</v>
      </c>
      <c r="G587" s="492">
        <v>3</v>
      </c>
      <c r="H587" s="492">
        <v>370672</v>
      </c>
      <c r="I587" s="492">
        <v>342436</v>
      </c>
      <c r="J587" s="492">
        <v>348474</v>
      </c>
      <c r="K587" s="492">
        <v>331051</v>
      </c>
      <c r="L587" s="492">
        <v>336586</v>
      </c>
      <c r="M587" s="492">
        <v>326922</v>
      </c>
    </row>
    <row r="588" spans="1:13" x14ac:dyDescent="0.45">
      <c r="A588" s="492" t="s">
        <v>774</v>
      </c>
      <c r="B588" s="492" t="s">
        <v>558</v>
      </c>
      <c r="C588" s="492" t="s">
        <v>398</v>
      </c>
      <c r="D588" s="492" t="s">
        <v>187</v>
      </c>
      <c r="E588" s="492" t="s">
        <v>420</v>
      </c>
      <c r="F588" s="492" t="s">
        <v>772</v>
      </c>
      <c r="G588" s="492">
        <v>3</v>
      </c>
      <c r="H588" s="492">
        <v>197525</v>
      </c>
      <c r="I588" s="492">
        <v>152098</v>
      </c>
      <c r="J588" s="492">
        <v>153585</v>
      </c>
      <c r="K588" s="492">
        <v>138298</v>
      </c>
      <c r="L588" s="492">
        <v>140676</v>
      </c>
      <c r="M588" s="492">
        <v>141332</v>
      </c>
    </row>
    <row r="589" spans="1:13" x14ac:dyDescent="0.45">
      <c r="A589" s="492" t="s">
        <v>774</v>
      </c>
      <c r="B589" s="492" t="s">
        <v>558</v>
      </c>
      <c r="C589" s="492" t="s">
        <v>398</v>
      </c>
      <c r="D589" s="492" t="s">
        <v>188</v>
      </c>
      <c r="E589" s="492" t="s">
        <v>420</v>
      </c>
      <c r="F589" s="492" t="s">
        <v>772</v>
      </c>
      <c r="G589" s="492">
        <v>3</v>
      </c>
      <c r="H589" s="492">
        <v>319808</v>
      </c>
      <c r="I589" s="492">
        <v>274356</v>
      </c>
      <c r="J589" s="492">
        <v>272179</v>
      </c>
      <c r="K589" s="492">
        <v>261150</v>
      </c>
      <c r="L589" s="492">
        <v>273356</v>
      </c>
      <c r="M589" s="492">
        <v>278645</v>
      </c>
    </row>
    <row r="590" spans="1:13" x14ac:dyDescent="0.45">
      <c r="A590" s="492" t="s">
        <v>774</v>
      </c>
      <c r="B590" s="492" t="s">
        <v>558</v>
      </c>
      <c r="C590" s="492" t="s">
        <v>398</v>
      </c>
      <c r="D590" s="492" t="s">
        <v>290</v>
      </c>
      <c r="E590" s="492" t="s">
        <v>420</v>
      </c>
      <c r="F590" s="492" t="s">
        <v>772</v>
      </c>
      <c r="G590" s="492">
        <v>3</v>
      </c>
      <c r="H590" s="492">
        <v>251483</v>
      </c>
      <c r="I590" s="492">
        <v>205999</v>
      </c>
      <c r="J590" s="492">
        <v>204592</v>
      </c>
      <c r="K590" s="492">
        <v>189867</v>
      </c>
      <c r="L590" s="492">
        <v>196205</v>
      </c>
      <c r="M590" s="492">
        <v>199153</v>
      </c>
    </row>
    <row r="591" spans="1:13" x14ac:dyDescent="0.45">
      <c r="A591" s="492" t="s">
        <v>774</v>
      </c>
      <c r="B591" s="492" t="s">
        <v>558</v>
      </c>
      <c r="C591" s="492" t="s">
        <v>290</v>
      </c>
      <c r="D591" s="492" t="s">
        <v>187</v>
      </c>
      <c r="E591" s="492" t="s">
        <v>420</v>
      </c>
      <c r="F591" s="492" t="s">
        <v>772</v>
      </c>
      <c r="G591" s="492">
        <v>3</v>
      </c>
      <c r="H591" s="492">
        <v>96212</v>
      </c>
      <c r="I591" s="492">
        <v>101809</v>
      </c>
      <c r="J591" s="492">
        <v>114716</v>
      </c>
      <c r="K591" s="492">
        <v>124560</v>
      </c>
      <c r="L591" s="492">
        <v>135952</v>
      </c>
      <c r="M591" s="492">
        <v>142539</v>
      </c>
    </row>
    <row r="592" spans="1:13" x14ac:dyDescent="0.45">
      <c r="A592" s="492" t="s">
        <v>774</v>
      </c>
      <c r="B592" s="492" t="s">
        <v>558</v>
      </c>
      <c r="C592" s="492" t="s">
        <v>290</v>
      </c>
      <c r="D592" s="492" t="s">
        <v>188</v>
      </c>
      <c r="E592" s="492" t="s">
        <v>420</v>
      </c>
      <c r="F592" s="492" t="s">
        <v>772</v>
      </c>
      <c r="G592" s="492">
        <v>3</v>
      </c>
      <c r="H592" s="492">
        <v>188232</v>
      </c>
      <c r="I592" s="492">
        <v>194503</v>
      </c>
      <c r="J592" s="492">
        <v>212811</v>
      </c>
      <c r="K592" s="492">
        <v>228136</v>
      </c>
      <c r="L592" s="492">
        <v>242687</v>
      </c>
      <c r="M592" s="492">
        <v>248341</v>
      </c>
    </row>
    <row r="593" spans="1:13" x14ac:dyDescent="0.45">
      <c r="A593" s="492" t="s">
        <v>774</v>
      </c>
      <c r="B593" s="492" t="s">
        <v>558</v>
      </c>
      <c r="C593" s="492" t="s">
        <v>290</v>
      </c>
      <c r="D593" s="492" t="s">
        <v>290</v>
      </c>
      <c r="E593" s="492" t="s">
        <v>420</v>
      </c>
      <c r="F593" s="492" t="s">
        <v>772</v>
      </c>
      <c r="G593" s="492">
        <v>3</v>
      </c>
      <c r="H593" s="492">
        <v>146468</v>
      </c>
      <c r="I593" s="492">
        <v>152415</v>
      </c>
      <c r="J593" s="492">
        <v>167953</v>
      </c>
      <c r="K593" s="492">
        <v>178170</v>
      </c>
      <c r="L593" s="492">
        <v>191047</v>
      </c>
      <c r="M593" s="492">
        <v>197275</v>
      </c>
    </row>
    <row r="594" spans="1:13" x14ac:dyDescent="0.45">
      <c r="A594" s="492" t="s">
        <v>774</v>
      </c>
      <c r="B594" s="492" t="s">
        <v>559</v>
      </c>
      <c r="C594" s="492" t="s">
        <v>386</v>
      </c>
      <c r="D594" s="492" t="s">
        <v>187</v>
      </c>
      <c r="E594" s="492" t="s">
        <v>420</v>
      </c>
      <c r="F594" s="492" t="s">
        <v>772</v>
      </c>
      <c r="G594" s="492">
        <v>3</v>
      </c>
      <c r="H594" s="492">
        <v>3536</v>
      </c>
      <c r="I594" s="492">
        <v>3678</v>
      </c>
      <c r="J594" s="492">
        <v>4056</v>
      </c>
      <c r="K594" s="492">
        <v>4178</v>
      </c>
      <c r="L594" s="492">
        <v>4343</v>
      </c>
      <c r="M594" s="492">
        <v>3939</v>
      </c>
    </row>
    <row r="595" spans="1:13" x14ac:dyDescent="0.45">
      <c r="A595" s="492" t="s">
        <v>774</v>
      </c>
      <c r="B595" s="492" t="s">
        <v>559</v>
      </c>
      <c r="C595" s="492" t="s">
        <v>386</v>
      </c>
      <c r="D595" s="492" t="s">
        <v>188</v>
      </c>
      <c r="E595" s="492" t="s">
        <v>420</v>
      </c>
      <c r="F595" s="492" t="s">
        <v>772</v>
      </c>
      <c r="G595" s="492">
        <v>3</v>
      </c>
      <c r="H595" s="492">
        <v>4164</v>
      </c>
      <c r="I595" s="492">
        <v>4154</v>
      </c>
      <c r="J595" s="492">
        <v>4383</v>
      </c>
      <c r="K595" s="492">
        <v>4552</v>
      </c>
      <c r="L595" s="492">
        <v>4766</v>
      </c>
      <c r="M595" s="492">
        <v>4279</v>
      </c>
    </row>
    <row r="596" spans="1:13" x14ac:dyDescent="0.45">
      <c r="A596" s="492" t="s">
        <v>774</v>
      </c>
      <c r="B596" s="492" t="s">
        <v>559</v>
      </c>
      <c r="C596" s="492" t="s">
        <v>386</v>
      </c>
      <c r="D596" s="492" t="s">
        <v>290</v>
      </c>
      <c r="E596" s="492" t="s">
        <v>420</v>
      </c>
      <c r="F596" s="492" t="s">
        <v>772</v>
      </c>
      <c r="G596" s="492">
        <v>3</v>
      </c>
      <c r="H596" s="492">
        <v>3739</v>
      </c>
      <c r="I596" s="492">
        <v>3888</v>
      </c>
      <c r="J596" s="492">
        <v>4215</v>
      </c>
      <c r="K596" s="492">
        <v>4377</v>
      </c>
      <c r="L596" s="492">
        <v>4573</v>
      </c>
      <c r="M596" s="492">
        <v>4119</v>
      </c>
    </row>
    <row r="597" spans="1:13" x14ac:dyDescent="0.45">
      <c r="A597" s="492" t="s">
        <v>774</v>
      </c>
      <c r="B597" s="492" t="s">
        <v>559</v>
      </c>
      <c r="C597" s="492" t="s">
        <v>389</v>
      </c>
      <c r="D597" s="492" t="s">
        <v>187</v>
      </c>
      <c r="E597" s="492" t="s">
        <v>420</v>
      </c>
      <c r="F597" s="492" t="s">
        <v>772</v>
      </c>
      <c r="G597" s="492">
        <v>3</v>
      </c>
      <c r="H597" s="492">
        <v>14657</v>
      </c>
      <c r="I597" s="492">
        <v>15527</v>
      </c>
      <c r="J597" s="492">
        <v>17731</v>
      </c>
      <c r="K597" s="492">
        <v>19435</v>
      </c>
      <c r="L597" s="492">
        <v>21310</v>
      </c>
      <c r="M597" s="492">
        <v>20750</v>
      </c>
    </row>
    <row r="598" spans="1:13" x14ac:dyDescent="0.45">
      <c r="A598" s="492" t="s">
        <v>774</v>
      </c>
      <c r="B598" s="492" t="s">
        <v>559</v>
      </c>
      <c r="C598" s="492" t="s">
        <v>389</v>
      </c>
      <c r="D598" s="492" t="s">
        <v>188</v>
      </c>
      <c r="E598" s="492" t="s">
        <v>420</v>
      </c>
      <c r="F598" s="492" t="s">
        <v>772</v>
      </c>
      <c r="G598" s="492">
        <v>3</v>
      </c>
      <c r="H598" s="492">
        <v>17223</v>
      </c>
      <c r="I598" s="492">
        <v>18292</v>
      </c>
      <c r="J598" s="492">
        <v>20578</v>
      </c>
      <c r="K598" s="492">
        <v>22426</v>
      </c>
      <c r="L598" s="492">
        <v>24840</v>
      </c>
      <c r="M598" s="492">
        <v>23821</v>
      </c>
    </row>
    <row r="599" spans="1:13" x14ac:dyDescent="0.45">
      <c r="A599" s="492" t="s">
        <v>774</v>
      </c>
      <c r="B599" s="492" t="s">
        <v>559</v>
      </c>
      <c r="C599" s="492" t="s">
        <v>389</v>
      </c>
      <c r="D599" s="492" t="s">
        <v>290</v>
      </c>
      <c r="E599" s="492" t="s">
        <v>420</v>
      </c>
      <c r="F599" s="492" t="s">
        <v>772</v>
      </c>
      <c r="G599" s="492">
        <v>3</v>
      </c>
      <c r="H599" s="492">
        <v>15589</v>
      </c>
      <c r="I599" s="492">
        <v>16846</v>
      </c>
      <c r="J599" s="492">
        <v>19147</v>
      </c>
      <c r="K599" s="492">
        <v>20993</v>
      </c>
      <c r="L599" s="492">
        <v>23165</v>
      </c>
      <c r="M599" s="492">
        <v>22340</v>
      </c>
    </row>
    <row r="600" spans="1:13" x14ac:dyDescent="0.45">
      <c r="A600" s="492" t="s">
        <v>774</v>
      </c>
      <c r="B600" s="492" t="s">
        <v>559</v>
      </c>
      <c r="C600" s="492" t="s">
        <v>390</v>
      </c>
      <c r="D600" s="492" t="s">
        <v>187</v>
      </c>
      <c r="E600" s="492" t="s">
        <v>420</v>
      </c>
      <c r="F600" s="492" t="s">
        <v>772</v>
      </c>
      <c r="G600" s="492">
        <v>3</v>
      </c>
      <c r="H600" s="492">
        <v>29538</v>
      </c>
      <c r="I600" s="492">
        <v>31653</v>
      </c>
      <c r="J600" s="492">
        <v>36288</v>
      </c>
      <c r="K600" s="492">
        <v>40752</v>
      </c>
      <c r="L600" s="492">
        <v>46742</v>
      </c>
      <c r="M600" s="492">
        <v>48305</v>
      </c>
    </row>
    <row r="601" spans="1:13" x14ac:dyDescent="0.45">
      <c r="A601" s="492" t="s">
        <v>774</v>
      </c>
      <c r="B601" s="492" t="s">
        <v>559</v>
      </c>
      <c r="C601" s="492" t="s">
        <v>390</v>
      </c>
      <c r="D601" s="492" t="s">
        <v>188</v>
      </c>
      <c r="E601" s="492" t="s">
        <v>420</v>
      </c>
      <c r="F601" s="492" t="s">
        <v>772</v>
      </c>
      <c r="G601" s="492">
        <v>3</v>
      </c>
      <c r="H601" s="492">
        <v>38891</v>
      </c>
      <c r="I601" s="492">
        <v>41996</v>
      </c>
      <c r="J601" s="492">
        <v>48183</v>
      </c>
      <c r="K601" s="492">
        <v>54531</v>
      </c>
      <c r="L601" s="492">
        <v>63534</v>
      </c>
      <c r="M601" s="492">
        <v>65031</v>
      </c>
    </row>
    <row r="602" spans="1:13" x14ac:dyDescent="0.45">
      <c r="A602" s="492" t="s">
        <v>774</v>
      </c>
      <c r="B602" s="492" t="s">
        <v>559</v>
      </c>
      <c r="C602" s="492" t="s">
        <v>390</v>
      </c>
      <c r="D602" s="492" t="s">
        <v>290</v>
      </c>
      <c r="E602" s="492" t="s">
        <v>420</v>
      </c>
      <c r="F602" s="492" t="s">
        <v>772</v>
      </c>
      <c r="G602" s="492">
        <v>3</v>
      </c>
      <c r="H602" s="492">
        <v>33971</v>
      </c>
      <c r="I602" s="492">
        <v>37042</v>
      </c>
      <c r="J602" s="492">
        <v>42535</v>
      </c>
      <c r="K602" s="492">
        <v>48073</v>
      </c>
      <c r="L602" s="492">
        <v>55601</v>
      </c>
      <c r="M602" s="492">
        <v>57096</v>
      </c>
    </row>
    <row r="603" spans="1:13" x14ac:dyDescent="0.45">
      <c r="A603" s="492" t="s">
        <v>774</v>
      </c>
      <c r="B603" s="492" t="s">
        <v>559</v>
      </c>
      <c r="C603" s="492" t="s">
        <v>391</v>
      </c>
      <c r="D603" s="492" t="s">
        <v>187</v>
      </c>
      <c r="E603" s="492" t="s">
        <v>420</v>
      </c>
      <c r="F603" s="492" t="s">
        <v>772</v>
      </c>
      <c r="G603" s="492">
        <v>3</v>
      </c>
      <c r="H603" s="492">
        <v>40475</v>
      </c>
      <c r="I603" s="492">
        <v>43332</v>
      </c>
      <c r="J603" s="492">
        <v>50251</v>
      </c>
      <c r="K603" s="492">
        <v>56832</v>
      </c>
      <c r="L603" s="492">
        <v>65832</v>
      </c>
      <c r="M603" s="492">
        <v>68825</v>
      </c>
    </row>
    <row r="604" spans="1:13" x14ac:dyDescent="0.45">
      <c r="A604" s="492" t="s">
        <v>774</v>
      </c>
      <c r="B604" s="492" t="s">
        <v>559</v>
      </c>
      <c r="C604" s="492" t="s">
        <v>391</v>
      </c>
      <c r="D604" s="492" t="s">
        <v>188</v>
      </c>
      <c r="E604" s="492" t="s">
        <v>420</v>
      </c>
      <c r="F604" s="492" t="s">
        <v>772</v>
      </c>
      <c r="G604" s="492">
        <v>3</v>
      </c>
      <c r="H604" s="492">
        <v>58006</v>
      </c>
      <c r="I604" s="492">
        <v>61706</v>
      </c>
      <c r="J604" s="492">
        <v>71116</v>
      </c>
      <c r="K604" s="492">
        <v>80485</v>
      </c>
      <c r="L604" s="492">
        <v>94250</v>
      </c>
      <c r="M604" s="492">
        <v>97783</v>
      </c>
    </row>
    <row r="605" spans="1:13" x14ac:dyDescent="0.45">
      <c r="A605" s="492" t="s">
        <v>774</v>
      </c>
      <c r="B605" s="492" t="s">
        <v>559</v>
      </c>
      <c r="C605" s="492" t="s">
        <v>391</v>
      </c>
      <c r="D605" s="492" t="s">
        <v>290</v>
      </c>
      <c r="E605" s="492" t="s">
        <v>420</v>
      </c>
      <c r="F605" s="492" t="s">
        <v>772</v>
      </c>
      <c r="G605" s="492">
        <v>3</v>
      </c>
      <c r="H605" s="492">
        <v>48872</v>
      </c>
      <c r="I605" s="492">
        <v>52738</v>
      </c>
      <c r="J605" s="492">
        <v>61009</v>
      </c>
      <c r="K605" s="492">
        <v>69157</v>
      </c>
      <c r="L605" s="492">
        <v>80541</v>
      </c>
      <c r="M605" s="492">
        <v>83812</v>
      </c>
    </row>
    <row r="606" spans="1:13" x14ac:dyDescent="0.45">
      <c r="A606" s="492" t="s">
        <v>774</v>
      </c>
      <c r="B606" s="492" t="s">
        <v>559</v>
      </c>
      <c r="C606" s="492" t="s">
        <v>392</v>
      </c>
      <c r="D606" s="492" t="s">
        <v>187</v>
      </c>
      <c r="E606" s="492" t="s">
        <v>420</v>
      </c>
      <c r="F606" s="492" t="s">
        <v>772</v>
      </c>
      <c r="G606" s="492">
        <v>3</v>
      </c>
      <c r="H606" s="492">
        <v>51453</v>
      </c>
      <c r="I606" s="492">
        <v>54668</v>
      </c>
      <c r="J606" s="492">
        <v>63017</v>
      </c>
      <c r="K606" s="492">
        <v>70357</v>
      </c>
      <c r="L606" s="492">
        <v>80451</v>
      </c>
      <c r="M606" s="492">
        <v>83437</v>
      </c>
    </row>
    <row r="607" spans="1:13" x14ac:dyDescent="0.45">
      <c r="A607" s="492" t="s">
        <v>774</v>
      </c>
      <c r="B607" s="492" t="s">
        <v>559</v>
      </c>
      <c r="C607" s="492" t="s">
        <v>392</v>
      </c>
      <c r="D607" s="492" t="s">
        <v>188</v>
      </c>
      <c r="E607" s="492" t="s">
        <v>420</v>
      </c>
      <c r="F607" s="492" t="s">
        <v>772</v>
      </c>
      <c r="G607" s="492">
        <v>3</v>
      </c>
      <c r="H607" s="492">
        <v>76560</v>
      </c>
      <c r="I607" s="492">
        <v>80568</v>
      </c>
      <c r="J607" s="492">
        <v>92125</v>
      </c>
      <c r="K607" s="492">
        <v>102418</v>
      </c>
      <c r="L607" s="492">
        <v>117881</v>
      </c>
      <c r="M607" s="492">
        <v>120953</v>
      </c>
    </row>
    <row r="608" spans="1:13" x14ac:dyDescent="0.45">
      <c r="A608" s="492" t="s">
        <v>774</v>
      </c>
      <c r="B608" s="492" t="s">
        <v>559</v>
      </c>
      <c r="C608" s="492" t="s">
        <v>392</v>
      </c>
      <c r="D608" s="492" t="s">
        <v>290</v>
      </c>
      <c r="E608" s="492" t="s">
        <v>420</v>
      </c>
      <c r="F608" s="492" t="s">
        <v>772</v>
      </c>
      <c r="G608" s="492">
        <v>3</v>
      </c>
      <c r="H608" s="492">
        <v>63351</v>
      </c>
      <c r="I608" s="492">
        <v>67662</v>
      </c>
      <c r="J608" s="492">
        <v>77753</v>
      </c>
      <c r="K608" s="492">
        <v>86783</v>
      </c>
      <c r="L608" s="492">
        <v>99559</v>
      </c>
      <c r="M608" s="492">
        <v>102577</v>
      </c>
    </row>
    <row r="609" spans="1:13" x14ac:dyDescent="0.45">
      <c r="A609" s="492" t="s">
        <v>774</v>
      </c>
      <c r="B609" s="492" t="s">
        <v>559</v>
      </c>
      <c r="C609" s="492" t="s">
        <v>393</v>
      </c>
      <c r="D609" s="492" t="s">
        <v>187</v>
      </c>
      <c r="E609" s="492" t="s">
        <v>420</v>
      </c>
      <c r="F609" s="492" t="s">
        <v>772</v>
      </c>
      <c r="G609" s="492">
        <v>3</v>
      </c>
      <c r="H609" s="492">
        <v>67852</v>
      </c>
      <c r="I609" s="492">
        <v>71400</v>
      </c>
      <c r="J609" s="492">
        <v>81669</v>
      </c>
      <c r="K609" s="492">
        <v>90735</v>
      </c>
      <c r="L609" s="492">
        <v>102736</v>
      </c>
      <c r="M609" s="492">
        <v>105927</v>
      </c>
    </row>
    <row r="610" spans="1:13" x14ac:dyDescent="0.45">
      <c r="A610" s="492" t="s">
        <v>774</v>
      </c>
      <c r="B610" s="492" t="s">
        <v>559</v>
      </c>
      <c r="C610" s="492" t="s">
        <v>393</v>
      </c>
      <c r="D610" s="492" t="s">
        <v>188</v>
      </c>
      <c r="E610" s="492" t="s">
        <v>420</v>
      </c>
      <c r="F610" s="492" t="s">
        <v>772</v>
      </c>
      <c r="G610" s="492">
        <v>3</v>
      </c>
      <c r="H610" s="492">
        <v>98922</v>
      </c>
      <c r="I610" s="492">
        <v>103688</v>
      </c>
      <c r="J610" s="492">
        <v>117746</v>
      </c>
      <c r="K610" s="492">
        <v>130828</v>
      </c>
      <c r="L610" s="492">
        <v>149065</v>
      </c>
      <c r="M610" s="492">
        <v>152534</v>
      </c>
    </row>
    <row r="611" spans="1:13" x14ac:dyDescent="0.45">
      <c r="A611" s="492" t="s">
        <v>774</v>
      </c>
      <c r="B611" s="492" t="s">
        <v>559</v>
      </c>
      <c r="C611" s="492" t="s">
        <v>393</v>
      </c>
      <c r="D611" s="492" t="s">
        <v>290</v>
      </c>
      <c r="E611" s="492" t="s">
        <v>420</v>
      </c>
      <c r="F611" s="492" t="s">
        <v>772</v>
      </c>
      <c r="G611" s="492">
        <v>3</v>
      </c>
      <c r="H611" s="492">
        <v>82327</v>
      </c>
      <c r="I611" s="492">
        <v>87373</v>
      </c>
      <c r="J611" s="492">
        <v>99615</v>
      </c>
      <c r="K611" s="492">
        <v>110938</v>
      </c>
      <c r="L611" s="492">
        <v>126091</v>
      </c>
      <c r="M611" s="492">
        <v>129487</v>
      </c>
    </row>
    <row r="612" spans="1:13" x14ac:dyDescent="0.45">
      <c r="A612" s="492" t="s">
        <v>774</v>
      </c>
      <c r="B612" s="492" t="s">
        <v>559</v>
      </c>
      <c r="C612" s="492" t="s">
        <v>394</v>
      </c>
      <c r="D612" s="492" t="s">
        <v>187</v>
      </c>
      <c r="E612" s="492" t="s">
        <v>420</v>
      </c>
      <c r="F612" s="492" t="s">
        <v>772</v>
      </c>
      <c r="G612" s="492">
        <v>3</v>
      </c>
      <c r="H612" s="492">
        <v>90112</v>
      </c>
      <c r="I612" s="492">
        <v>93096</v>
      </c>
      <c r="J612" s="492">
        <v>105913</v>
      </c>
      <c r="K612" s="492">
        <v>115067</v>
      </c>
      <c r="L612" s="492">
        <v>127861</v>
      </c>
      <c r="M612" s="492">
        <v>128623</v>
      </c>
    </row>
    <row r="613" spans="1:13" x14ac:dyDescent="0.45">
      <c r="A613" s="492" t="s">
        <v>774</v>
      </c>
      <c r="B613" s="492" t="s">
        <v>559</v>
      </c>
      <c r="C613" s="492" t="s">
        <v>394</v>
      </c>
      <c r="D613" s="492" t="s">
        <v>188</v>
      </c>
      <c r="E613" s="492" t="s">
        <v>420</v>
      </c>
      <c r="F613" s="492" t="s">
        <v>772</v>
      </c>
      <c r="G613" s="492">
        <v>3</v>
      </c>
      <c r="H613" s="492">
        <v>116152</v>
      </c>
      <c r="I613" s="492">
        <v>119778</v>
      </c>
      <c r="J613" s="492">
        <v>134674</v>
      </c>
      <c r="K613" s="492">
        <v>149549</v>
      </c>
      <c r="L613" s="492">
        <v>168882</v>
      </c>
      <c r="M613" s="492">
        <v>172356</v>
      </c>
    </row>
    <row r="614" spans="1:13" x14ac:dyDescent="0.45">
      <c r="A614" s="492" t="s">
        <v>774</v>
      </c>
      <c r="B614" s="492" t="s">
        <v>559</v>
      </c>
      <c r="C614" s="492" t="s">
        <v>394</v>
      </c>
      <c r="D614" s="492" t="s">
        <v>290</v>
      </c>
      <c r="E614" s="492" t="s">
        <v>420</v>
      </c>
      <c r="F614" s="492" t="s">
        <v>772</v>
      </c>
      <c r="G614" s="492">
        <v>3</v>
      </c>
      <c r="H614" s="492">
        <v>102177</v>
      </c>
      <c r="I614" s="492">
        <v>106523</v>
      </c>
      <c r="J614" s="492">
        <v>120406</v>
      </c>
      <c r="K614" s="492">
        <v>132611</v>
      </c>
      <c r="L614" s="492">
        <v>148697</v>
      </c>
      <c r="M614" s="492">
        <v>150838</v>
      </c>
    </row>
    <row r="615" spans="1:13" x14ac:dyDescent="0.45">
      <c r="A615" s="492" t="s">
        <v>774</v>
      </c>
      <c r="B615" s="492" t="s">
        <v>559</v>
      </c>
      <c r="C615" s="492" t="s">
        <v>395</v>
      </c>
      <c r="D615" s="492" t="s">
        <v>187</v>
      </c>
      <c r="E615" s="492" t="s">
        <v>420</v>
      </c>
      <c r="F615" s="492" t="s">
        <v>772</v>
      </c>
      <c r="G615" s="492">
        <v>3</v>
      </c>
      <c r="H615" s="492">
        <v>109766</v>
      </c>
      <c r="I615" s="492">
        <v>115090</v>
      </c>
      <c r="J615" s="492">
        <v>128301</v>
      </c>
      <c r="K615" s="492">
        <v>140335</v>
      </c>
      <c r="L615" s="492">
        <v>156533</v>
      </c>
      <c r="M615" s="492">
        <v>157851</v>
      </c>
    </row>
    <row r="616" spans="1:13" x14ac:dyDescent="0.45">
      <c r="A616" s="492" t="s">
        <v>774</v>
      </c>
      <c r="B616" s="492" t="s">
        <v>559</v>
      </c>
      <c r="C616" s="492" t="s">
        <v>395</v>
      </c>
      <c r="D616" s="492" t="s">
        <v>188</v>
      </c>
      <c r="E616" s="492" t="s">
        <v>420</v>
      </c>
      <c r="F616" s="492" t="s">
        <v>772</v>
      </c>
      <c r="G616" s="492">
        <v>3</v>
      </c>
      <c r="H616" s="492">
        <v>132436</v>
      </c>
      <c r="I616" s="492">
        <v>138591</v>
      </c>
      <c r="J616" s="492">
        <v>151709</v>
      </c>
      <c r="K616" s="492">
        <v>165596</v>
      </c>
      <c r="L616" s="492">
        <v>184645</v>
      </c>
      <c r="M616" s="492">
        <v>182519</v>
      </c>
    </row>
    <row r="617" spans="1:13" x14ac:dyDescent="0.45">
      <c r="A617" s="492" t="s">
        <v>774</v>
      </c>
      <c r="B617" s="492" t="s">
        <v>559</v>
      </c>
      <c r="C617" s="492" t="s">
        <v>395</v>
      </c>
      <c r="D617" s="492" t="s">
        <v>290</v>
      </c>
      <c r="E617" s="492" t="s">
        <v>420</v>
      </c>
      <c r="F617" s="492" t="s">
        <v>772</v>
      </c>
      <c r="G617" s="492">
        <v>3</v>
      </c>
      <c r="H617" s="492">
        <v>119932</v>
      </c>
      <c r="I617" s="492">
        <v>126705</v>
      </c>
      <c r="J617" s="492">
        <v>140380</v>
      </c>
      <c r="K617" s="492">
        <v>153389</v>
      </c>
      <c r="L617" s="492">
        <v>170949</v>
      </c>
      <c r="M617" s="492">
        <v>170488</v>
      </c>
    </row>
    <row r="618" spans="1:13" x14ac:dyDescent="0.45">
      <c r="A618" s="492" t="s">
        <v>774</v>
      </c>
      <c r="B618" s="492" t="s">
        <v>559</v>
      </c>
      <c r="C618" s="492" t="s">
        <v>396</v>
      </c>
      <c r="D618" s="492" t="s">
        <v>187</v>
      </c>
      <c r="E618" s="492" t="s">
        <v>420</v>
      </c>
      <c r="F618" s="492" t="s">
        <v>772</v>
      </c>
      <c r="G618" s="492">
        <v>3</v>
      </c>
      <c r="H618" s="492">
        <v>122285</v>
      </c>
      <c r="I618" s="492">
        <v>126675</v>
      </c>
      <c r="J618" s="492">
        <v>139311</v>
      </c>
      <c r="K618" s="492">
        <v>151663</v>
      </c>
      <c r="L618" s="492">
        <v>168055</v>
      </c>
      <c r="M618" s="492">
        <v>166988</v>
      </c>
    </row>
    <row r="619" spans="1:13" x14ac:dyDescent="0.45">
      <c r="A619" s="492" t="s">
        <v>774</v>
      </c>
      <c r="B619" s="492" t="s">
        <v>559</v>
      </c>
      <c r="C619" s="492" t="s">
        <v>396</v>
      </c>
      <c r="D619" s="492" t="s">
        <v>188</v>
      </c>
      <c r="E619" s="492" t="s">
        <v>420</v>
      </c>
      <c r="F619" s="492" t="s">
        <v>772</v>
      </c>
      <c r="G619" s="492">
        <v>3</v>
      </c>
      <c r="H619" s="492">
        <v>149159</v>
      </c>
      <c r="I619" s="492">
        <v>155025</v>
      </c>
      <c r="J619" s="492">
        <v>167122</v>
      </c>
      <c r="K619" s="492">
        <v>181818</v>
      </c>
      <c r="L619" s="492">
        <v>201749</v>
      </c>
      <c r="M619" s="492">
        <v>198497</v>
      </c>
    </row>
    <row r="620" spans="1:13" x14ac:dyDescent="0.45">
      <c r="A620" s="492" t="s">
        <v>774</v>
      </c>
      <c r="B620" s="492" t="s">
        <v>559</v>
      </c>
      <c r="C620" s="492" t="s">
        <v>396</v>
      </c>
      <c r="D620" s="492" t="s">
        <v>290</v>
      </c>
      <c r="E620" s="492" t="s">
        <v>420</v>
      </c>
      <c r="F620" s="492" t="s">
        <v>772</v>
      </c>
      <c r="G620" s="492">
        <v>3</v>
      </c>
      <c r="H620" s="492">
        <v>135628</v>
      </c>
      <c r="I620" s="492">
        <v>142356</v>
      </c>
      <c r="J620" s="492">
        <v>154522</v>
      </c>
      <c r="K620" s="492">
        <v>168048</v>
      </c>
      <c r="L620" s="492">
        <v>186071</v>
      </c>
      <c r="M620" s="492">
        <v>183605</v>
      </c>
    </row>
    <row r="621" spans="1:13" x14ac:dyDescent="0.45">
      <c r="A621" s="492" t="s">
        <v>774</v>
      </c>
      <c r="B621" s="492" t="s">
        <v>559</v>
      </c>
      <c r="C621" s="492" t="s">
        <v>397</v>
      </c>
      <c r="D621" s="492" t="s">
        <v>187</v>
      </c>
      <c r="E621" s="492" t="s">
        <v>420</v>
      </c>
      <c r="F621" s="492" t="s">
        <v>772</v>
      </c>
      <c r="G621" s="492">
        <v>3</v>
      </c>
      <c r="H621" s="492">
        <v>125028</v>
      </c>
      <c r="I621" s="492">
        <v>134636</v>
      </c>
      <c r="J621" s="492">
        <v>142699</v>
      </c>
      <c r="K621" s="492">
        <v>155914</v>
      </c>
      <c r="L621" s="492">
        <v>173522</v>
      </c>
      <c r="M621" s="492">
        <v>177015</v>
      </c>
    </row>
    <row r="622" spans="1:13" x14ac:dyDescent="0.45">
      <c r="A622" s="492" t="s">
        <v>774</v>
      </c>
      <c r="B622" s="492" t="s">
        <v>559</v>
      </c>
      <c r="C622" s="492" t="s">
        <v>397</v>
      </c>
      <c r="D622" s="492" t="s">
        <v>188</v>
      </c>
      <c r="E622" s="492" t="s">
        <v>420</v>
      </c>
      <c r="F622" s="492" t="s">
        <v>772</v>
      </c>
      <c r="G622" s="492">
        <v>3</v>
      </c>
      <c r="H622" s="492">
        <v>159088</v>
      </c>
      <c r="I622" s="492">
        <v>165045</v>
      </c>
      <c r="J622" s="492">
        <v>175617</v>
      </c>
      <c r="K622" s="492">
        <v>190850</v>
      </c>
      <c r="L622" s="492">
        <v>211248</v>
      </c>
      <c r="M622" s="492">
        <v>212061</v>
      </c>
    </row>
    <row r="623" spans="1:13" x14ac:dyDescent="0.45">
      <c r="A623" s="492" t="s">
        <v>774</v>
      </c>
      <c r="B623" s="492" t="s">
        <v>559</v>
      </c>
      <c r="C623" s="492" t="s">
        <v>397</v>
      </c>
      <c r="D623" s="492" t="s">
        <v>290</v>
      </c>
      <c r="E623" s="492" t="s">
        <v>420</v>
      </c>
      <c r="F623" s="492" t="s">
        <v>772</v>
      </c>
      <c r="G623" s="492">
        <v>3</v>
      </c>
      <c r="H623" s="492">
        <v>143841</v>
      </c>
      <c r="I623" s="492">
        <v>153373</v>
      </c>
      <c r="J623" s="492">
        <v>162955</v>
      </c>
      <c r="K623" s="492">
        <v>177166</v>
      </c>
      <c r="L623" s="492">
        <v>195795</v>
      </c>
      <c r="M623" s="492">
        <v>197293</v>
      </c>
    </row>
    <row r="624" spans="1:13" x14ac:dyDescent="0.45">
      <c r="A624" s="492" t="s">
        <v>774</v>
      </c>
      <c r="B624" s="492" t="s">
        <v>559</v>
      </c>
      <c r="C624" s="492" t="s">
        <v>398</v>
      </c>
      <c r="D624" s="492" t="s">
        <v>187</v>
      </c>
      <c r="E624" s="492" t="s">
        <v>420</v>
      </c>
      <c r="F624" s="492" t="s">
        <v>772</v>
      </c>
      <c r="G624" s="492">
        <v>3</v>
      </c>
      <c r="H624" s="492">
        <v>80238</v>
      </c>
      <c r="I624" s="492">
        <v>89849</v>
      </c>
      <c r="J624" s="492">
        <v>74891</v>
      </c>
      <c r="K624" s="492">
        <v>84564</v>
      </c>
      <c r="L624" s="492">
        <v>98893</v>
      </c>
      <c r="M624" s="492">
        <v>122037</v>
      </c>
    </row>
    <row r="625" spans="1:13" x14ac:dyDescent="0.45">
      <c r="A625" s="492" t="s">
        <v>774</v>
      </c>
      <c r="B625" s="492" t="s">
        <v>559</v>
      </c>
      <c r="C625" s="492" t="s">
        <v>398</v>
      </c>
      <c r="D625" s="492" t="s">
        <v>188</v>
      </c>
      <c r="E625" s="492" t="s">
        <v>420</v>
      </c>
      <c r="F625" s="492" t="s">
        <v>772</v>
      </c>
      <c r="G625" s="492">
        <v>3</v>
      </c>
      <c r="H625" s="492">
        <v>107331</v>
      </c>
      <c r="I625" s="492">
        <v>127634</v>
      </c>
      <c r="J625" s="492">
        <v>117609</v>
      </c>
      <c r="K625" s="492">
        <v>110850</v>
      </c>
      <c r="L625" s="492">
        <v>142301</v>
      </c>
      <c r="M625" s="492">
        <v>154037</v>
      </c>
    </row>
    <row r="626" spans="1:13" x14ac:dyDescent="0.45">
      <c r="A626" s="492" t="s">
        <v>774</v>
      </c>
      <c r="B626" s="492" t="s">
        <v>559</v>
      </c>
      <c r="C626" s="492" t="s">
        <v>398</v>
      </c>
      <c r="D626" s="492" t="s">
        <v>290</v>
      </c>
      <c r="E626" s="492" t="s">
        <v>420</v>
      </c>
      <c r="F626" s="492" t="s">
        <v>772</v>
      </c>
      <c r="G626" s="492">
        <v>3</v>
      </c>
      <c r="H626" s="492">
        <v>85927</v>
      </c>
      <c r="I626" s="492">
        <v>109904</v>
      </c>
      <c r="J626" s="492">
        <v>99719</v>
      </c>
      <c r="K626" s="492">
        <v>101246</v>
      </c>
      <c r="L626" s="492">
        <v>125177</v>
      </c>
      <c r="M626" s="492">
        <v>141546</v>
      </c>
    </row>
    <row r="627" spans="1:13" x14ac:dyDescent="0.45">
      <c r="A627" s="492" t="s">
        <v>774</v>
      </c>
      <c r="B627" s="492" t="s">
        <v>559</v>
      </c>
      <c r="C627" s="492" t="s">
        <v>290</v>
      </c>
      <c r="D627" s="492" t="s">
        <v>187</v>
      </c>
      <c r="E627" s="492" t="s">
        <v>420</v>
      </c>
      <c r="F627" s="492" t="s">
        <v>772</v>
      </c>
      <c r="G627" s="492">
        <v>3</v>
      </c>
      <c r="H627" s="492">
        <v>31479</v>
      </c>
      <c r="I627" s="492">
        <v>34197</v>
      </c>
      <c r="J627" s="492">
        <v>39897</v>
      </c>
      <c r="K627" s="492">
        <v>44934</v>
      </c>
      <c r="L627" s="492">
        <v>51328</v>
      </c>
      <c r="M627" s="492">
        <v>53566</v>
      </c>
    </row>
    <row r="628" spans="1:13" x14ac:dyDescent="0.45">
      <c r="A628" s="492" t="s">
        <v>774</v>
      </c>
      <c r="B628" s="492" t="s">
        <v>559</v>
      </c>
      <c r="C628" s="492" t="s">
        <v>290</v>
      </c>
      <c r="D628" s="492" t="s">
        <v>188</v>
      </c>
      <c r="E628" s="492" t="s">
        <v>420</v>
      </c>
      <c r="F628" s="492" t="s">
        <v>772</v>
      </c>
      <c r="G628" s="492">
        <v>3</v>
      </c>
      <c r="H628" s="492">
        <v>41537</v>
      </c>
      <c r="I628" s="492">
        <v>44746</v>
      </c>
      <c r="J628" s="492">
        <v>51637</v>
      </c>
      <c r="K628" s="492">
        <v>58202</v>
      </c>
      <c r="L628" s="492">
        <v>67108</v>
      </c>
      <c r="M628" s="492">
        <v>69447</v>
      </c>
    </row>
    <row r="629" spans="1:13" x14ac:dyDescent="0.45">
      <c r="A629" s="492" t="s">
        <v>774</v>
      </c>
      <c r="B629" s="492" t="s">
        <v>559</v>
      </c>
      <c r="C629" s="492" t="s">
        <v>290</v>
      </c>
      <c r="D629" s="492" t="s">
        <v>290</v>
      </c>
      <c r="E629" s="492" t="s">
        <v>420</v>
      </c>
      <c r="F629" s="492" t="s">
        <v>772</v>
      </c>
      <c r="G629" s="492">
        <v>3</v>
      </c>
      <c r="H629" s="492">
        <v>35786</v>
      </c>
      <c r="I629" s="492">
        <v>39432</v>
      </c>
      <c r="J629" s="492">
        <v>45864</v>
      </c>
      <c r="K629" s="492">
        <v>51838</v>
      </c>
      <c r="L629" s="492">
        <v>59534</v>
      </c>
      <c r="M629" s="492">
        <v>61795</v>
      </c>
    </row>
    <row r="630" spans="1:13" x14ac:dyDescent="0.45">
      <c r="A630" s="492" t="s">
        <v>774</v>
      </c>
      <c r="B630" s="492" t="s">
        <v>568</v>
      </c>
      <c r="C630" s="492" t="s">
        <v>386</v>
      </c>
      <c r="D630" s="492" t="s">
        <v>187</v>
      </c>
      <c r="E630" s="492" t="s">
        <v>420</v>
      </c>
      <c r="F630" s="492" t="s">
        <v>772</v>
      </c>
      <c r="G630" s="492">
        <v>3</v>
      </c>
      <c r="H630" s="492">
        <v>21635</v>
      </c>
      <c r="I630" s="492">
        <v>19061</v>
      </c>
      <c r="J630" s="492">
        <v>15200</v>
      </c>
      <c r="K630" s="492">
        <v>14839</v>
      </c>
      <c r="L630" s="492">
        <v>14511</v>
      </c>
      <c r="M630" s="492">
        <v>13049</v>
      </c>
    </row>
    <row r="631" spans="1:13" x14ac:dyDescent="0.45">
      <c r="A631" s="492" t="s">
        <v>774</v>
      </c>
      <c r="B631" s="492" t="s">
        <v>568</v>
      </c>
      <c r="C631" s="492" t="s">
        <v>386</v>
      </c>
      <c r="D631" s="492" t="s">
        <v>188</v>
      </c>
      <c r="E631" s="492" t="s">
        <v>420</v>
      </c>
      <c r="F631" s="492" t="s">
        <v>772</v>
      </c>
      <c r="G631" s="492">
        <v>3</v>
      </c>
      <c r="H631" s="492">
        <v>59916</v>
      </c>
      <c r="I631" s="492">
        <v>59579</v>
      </c>
      <c r="J631" s="492">
        <v>49945</v>
      </c>
      <c r="K631" s="492">
        <v>45144</v>
      </c>
      <c r="L631" s="492">
        <v>37169</v>
      </c>
      <c r="M631" s="492">
        <v>28378</v>
      </c>
    </row>
    <row r="632" spans="1:13" x14ac:dyDescent="0.45">
      <c r="A632" s="492" t="s">
        <v>774</v>
      </c>
      <c r="B632" s="492" t="s">
        <v>568</v>
      </c>
      <c r="C632" s="492" t="s">
        <v>386</v>
      </c>
      <c r="D632" s="492" t="s">
        <v>290</v>
      </c>
      <c r="E632" s="492" t="s">
        <v>420</v>
      </c>
      <c r="F632" s="492" t="s">
        <v>772</v>
      </c>
      <c r="G632" s="492">
        <v>3</v>
      </c>
      <c r="H632" s="492">
        <v>38345</v>
      </c>
      <c r="I632" s="492">
        <v>36830</v>
      </c>
      <c r="J632" s="492">
        <v>30171</v>
      </c>
      <c r="K632" s="492">
        <v>27861</v>
      </c>
      <c r="L632" s="492">
        <v>24230</v>
      </c>
      <c r="M632" s="492">
        <v>19675</v>
      </c>
    </row>
    <row r="633" spans="1:13" x14ac:dyDescent="0.45">
      <c r="A633" s="492" t="s">
        <v>774</v>
      </c>
      <c r="B633" s="492" t="s">
        <v>568</v>
      </c>
      <c r="C633" s="492" t="s">
        <v>389</v>
      </c>
      <c r="D633" s="492" t="s">
        <v>187</v>
      </c>
      <c r="E633" s="492" t="s">
        <v>420</v>
      </c>
      <c r="F633" s="492" t="s">
        <v>772</v>
      </c>
      <c r="G633" s="492">
        <v>3</v>
      </c>
      <c r="H633" s="492">
        <v>34448</v>
      </c>
      <c r="I633" s="492">
        <v>36874</v>
      </c>
      <c r="J633" s="492">
        <v>42859</v>
      </c>
      <c r="K633" s="492">
        <v>45724</v>
      </c>
      <c r="L633" s="492">
        <v>49119</v>
      </c>
      <c r="M633" s="492">
        <v>50130</v>
      </c>
    </row>
    <row r="634" spans="1:13" x14ac:dyDescent="0.45">
      <c r="A634" s="492" t="s">
        <v>774</v>
      </c>
      <c r="B634" s="492" t="s">
        <v>568</v>
      </c>
      <c r="C634" s="492" t="s">
        <v>389</v>
      </c>
      <c r="D634" s="492" t="s">
        <v>188</v>
      </c>
      <c r="E634" s="492" t="s">
        <v>420</v>
      </c>
      <c r="F634" s="492" t="s">
        <v>772</v>
      </c>
      <c r="G634" s="492">
        <v>3</v>
      </c>
      <c r="H634" s="492">
        <v>43576</v>
      </c>
      <c r="I634" s="492">
        <v>45890</v>
      </c>
      <c r="J634" s="492">
        <v>78640</v>
      </c>
      <c r="K634" s="492">
        <v>86030</v>
      </c>
      <c r="L634" s="492">
        <v>90962</v>
      </c>
      <c r="M634" s="492">
        <v>92888</v>
      </c>
    </row>
    <row r="635" spans="1:13" x14ac:dyDescent="0.45">
      <c r="A635" s="492" t="s">
        <v>774</v>
      </c>
      <c r="B635" s="492" t="s">
        <v>568</v>
      </c>
      <c r="C635" s="492" t="s">
        <v>389</v>
      </c>
      <c r="D635" s="492" t="s">
        <v>290</v>
      </c>
      <c r="E635" s="492" t="s">
        <v>420</v>
      </c>
      <c r="F635" s="492" t="s">
        <v>772</v>
      </c>
      <c r="G635" s="492">
        <v>3</v>
      </c>
      <c r="H635" s="492">
        <v>38069</v>
      </c>
      <c r="I635" s="492">
        <v>40496</v>
      </c>
      <c r="J635" s="492">
        <v>57362</v>
      </c>
      <c r="K635" s="492">
        <v>62233</v>
      </c>
      <c r="L635" s="492">
        <v>66308</v>
      </c>
      <c r="M635" s="492">
        <v>67849</v>
      </c>
    </row>
    <row r="636" spans="1:13" x14ac:dyDescent="0.45">
      <c r="A636" s="492" t="s">
        <v>774</v>
      </c>
      <c r="B636" s="492" t="s">
        <v>568</v>
      </c>
      <c r="C636" s="492" t="s">
        <v>390</v>
      </c>
      <c r="D636" s="492" t="s">
        <v>187</v>
      </c>
      <c r="E636" s="492" t="s">
        <v>420</v>
      </c>
      <c r="F636" s="492" t="s">
        <v>772</v>
      </c>
      <c r="G636" s="492">
        <v>3</v>
      </c>
      <c r="H636" s="492">
        <v>75208</v>
      </c>
      <c r="I636" s="492">
        <v>80707</v>
      </c>
      <c r="J636" s="492">
        <v>81428</v>
      </c>
      <c r="K636" s="492">
        <v>87610</v>
      </c>
      <c r="L636" s="492">
        <v>96124</v>
      </c>
      <c r="M636" s="492">
        <v>100889</v>
      </c>
    </row>
    <row r="637" spans="1:13" x14ac:dyDescent="0.45">
      <c r="A637" s="492" t="s">
        <v>774</v>
      </c>
      <c r="B637" s="492" t="s">
        <v>568</v>
      </c>
      <c r="C637" s="492" t="s">
        <v>390</v>
      </c>
      <c r="D637" s="492" t="s">
        <v>188</v>
      </c>
      <c r="E637" s="492" t="s">
        <v>420</v>
      </c>
      <c r="F637" s="492" t="s">
        <v>772</v>
      </c>
      <c r="G637" s="492">
        <v>3</v>
      </c>
      <c r="H637" s="492">
        <v>118883</v>
      </c>
      <c r="I637" s="492">
        <v>126862</v>
      </c>
      <c r="J637" s="492">
        <v>122514</v>
      </c>
      <c r="K637" s="492">
        <v>132957</v>
      </c>
      <c r="L637" s="492">
        <v>144480</v>
      </c>
      <c r="M637" s="492">
        <v>150452</v>
      </c>
    </row>
    <row r="638" spans="1:13" x14ac:dyDescent="0.45">
      <c r="A638" s="492" t="s">
        <v>774</v>
      </c>
      <c r="B638" s="492" t="s">
        <v>568</v>
      </c>
      <c r="C638" s="492" t="s">
        <v>390</v>
      </c>
      <c r="D638" s="492" t="s">
        <v>290</v>
      </c>
      <c r="E638" s="492" t="s">
        <v>420</v>
      </c>
      <c r="F638" s="492" t="s">
        <v>772</v>
      </c>
      <c r="G638" s="492">
        <v>3</v>
      </c>
      <c r="H638" s="492">
        <v>92513</v>
      </c>
      <c r="I638" s="492">
        <v>99025</v>
      </c>
      <c r="J638" s="492">
        <v>97692</v>
      </c>
      <c r="K638" s="492">
        <v>105648</v>
      </c>
      <c r="L638" s="492">
        <v>115305</v>
      </c>
      <c r="M638" s="492">
        <v>120651</v>
      </c>
    </row>
    <row r="639" spans="1:13" x14ac:dyDescent="0.45">
      <c r="A639" s="492" t="s">
        <v>774</v>
      </c>
      <c r="B639" s="492" t="s">
        <v>568</v>
      </c>
      <c r="C639" s="492" t="s">
        <v>391</v>
      </c>
      <c r="D639" s="492" t="s">
        <v>187</v>
      </c>
      <c r="E639" s="492" t="s">
        <v>420</v>
      </c>
      <c r="F639" s="492" t="s">
        <v>772</v>
      </c>
      <c r="G639" s="492">
        <v>3</v>
      </c>
      <c r="H639" s="492">
        <v>91400</v>
      </c>
      <c r="I639" s="492">
        <v>95827</v>
      </c>
      <c r="J639" s="492">
        <v>112700</v>
      </c>
      <c r="K639" s="492">
        <v>119920</v>
      </c>
      <c r="L639" s="492">
        <v>129755</v>
      </c>
      <c r="M639" s="492">
        <v>137098</v>
      </c>
    </row>
    <row r="640" spans="1:13" x14ac:dyDescent="0.45">
      <c r="A640" s="492" t="s">
        <v>774</v>
      </c>
      <c r="B640" s="492" t="s">
        <v>568</v>
      </c>
      <c r="C640" s="492" t="s">
        <v>391</v>
      </c>
      <c r="D640" s="492" t="s">
        <v>188</v>
      </c>
      <c r="E640" s="492" t="s">
        <v>420</v>
      </c>
      <c r="F640" s="492" t="s">
        <v>772</v>
      </c>
      <c r="G640" s="492">
        <v>3</v>
      </c>
      <c r="H640" s="492">
        <v>153006</v>
      </c>
      <c r="I640" s="492">
        <v>158039</v>
      </c>
      <c r="J640" s="492">
        <v>172592</v>
      </c>
      <c r="K640" s="492">
        <v>180772</v>
      </c>
      <c r="L640" s="492">
        <v>193034</v>
      </c>
      <c r="M640" s="492">
        <v>200524</v>
      </c>
    </row>
    <row r="641" spans="1:13" x14ac:dyDescent="0.45">
      <c r="A641" s="492" t="s">
        <v>774</v>
      </c>
      <c r="B641" s="492" t="s">
        <v>568</v>
      </c>
      <c r="C641" s="492" t="s">
        <v>391</v>
      </c>
      <c r="D641" s="492" t="s">
        <v>290</v>
      </c>
      <c r="E641" s="492" t="s">
        <v>420</v>
      </c>
      <c r="F641" s="492" t="s">
        <v>772</v>
      </c>
      <c r="G641" s="492">
        <v>3</v>
      </c>
      <c r="H641" s="492">
        <v>116284</v>
      </c>
      <c r="I641" s="492">
        <v>120699</v>
      </c>
      <c r="J641" s="492">
        <v>136753</v>
      </c>
      <c r="K641" s="492">
        <v>144411</v>
      </c>
      <c r="L641" s="492">
        <v>155174</v>
      </c>
      <c r="M641" s="492">
        <v>162675</v>
      </c>
    </row>
    <row r="642" spans="1:13" x14ac:dyDescent="0.45">
      <c r="A642" s="492" t="s">
        <v>774</v>
      </c>
      <c r="B642" s="492" t="s">
        <v>568</v>
      </c>
      <c r="C642" s="492" t="s">
        <v>392</v>
      </c>
      <c r="D642" s="492" t="s">
        <v>187</v>
      </c>
      <c r="E642" s="492" t="s">
        <v>420</v>
      </c>
      <c r="F642" s="492" t="s">
        <v>772</v>
      </c>
      <c r="G642" s="492">
        <v>3</v>
      </c>
      <c r="H642" s="492">
        <v>129372</v>
      </c>
      <c r="I642" s="492">
        <v>136055</v>
      </c>
      <c r="J642" s="492">
        <v>147298</v>
      </c>
      <c r="K642" s="492">
        <v>155539</v>
      </c>
      <c r="L642" s="492">
        <v>166013</v>
      </c>
      <c r="M642" s="492">
        <v>173788</v>
      </c>
    </row>
    <row r="643" spans="1:13" x14ac:dyDescent="0.45">
      <c r="A643" s="492" t="s">
        <v>774</v>
      </c>
      <c r="B643" s="492" t="s">
        <v>568</v>
      </c>
      <c r="C643" s="492" t="s">
        <v>392</v>
      </c>
      <c r="D643" s="492" t="s">
        <v>188</v>
      </c>
      <c r="E643" s="492" t="s">
        <v>420</v>
      </c>
      <c r="F643" s="492" t="s">
        <v>772</v>
      </c>
      <c r="G643" s="492">
        <v>3</v>
      </c>
      <c r="H643" s="492">
        <v>231881</v>
      </c>
      <c r="I643" s="492">
        <v>239296</v>
      </c>
      <c r="J643" s="492">
        <v>232086</v>
      </c>
      <c r="K643" s="492">
        <v>238851</v>
      </c>
      <c r="L643" s="492">
        <v>251185</v>
      </c>
      <c r="M643" s="492">
        <v>257083</v>
      </c>
    </row>
    <row r="644" spans="1:13" x14ac:dyDescent="0.45">
      <c r="A644" s="492" t="s">
        <v>774</v>
      </c>
      <c r="B644" s="492" t="s">
        <v>568</v>
      </c>
      <c r="C644" s="492" t="s">
        <v>392</v>
      </c>
      <c r="D644" s="492" t="s">
        <v>290</v>
      </c>
      <c r="E644" s="492" t="s">
        <v>420</v>
      </c>
      <c r="F644" s="492" t="s">
        <v>772</v>
      </c>
      <c r="G644" s="492">
        <v>3</v>
      </c>
      <c r="H644" s="492">
        <v>171294</v>
      </c>
      <c r="I644" s="492">
        <v>178157</v>
      </c>
      <c r="J644" s="492">
        <v>181797</v>
      </c>
      <c r="K644" s="492">
        <v>189416</v>
      </c>
      <c r="L644" s="492">
        <v>200555</v>
      </c>
      <c r="M644" s="492">
        <v>207733</v>
      </c>
    </row>
    <row r="645" spans="1:13" x14ac:dyDescent="0.45">
      <c r="A645" s="492" t="s">
        <v>774</v>
      </c>
      <c r="B645" s="492" t="s">
        <v>568</v>
      </c>
      <c r="C645" s="492" t="s">
        <v>393</v>
      </c>
      <c r="D645" s="492" t="s">
        <v>187</v>
      </c>
      <c r="E645" s="492" t="s">
        <v>420</v>
      </c>
      <c r="F645" s="492" t="s">
        <v>772</v>
      </c>
      <c r="G645" s="492">
        <v>3</v>
      </c>
      <c r="H645" s="492">
        <v>169911</v>
      </c>
      <c r="I645" s="492">
        <v>176197</v>
      </c>
      <c r="J645" s="492">
        <v>190968</v>
      </c>
      <c r="K645" s="492">
        <v>201731</v>
      </c>
      <c r="L645" s="492">
        <v>214729</v>
      </c>
      <c r="M645" s="492">
        <v>222537</v>
      </c>
    </row>
    <row r="646" spans="1:13" x14ac:dyDescent="0.45">
      <c r="A646" s="492" t="s">
        <v>774</v>
      </c>
      <c r="B646" s="492" t="s">
        <v>568</v>
      </c>
      <c r="C646" s="492" t="s">
        <v>393</v>
      </c>
      <c r="D646" s="492" t="s">
        <v>188</v>
      </c>
      <c r="E646" s="492" t="s">
        <v>420</v>
      </c>
      <c r="F646" s="492" t="s">
        <v>772</v>
      </c>
      <c r="G646" s="492">
        <v>3</v>
      </c>
      <c r="H646" s="492">
        <v>287382</v>
      </c>
      <c r="I646" s="492">
        <v>291563</v>
      </c>
      <c r="J646" s="492">
        <v>306107</v>
      </c>
      <c r="K646" s="492">
        <v>317454</v>
      </c>
      <c r="L646" s="492">
        <v>331258</v>
      </c>
      <c r="M646" s="492">
        <v>337411</v>
      </c>
    </row>
    <row r="647" spans="1:13" x14ac:dyDescent="0.45">
      <c r="A647" s="492" t="s">
        <v>774</v>
      </c>
      <c r="B647" s="492" t="s">
        <v>568</v>
      </c>
      <c r="C647" s="492" t="s">
        <v>393</v>
      </c>
      <c r="D647" s="492" t="s">
        <v>290</v>
      </c>
      <c r="E647" s="492" t="s">
        <v>420</v>
      </c>
      <c r="F647" s="492" t="s">
        <v>772</v>
      </c>
      <c r="G647" s="492">
        <v>3</v>
      </c>
      <c r="H647" s="492">
        <v>220124</v>
      </c>
      <c r="I647" s="492">
        <v>225573</v>
      </c>
      <c r="J647" s="492">
        <v>239739</v>
      </c>
      <c r="K647" s="492">
        <v>250703</v>
      </c>
      <c r="L647" s="492">
        <v>263840</v>
      </c>
      <c r="M647" s="492">
        <v>270789</v>
      </c>
    </row>
    <row r="648" spans="1:13" x14ac:dyDescent="0.45">
      <c r="A648" s="492" t="s">
        <v>774</v>
      </c>
      <c r="B648" s="492" t="s">
        <v>568</v>
      </c>
      <c r="C648" s="492" t="s">
        <v>394</v>
      </c>
      <c r="D648" s="492" t="s">
        <v>187</v>
      </c>
      <c r="E648" s="492" t="s">
        <v>420</v>
      </c>
      <c r="F648" s="492" t="s">
        <v>772</v>
      </c>
      <c r="G648" s="492">
        <v>3</v>
      </c>
      <c r="H648" s="492">
        <v>196811</v>
      </c>
      <c r="I648" s="492">
        <v>203188</v>
      </c>
      <c r="J648" s="492">
        <v>222886</v>
      </c>
      <c r="K648" s="492">
        <v>240681</v>
      </c>
      <c r="L648" s="492">
        <v>248607</v>
      </c>
      <c r="M648" s="492">
        <v>254107</v>
      </c>
    </row>
    <row r="649" spans="1:13" x14ac:dyDescent="0.45">
      <c r="A649" s="492" t="s">
        <v>774</v>
      </c>
      <c r="B649" s="492" t="s">
        <v>568</v>
      </c>
      <c r="C649" s="492" t="s">
        <v>394</v>
      </c>
      <c r="D649" s="492" t="s">
        <v>188</v>
      </c>
      <c r="E649" s="492" t="s">
        <v>420</v>
      </c>
      <c r="F649" s="492" t="s">
        <v>772</v>
      </c>
      <c r="G649" s="492">
        <v>3</v>
      </c>
      <c r="H649" s="492">
        <v>330923</v>
      </c>
      <c r="I649" s="492">
        <v>332346</v>
      </c>
      <c r="J649" s="492">
        <v>344281</v>
      </c>
      <c r="K649" s="492">
        <v>361063</v>
      </c>
      <c r="L649" s="492">
        <v>369009</v>
      </c>
      <c r="M649" s="492">
        <v>372141</v>
      </c>
    </row>
    <row r="650" spans="1:13" x14ac:dyDescent="0.45">
      <c r="A650" s="492" t="s">
        <v>774</v>
      </c>
      <c r="B650" s="492" t="s">
        <v>568</v>
      </c>
      <c r="C650" s="492" t="s">
        <v>394</v>
      </c>
      <c r="D650" s="492" t="s">
        <v>290</v>
      </c>
      <c r="E650" s="492" t="s">
        <v>420</v>
      </c>
      <c r="F650" s="492" t="s">
        <v>772</v>
      </c>
      <c r="G650" s="492">
        <v>3</v>
      </c>
      <c r="H650" s="492">
        <v>259976</v>
      </c>
      <c r="I650" s="492">
        <v>263471</v>
      </c>
      <c r="J650" s="492">
        <v>278339</v>
      </c>
      <c r="K650" s="492">
        <v>295150</v>
      </c>
      <c r="L650" s="492">
        <v>302382</v>
      </c>
      <c r="M650" s="492">
        <v>306243</v>
      </c>
    </row>
    <row r="651" spans="1:13" x14ac:dyDescent="0.45">
      <c r="A651" s="492" t="s">
        <v>774</v>
      </c>
      <c r="B651" s="492" t="s">
        <v>568</v>
      </c>
      <c r="C651" s="492" t="s">
        <v>395</v>
      </c>
      <c r="D651" s="492" t="s">
        <v>187</v>
      </c>
      <c r="E651" s="492" t="s">
        <v>420</v>
      </c>
      <c r="F651" s="492" t="s">
        <v>772</v>
      </c>
      <c r="G651" s="492">
        <v>3</v>
      </c>
      <c r="H651" s="492">
        <v>197802</v>
      </c>
      <c r="I651" s="492">
        <v>198556</v>
      </c>
      <c r="J651" s="492">
        <v>239536</v>
      </c>
      <c r="K651" s="492">
        <v>252654</v>
      </c>
      <c r="L651" s="492">
        <v>267022</v>
      </c>
      <c r="M651" s="492">
        <v>270385</v>
      </c>
    </row>
    <row r="652" spans="1:13" x14ac:dyDescent="0.45">
      <c r="A652" s="492" t="s">
        <v>774</v>
      </c>
      <c r="B652" s="492" t="s">
        <v>568</v>
      </c>
      <c r="C652" s="492" t="s">
        <v>395</v>
      </c>
      <c r="D652" s="492" t="s">
        <v>188</v>
      </c>
      <c r="E652" s="492" t="s">
        <v>420</v>
      </c>
      <c r="F652" s="492" t="s">
        <v>772</v>
      </c>
      <c r="G652" s="492">
        <v>3</v>
      </c>
      <c r="H652" s="492">
        <v>280176</v>
      </c>
      <c r="I652" s="492">
        <v>283236</v>
      </c>
      <c r="J652" s="492">
        <v>365717</v>
      </c>
      <c r="K652" s="492">
        <v>382700</v>
      </c>
      <c r="L652" s="492">
        <v>385488</v>
      </c>
      <c r="M652" s="492">
        <v>386860</v>
      </c>
    </row>
    <row r="653" spans="1:13" x14ac:dyDescent="0.45">
      <c r="A653" s="492" t="s">
        <v>774</v>
      </c>
      <c r="B653" s="492" t="s">
        <v>568</v>
      </c>
      <c r="C653" s="492" t="s">
        <v>395</v>
      </c>
      <c r="D653" s="492" t="s">
        <v>290</v>
      </c>
      <c r="E653" s="492" t="s">
        <v>420</v>
      </c>
      <c r="F653" s="492" t="s">
        <v>772</v>
      </c>
      <c r="G653" s="492">
        <v>3</v>
      </c>
      <c r="H653" s="492">
        <v>241575</v>
      </c>
      <c r="I653" s="492">
        <v>243128</v>
      </c>
      <c r="J653" s="492">
        <v>304735</v>
      </c>
      <c r="K653" s="492">
        <v>318730</v>
      </c>
      <c r="L653" s="492">
        <v>325660</v>
      </c>
      <c r="M653" s="492">
        <v>326848</v>
      </c>
    </row>
    <row r="654" spans="1:13" x14ac:dyDescent="0.45">
      <c r="A654" s="492" t="s">
        <v>774</v>
      </c>
      <c r="B654" s="492" t="s">
        <v>568</v>
      </c>
      <c r="C654" s="492" t="s">
        <v>396</v>
      </c>
      <c r="D654" s="492" t="s">
        <v>187</v>
      </c>
      <c r="E654" s="492" t="s">
        <v>420</v>
      </c>
      <c r="F654" s="492" t="s">
        <v>772</v>
      </c>
      <c r="G654" s="492">
        <v>3</v>
      </c>
      <c r="H654" s="492">
        <v>223298</v>
      </c>
      <c r="I654" s="492">
        <v>215919</v>
      </c>
      <c r="J654" s="492">
        <v>227437</v>
      </c>
      <c r="K654" s="492">
        <v>240215</v>
      </c>
      <c r="L654" s="492">
        <v>253171</v>
      </c>
      <c r="M654" s="492">
        <v>257289</v>
      </c>
    </row>
    <row r="655" spans="1:13" x14ac:dyDescent="0.45">
      <c r="A655" s="492" t="s">
        <v>774</v>
      </c>
      <c r="B655" s="492" t="s">
        <v>568</v>
      </c>
      <c r="C655" s="492" t="s">
        <v>396</v>
      </c>
      <c r="D655" s="492" t="s">
        <v>188</v>
      </c>
      <c r="E655" s="492" t="s">
        <v>420</v>
      </c>
      <c r="F655" s="492" t="s">
        <v>772</v>
      </c>
      <c r="G655" s="492">
        <v>3</v>
      </c>
      <c r="H655" s="492">
        <v>308737</v>
      </c>
      <c r="I655" s="492">
        <v>306218</v>
      </c>
      <c r="J655" s="492">
        <v>347676</v>
      </c>
      <c r="K655" s="492">
        <v>365064</v>
      </c>
      <c r="L655" s="492">
        <v>365767</v>
      </c>
      <c r="M655" s="492">
        <v>374435</v>
      </c>
    </row>
    <row r="656" spans="1:13" x14ac:dyDescent="0.45">
      <c r="A656" s="492" t="s">
        <v>774</v>
      </c>
      <c r="B656" s="492" t="s">
        <v>568</v>
      </c>
      <c r="C656" s="492" t="s">
        <v>396</v>
      </c>
      <c r="D656" s="492" t="s">
        <v>290</v>
      </c>
      <c r="E656" s="492" t="s">
        <v>420</v>
      </c>
      <c r="F656" s="492" t="s">
        <v>772</v>
      </c>
      <c r="G656" s="492">
        <v>3</v>
      </c>
      <c r="H656" s="492">
        <v>271962</v>
      </c>
      <c r="I656" s="492">
        <v>267518</v>
      </c>
      <c r="J656" s="492">
        <v>295476</v>
      </c>
      <c r="K656" s="492">
        <v>310275</v>
      </c>
      <c r="L656" s="492">
        <v>314318</v>
      </c>
      <c r="M656" s="492">
        <v>319989</v>
      </c>
    </row>
    <row r="657" spans="1:13" x14ac:dyDescent="0.45">
      <c r="A657" s="492" t="s">
        <v>774</v>
      </c>
      <c r="B657" s="492" t="s">
        <v>568</v>
      </c>
      <c r="C657" s="492" t="s">
        <v>397</v>
      </c>
      <c r="D657" s="492" t="s">
        <v>187</v>
      </c>
      <c r="E657" s="492" t="s">
        <v>420</v>
      </c>
      <c r="F657" s="492" t="s">
        <v>772</v>
      </c>
      <c r="G657" s="492">
        <v>3</v>
      </c>
      <c r="H657" s="492">
        <v>174036</v>
      </c>
      <c r="I657" s="492">
        <v>176515</v>
      </c>
      <c r="J657" s="492">
        <v>175720</v>
      </c>
      <c r="K657" s="492">
        <v>187745</v>
      </c>
      <c r="L657" s="492">
        <v>197605</v>
      </c>
      <c r="M657" s="492">
        <v>204068</v>
      </c>
    </row>
    <row r="658" spans="1:13" x14ac:dyDescent="0.45">
      <c r="A658" s="492" t="s">
        <v>774</v>
      </c>
      <c r="B658" s="492" t="s">
        <v>568</v>
      </c>
      <c r="C658" s="492" t="s">
        <v>397</v>
      </c>
      <c r="D658" s="492" t="s">
        <v>188</v>
      </c>
      <c r="E658" s="492" t="s">
        <v>420</v>
      </c>
      <c r="F658" s="492" t="s">
        <v>772</v>
      </c>
      <c r="G658" s="492">
        <v>3</v>
      </c>
      <c r="H658" s="492">
        <v>269937</v>
      </c>
      <c r="I658" s="492">
        <v>263850</v>
      </c>
      <c r="J658" s="492">
        <v>265364</v>
      </c>
      <c r="K658" s="492">
        <v>281415</v>
      </c>
      <c r="L658" s="492">
        <v>289053</v>
      </c>
      <c r="M658" s="492">
        <v>299172</v>
      </c>
    </row>
    <row r="659" spans="1:13" x14ac:dyDescent="0.45">
      <c r="A659" s="492" t="s">
        <v>774</v>
      </c>
      <c r="B659" s="492" t="s">
        <v>568</v>
      </c>
      <c r="C659" s="492" t="s">
        <v>397</v>
      </c>
      <c r="D659" s="492" t="s">
        <v>290</v>
      </c>
      <c r="E659" s="492" t="s">
        <v>420</v>
      </c>
      <c r="F659" s="492" t="s">
        <v>772</v>
      </c>
      <c r="G659" s="492">
        <v>3</v>
      </c>
      <c r="H659" s="492">
        <v>227636</v>
      </c>
      <c r="I659" s="492">
        <v>224760</v>
      </c>
      <c r="J659" s="492">
        <v>225154</v>
      </c>
      <c r="K659" s="492">
        <v>239657</v>
      </c>
      <c r="L659" s="492">
        <v>247663</v>
      </c>
      <c r="M659" s="492">
        <v>255610</v>
      </c>
    </row>
    <row r="660" spans="1:13" x14ac:dyDescent="0.45">
      <c r="A660" s="492" t="s">
        <v>774</v>
      </c>
      <c r="B660" s="492" t="s">
        <v>568</v>
      </c>
      <c r="C660" s="492" t="s">
        <v>398</v>
      </c>
      <c r="D660" s="492" t="s">
        <v>187</v>
      </c>
      <c r="E660" s="492" t="s">
        <v>420</v>
      </c>
      <c r="F660" s="492" t="s">
        <v>772</v>
      </c>
      <c r="G660" s="492">
        <v>3</v>
      </c>
      <c r="H660" s="492">
        <v>150317</v>
      </c>
      <c r="I660" s="492">
        <v>150911</v>
      </c>
      <c r="J660" s="492">
        <v>85955</v>
      </c>
      <c r="K660" s="492">
        <v>95275</v>
      </c>
      <c r="L660" s="492">
        <v>96764</v>
      </c>
      <c r="M660" s="492">
        <v>99948</v>
      </c>
    </row>
    <row r="661" spans="1:13" x14ac:dyDescent="0.45">
      <c r="A661" s="492" t="s">
        <v>774</v>
      </c>
      <c r="B661" s="492" t="s">
        <v>568</v>
      </c>
      <c r="C661" s="492" t="s">
        <v>398</v>
      </c>
      <c r="D661" s="492" t="s">
        <v>188</v>
      </c>
      <c r="E661" s="492" t="s">
        <v>420</v>
      </c>
      <c r="F661" s="492" t="s">
        <v>772</v>
      </c>
      <c r="G661" s="492">
        <v>3</v>
      </c>
      <c r="H661" s="492">
        <v>341958</v>
      </c>
      <c r="I661" s="492">
        <v>367240</v>
      </c>
      <c r="J661" s="492">
        <v>136549</v>
      </c>
      <c r="K661" s="492">
        <v>142918</v>
      </c>
      <c r="L661" s="492">
        <v>144611</v>
      </c>
      <c r="M661" s="492">
        <v>149098</v>
      </c>
    </row>
    <row r="662" spans="1:13" x14ac:dyDescent="0.45">
      <c r="A662" s="492" t="s">
        <v>774</v>
      </c>
      <c r="B662" s="492" t="s">
        <v>568</v>
      </c>
      <c r="C662" s="492" t="s">
        <v>398</v>
      </c>
      <c r="D662" s="492" t="s">
        <v>290</v>
      </c>
      <c r="E662" s="492" t="s">
        <v>420</v>
      </c>
      <c r="F662" s="492" t="s">
        <v>772</v>
      </c>
      <c r="G662" s="492">
        <v>3</v>
      </c>
      <c r="H662" s="492">
        <v>234509</v>
      </c>
      <c r="I662" s="492">
        <v>236678</v>
      </c>
      <c r="J662" s="492">
        <v>105766</v>
      </c>
      <c r="K662" s="492">
        <v>114656</v>
      </c>
      <c r="L662" s="492">
        <v>116386</v>
      </c>
      <c r="M662" s="492">
        <v>120218</v>
      </c>
    </row>
    <row r="663" spans="1:13" x14ac:dyDescent="0.45">
      <c r="A663" s="492" t="s">
        <v>774</v>
      </c>
      <c r="B663" s="492" t="s">
        <v>568</v>
      </c>
      <c r="C663" s="492" t="s">
        <v>290</v>
      </c>
      <c r="D663" s="492" t="s">
        <v>187</v>
      </c>
      <c r="E663" s="492" t="s">
        <v>420</v>
      </c>
      <c r="F663" s="492" t="s">
        <v>772</v>
      </c>
      <c r="G663" s="492">
        <v>3</v>
      </c>
      <c r="H663" s="492">
        <v>108147</v>
      </c>
      <c r="I663" s="492">
        <v>114584</v>
      </c>
      <c r="J663" s="492">
        <v>125327</v>
      </c>
      <c r="K663" s="492">
        <v>135398</v>
      </c>
      <c r="L663" s="492">
        <v>147692</v>
      </c>
      <c r="M663" s="492">
        <v>155091</v>
      </c>
    </row>
    <row r="664" spans="1:13" x14ac:dyDescent="0.45">
      <c r="A664" s="492" t="s">
        <v>774</v>
      </c>
      <c r="B664" s="492" t="s">
        <v>568</v>
      </c>
      <c r="C664" s="492" t="s">
        <v>290</v>
      </c>
      <c r="D664" s="492" t="s">
        <v>188</v>
      </c>
      <c r="E664" s="492" t="s">
        <v>420</v>
      </c>
      <c r="F664" s="492" t="s">
        <v>772</v>
      </c>
      <c r="G664" s="492">
        <v>3</v>
      </c>
      <c r="H664" s="492">
        <v>190108</v>
      </c>
      <c r="I664" s="492">
        <v>196996</v>
      </c>
      <c r="J664" s="492">
        <v>210426</v>
      </c>
      <c r="K664" s="492">
        <v>223030</v>
      </c>
      <c r="L664" s="492">
        <v>235585</v>
      </c>
      <c r="M664" s="492">
        <v>242284</v>
      </c>
    </row>
    <row r="665" spans="1:13" x14ac:dyDescent="0.45">
      <c r="A665" s="492" t="s">
        <v>774</v>
      </c>
      <c r="B665" s="492" t="s">
        <v>568</v>
      </c>
      <c r="C665" s="492" t="s">
        <v>290</v>
      </c>
      <c r="D665" s="492" t="s">
        <v>290</v>
      </c>
      <c r="E665" s="492" t="s">
        <v>420</v>
      </c>
      <c r="F665" s="492" t="s">
        <v>772</v>
      </c>
      <c r="G665" s="492">
        <v>3</v>
      </c>
      <c r="H665" s="492">
        <v>143357</v>
      </c>
      <c r="I665" s="492">
        <v>150091</v>
      </c>
      <c r="J665" s="492">
        <v>161957</v>
      </c>
      <c r="K665" s="492">
        <v>173127</v>
      </c>
      <c r="L665" s="492">
        <v>185529</v>
      </c>
      <c r="M665" s="492">
        <v>192723</v>
      </c>
    </row>
    <row r="666" spans="1:13" x14ac:dyDescent="0.45">
      <c r="A666" s="492" t="s">
        <v>774</v>
      </c>
      <c r="B666" s="492" t="s">
        <v>561</v>
      </c>
      <c r="C666" s="492" t="s">
        <v>386</v>
      </c>
      <c r="D666" s="492" t="s">
        <v>187</v>
      </c>
      <c r="E666" s="492" t="s">
        <v>420</v>
      </c>
      <c r="F666" s="492" t="s">
        <v>772</v>
      </c>
      <c r="G666" s="492">
        <v>3</v>
      </c>
      <c r="H666" s="492">
        <v>3402</v>
      </c>
      <c r="I666" s="492">
        <v>3721</v>
      </c>
      <c r="J666" s="492">
        <v>4140</v>
      </c>
      <c r="K666" s="492">
        <v>4505</v>
      </c>
      <c r="L666" s="492">
        <v>4828</v>
      </c>
      <c r="M666" s="492">
        <v>5249</v>
      </c>
    </row>
    <row r="667" spans="1:13" x14ac:dyDescent="0.45">
      <c r="A667" s="492" t="s">
        <v>774</v>
      </c>
      <c r="B667" s="492" t="s">
        <v>561</v>
      </c>
      <c r="C667" s="492" t="s">
        <v>386</v>
      </c>
      <c r="D667" s="492" t="s">
        <v>188</v>
      </c>
      <c r="E667" s="492" t="s">
        <v>420</v>
      </c>
      <c r="F667" s="492" t="s">
        <v>772</v>
      </c>
      <c r="G667" s="492">
        <v>3</v>
      </c>
      <c r="H667" s="492">
        <v>4133</v>
      </c>
      <c r="I667" s="492">
        <v>4403</v>
      </c>
      <c r="J667" s="492">
        <v>4890</v>
      </c>
      <c r="K667" s="492">
        <v>5321</v>
      </c>
      <c r="L667" s="492">
        <v>5671</v>
      </c>
      <c r="M667" s="492">
        <v>6215</v>
      </c>
    </row>
    <row r="668" spans="1:13" x14ac:dyDescent="0.45">
      <c r="A668" s="492" t="s">
        <v>774</v>
      </c>
      <c r="B668" s="492" t="s">
        <v>561</v>
      </c>
      <c r="C668" s="492" t="s">
        <v>386</v>
      </c>
      <c r="D668" s="492" t="s">
        <v>290</v>
      </c>
      <c r="E668" s="492" t="s">
        <v>420</v>
      </c>
      <c r="F668" s="492" t="s">
        <v>772</v>
      </c>
      <c r="G668" s="492">
        <v>3</v>
      </c>
      <c r="H668" s="492">
        <v>3792</v>
      </c>
      <c r="I668" s="492">
        <v>4085</v>
      </c>
      <c r="J668" s="492">
        <v>4539</v>
      </c>
      <c r="K668" s="492">
        <v>5148</v>
      </c>
      <c r="L668" s="492">
        <v>5283</v>
      </c>
      <c r="M668" s="492">
        <v>5747</v>
      </c>
    </row>
    <row r="669" spans="1:13" x14ac:dyDescent="0.45">
      <c r="A669" s="492" t="s">
        <v>774</v>
      </c>
      <c r="B669" s="492" t="s">
        <v>561</v>
      </c>
      <c r="C669" s="492" t="s">
        <v>389</v>
      </c>
      <c r="D669" s="492" t="s">
        <v>187</v>
      </c>
      <c r="E669" s="492" t="s">
        <v>420</v>
      </c>
      <c r="F669" s="492" t="s">
        <v>772</v>
      </c>
      <c r="G669" s="492">
        <v>3</v>
      </c>
      <c r="H669" s="492">
        <v>8508</v>
      </c>
      <c r="I669" s="492">
        <v>9423</v>
      </c>
      <c r="J669" s="492">
        <v>10824</v>
      </c>
      <c r="K669" s="492">
        <v>12607</v>
      </c>
      <c r="L669" s="492">
        <v>12993</v>
      </c>
      <c r="M669" s="492">
        <v>14928</v>
      </c>
    </row>
    <row r="670" spans="1:13" x14ac:dyDescent="0.45">
      <c r="A670" s="492" t="s">
        <v>774</v>
      </c>
      <c r="B670" s="492" t="s">
        <v>561</v>
      </c>
      <c r="C670" s="492" t="s">
        <v>389</v>
      </c>
      <c r="D670" s="492" t="s">
        <v>188</v>
      </c>
      <c r="E670" s="492" t="s">
        <v>420</v>
      </c>
      <c r="F670" s="492" t="s">
        <v>772</v>
      </c>
      <c r="G670" s="492">
        <v>3</v>
      </c>
      <c r="H670" s="492">
        <v>9884</v>
      </c>
      <c r="I670" s="492">
        <v>11026</v>
      </c>
      <c r="J670" s="492">
        <v>12583</v>
      </c>
      <c r="K670" s="492">
        <v>14687</v>
      </c>
      <c r="L670" s="492">
        <v>14583</v>
      </c>
      <c r="M670" s="492">
        <v>17213</v>
      </c>
    </row>
    <row r="671" spans="1:13" x14ac:dyDescent="0.45">
      <c r="A671" s="492" t="s">
        <v>774</v>
      </c>
      <c r="B671" s="492" t="s">
        <v>561</v>
      </c>
      <c r="C671" s="492" t="s">
        <v>389</v>
      </c>
      <c r="D671" s="492" t="s">
        <v>290</v>
      </c>
      <c r="E671" s="492" t="s">
        <v>420</v>
      </c>
      <c r="F671" s="492" t="s">
        <v>772</v>
      </c>
      <c r="G671" s="492">
        <v>3</v>
      </c>
      <c r="H671" s="492">
        <v>9304</v>
      </c>
      <c r="I671" s="492">
        <v>10328</v>
      </c>
      <c r="J671" s="492">
        <v>11803</v>
      </c>
      <c r="K671" s="492">
        <v>13763</v>
      </c>
      <c r="L671" s="492">
        <v>13887</v>
      </c>
      <c r="M671" s="492">
        <v>16184</v>
      </c>
    </row>
    <row r="672" spans="1:13" x14ac:dyDescent="0.45">
      <c r="A672" s="492" t="s">
        <v>774</v>
      </c>
      <c r="B672" s="492" t="s">
        <v>561</v>
      </c>
      <c r="C672" s="492" t="s">
        <v>390</v>
      </c>
      <c r="D672" s="492" t="s">
        <v>187</v>
      </c>
      <c r="E672" s="492" t="s">
        <v>420</v>
      </c>
      <c r="F672" s="492" t="s">
        <v>772</v>
      </c>
      <c r="G672" s="492">
        <v>3</v>
      </c>
      <c r="H672" s="492">
        <v>17349</v>
      </c>
      <c r="I672" s="492">
        <v>18581</v>
      </c>
      <c r="J672" s="492">
        <v>21188</v>
      </c>
      <c r="K672" s="492">
        <v>24687</v>
      </c>
      <c r="L672" s="492">
        <v>26161</v>
      </c>
      <c r="M672" s="492">
        <v>38247</v>
      </c>
    </row>
    <row r="673" spans="1:13" x14ac:dyDescent="0.45">
      <c r="A673" s="492" t="s">
        <v>774</v>
      </c>
      <c r="B673" s="492" t="s">
        <v>561</v>
      </c>
      <c r="C673" s="492" t="s">
        <v>390</v>
      </c>
      <c r="D673" s="492" t="s">
        <v>188</v>
      </c>
      <c r="E673" s="492" t="s">
        <v>420</v>
      </c>
      <c r="F673" s="492" t="s">
        <v>772</v>
      </c>
      <c r="G673" s="492">
        <v>3</v>
      </c>
      <c r="H673" s="492">
        <v>22628</v>
      </c>
      <c r="I673" s="492">
        <v>24353</v>
      </c>
      <c r="J673" s="492">
        <v>27823</v>
      </c>
      <c r="K673" s="492">
        <v>32543</v>
      </c>
      <c r="L673" s="492">
        <v>34148</v>
      </c>
      <c r="M673" s="492">
        <v>46155</v>
      </c>
    </row>
    <row r="674" spans="1:13" x14ac:dyDescent="0.45">
      <c r="A674" s="492" t="s">
        <v>774</v>
      </c>
      <c r="B674" s="492" t="s">
        <v>561</v>
      </c>
      <c r="C674" s="492" t="s">
        <v>390</v>
      </c>
      <c r="D674" s="492" t="s">
        <v>290</v>
      </c>
      <c r="E674" s="492" t="s">
        <v>420</v>
      </c>
      <c r="F674" s="492" t="s">
        <v>772</v>
      </c>
      <c r="G674" s="492">
        <v>3</v>
      </c>
      <c r="H674" s="492">
        <v>20452</v>
      </c>
      <c r="I674" s="492">
        <v>21913</v>
      </c>
      <c r="J674" s="492">
        <v>24981</v>
      </c>
      <c r="K674" s="492">
        <v>29159</v>
      </c>
      <c r="L674" s="492">
        <v>30692</v>
      </c>
      <c r="M674" s="492">
        <v>42765</v>
      </c>
    </row>
    <row r="675" spans="1:13" x14ac:dyDescent="0.45">
      <c r="A675" s="492" t="s">
        <v>774</v>
      </c>
      <c r="B675" s="492" t="s">
        <v>561</v>
      </c>
      <c r="C675" s="492" t="s">
        <v>391</v>
      </c>
      <c r="D675" s="492" t="s">
        <v>187</v>
      </c>
      <c r="E675" s="492" t="s">
        <v>420</v>
      </c>
      <c r="F675" s="492" t="s">
        <v>772</v>
      </c>
      <c r="G675" s="492">
        <v>3</v>
      </c>
      <c r="H675" s="492">
        <v>26819</v>
      </c>
      <c r="I675" s="492">
        <v>28497</v>
      </c>
      <c r="J675" s="492">
        <v>32129</v>
      </c>
      <c r="K675" s="492">
        <v>36412</v>
      </c>
      <c r="L675" s="492">
        <v>38334</v>
      </c>
      <c r="M675" s="492">
        <v>56243</v>
      </c>
    </row>
    <row r="676" spans="1:13" x14ac:dyDescent="0.45">
      <c r="A676" s="492" t="s">
        <v>774</v>
      </c>
      <c r="B676" s="492" t="s">
        <v>561</v>
      </c>
      <c r="C676" s="492" t="s">
        <v>391</v>
      </c>
      <c r="D676" s="492" t="s">
        <v>188</v>
      </c>
      <c r="E676" s="492" t="s">
        <v>420</v>
      </c>
      <c r="F676" s="492" t="s">
        <v>772</v>
      </c>
      <c r="G676" s="492">
        <v>3</v>
      </c>
      <c r="H676" s="492">
        <v>36996</v>
      </c>
      <c r="I676" s="492">
        <v>38957</v>
      </c>
      <c r="J676" s="492">
        <v>43613</v>
      </c>
      <c r="K676" s="492">
        <v>49631</v>
      </c>
      <c r="L676" s="492">
        <v>51564</v>
      </c>
      <c r="M676" s="492">
        <v>71558</v>
      </c>
    </row>
    <row r="677" spans="1:13" x14ac:dyDescent="0.45">
      <c r="A677" s="492" t="s">
        <v>774</v>
      </c>
      <c r="B677" s="492" t="s">
        <v>561</v>
      </c>
      <c r="C677" s="492" t="s">
        <v>391</v>
      </c>
      <c r="D677" s="492" t="s">
        <v>290</v>
      </c>
      <c r="E677" s="492" t="s">
        <v>420</v>
      </c>
      <c r="F677" s="492" t="s">
        <v>772</v>
      </c>
      <c r="G677" s="492">
        <v>3</v>
      </c>
      <c r="H677" s="492">
        <v>32953</v>
      </c>
      <c r="I677" s="492">
        <v>34690</v>
      </c>
      <c r="J677" s="492">
        <v>38843</v>
      </c>
      <c r="K677" s="492">
        <v>44094</v>
      </c>
      <c r="L677" s="492">
        <v>46003</v>
      </c>
      <c r="M677" s="492">
        <v>65139</v>
      </c>
    </row>
    <row r="678" spans="1:13" x14ac:dyDescent="0.45">
      <c r="A678" s="492" t="s">
        <v>774</v>
      </c>
      <c r="B678" s="492" t="s">
        <v>561</v>
      </c>
      <c r="C678" s="492" t="s">
        <v>392</v>
      </c>
      <c r="D678" s="492" t="s">
        <v>187</v>
      </c>
      <c r="E678" s="492" t="s">
        <v>420</v>
      </c>
      <c r="F678" s="492" t="s">
        <v>772</v>
      </c>
      <c r="G678" s="492">
        <v>3</v>
      </c>
      <c r="H678" s="492">
        <v>35499</v>
      </c>
      <c r="I678" s="492">
        <v>37470</v>
      </c>
      <c r="J678" s="492">
        <v>42256</v>
      </c>
      <c r="K678" s="492">
        <v>47231</v>
      </c>
      <c r="L678" s="492">
        <v>49558</v>
      </c>
      <c r="M678" s="492">
        <v>68886</v>
      </c>
    </row>
    <row r="679" spans="1:13" x14ac:dyDescent="0.45">
      <c r="A679" s="492" t="s">
        <v>774</v>
      </c>
      <c r="B679" s="492" t="s">
        <v>561</v>
      </c>
      <c r="C679" s="492" t="s">
        <v>392</v>
      </c>
      <c r="D679" s="492" t="s">
        <v>188</v>
      </c>
      <c r="E679" s="492" t="s">
        <v>420</v>
      </c>
      <c r="F679" s="492" t="s">
        <v>772</v>
      </c>
      <c r="G679" s="492">
        <v>3</v>
      </c>
      <c r="H679" s="492">
        <v>50790</v>
      </c>
      <c r="I679" s="492">
        <v>52585</v>
      </c>
      <c r="J679" s="492">
        <v>58256</v>
      </c>
      <c r="K679" s="492">
        <v>64739</v>
      </c>
      <c r="L679" s="492">
        <v>66913</v>
      </c>
      <c r="M679" s="492">
        <v>88558</v>
      </c>
    </row>
    <row r="680" spans="1:13" x14ac:dyDescent="0.45">
      <c r="A680" s="492" t="s">
        <v>774</v>
      </c>
      <c r="B680" s="492" t="s">
        <v>561</v>
      </c>
      <c r="C680" s="492" t="s">
        <v>392</v>
      </c>
      <c r="D680" s="492" t="s">
        <v>290</v>
      </c>
      <c r="E680" s="492" t="s">
        <v>420</v>
      </c>
      <c r="F680" s="492" t="s">
        <v>772</v>
      </c>
      <c r="G680" s="492">
        <v>3</v>
      </c>
      <c r="H680" s="492">
        <v>44934</v>
      </c>
      <c r="I680" s="492">
        <v>46692</v>
      </c>
      <c r="J680" s="492">
        <v>51910</v>
      </c>
      <c r="K680" s="492">
        <v>57709</v>
      </c>
      <c r="L680" s="492">
        <v>59891</v>
      </c>
      <c r="M680" s="492">
        <v>80567</v>
      </c>
    </row>
    <row r="681" spans="1:13" x14ac:dyDescent="0.45">
      <c r="A681" s="492" t="s">
        <v>774</v>
      </c>
      <c r="B681" s="492" t="s">
        <v>561</v>
      </c>
      <c r="C681" s="492" t="s">
        <v>393</v>
      </c>
      <c r="D681" s="492" t="s">
        <v>187</v>
      </c>
      <c r="E681" s="492" t="s">
        <v>420</v>
      </c>
      <c r="F681" s="492" t="s">
        <v>772</v>
      </c>
      <c r="G681" s="492">
        <v>3</v>
      </c>
      <c r="H681" s="492">
        <v>55764</v>
      </c>
      <c r="I681" s="492">
        <v>57908</v>
      </c>
      <c r="J681" s="492">
        <v>65058</v>
      </c>
      <c r="K681" s="492">
        <v>69995</v>
      </c>
      <c r="L681" s="492">
        <v>71029</v>
      </c>
      <c r="M681" s="492">
        <v>92583</v>
      </c>
    </row>
    <row r="682" spans="1:13" x14ac:dyDescent="0.45">
      <c r="A682" s="492" t="s">
        <v>774</v>
      </c>
      <c r="B682" s="492" t="s">
        <v>561</v>
      </c>
      <c r="C682" s="492" t="s">
        <v>393</v>
      </c>
      <c r="D682" s="492" t="s">
        <v>188</v>
      </c>
      <c r="E682" s="492" t="s">
        <v>420</v>
      </c>
      <c r="F682" s="492" t="s">
        <v>772</v>
      </c>
      <c r="G682" s="492">
        <v>3</v>
      </c>
      <c r="H682" s="492">
        <v>71480</v>
      </c>
      <c r="I682" s="492">
        <v>73585</v>
      </c>
      <c r="J682" s="492">
        <v>80709</v>
      </c>
      <c r="K682" s="492">
        <v>88174</v>
      </c>
      <c r="L682" s="492">
        <v>89521</v>
      </c>
      <c r="M682" s="492">
        <v>111522</v>
      </c>
    </row>
    <row r="683" spans="1:13" x14ac:dyDescent="0.45">
      <c r="A683" s="492" t="s">
        <v>774</v>
      </c>
      <c r="B683" s="492" t="s">
        <v>561</v>
      </c>
      <c r="C683" s="492" t="s">
        <v>393</v>
      </c>
      <c r="D683" s="492" t="s">
        <v>290</v>
      </c>
      <c r="E683" s="492" t="s">
        <v>420</v>
      </c>
      <c r="F683" s="492" t="s">
        <v>772</v>
      </c>
      <c r="G683" s="492">
        <v>3</v>
      </c>
      <c r="H683" s="492">
        <v>65574</v>
      </c>
      <c r="I683" s="492">
        <v>67627</v>
      </c>
      <c r="J683" s="492">
        <v>74703</v>
      </c>
      <c r="K683" s="492">
        <v>81192</v>
      </c>
      <c r="L683" s="492">
        <v>82375</v>
      </c>
      <c r="M683" s="492">
        <v>104213</v>
      </c>
    </row>
    <row r="684" spans="1:13" x14ac:dyDescent="0.45">
      <c r="A684" s="492" t="s">
        <v>774</v>
      </c>
      <c r="B684" s="492" t="s">
        <v>561</v>
      </c>
      <c r="C684" s="492" t="s">
        <v>394</v>
      </c>
      <c r="D684" s="492" t="s">
        <v>187</v>
      </c>
      <c r="E684" s="492" t="s">
        <v>420</v>
      </c>
      <c r="F684" s="492" t="s">
        <v>772</v>
      </c>
      <c r="G684" s="492">
        <v>3</v>
      </c>
      <c r="H684" s="492">
        <v>98273</v>
      </c>
      <c r="I684" s="492">
        <v>100268</v>
      </c>
      <c r="J684" s="492">
        <v>111934</v>
      </c>
      <c r="K684" s="492">
        <v>115566</v>
      </c>
      <c r="L684" s="492">
        <v>113441</v>
      </c>
      <c r="M684" s="492">
        <v>133494</v>
      </c>
    </row>
    <row r="685" spans="1:13" x14ac:dyDescent="0.45">
      <c r="A685" s="492" t="s">
        <v>774</v>
      </c>
      <c r="B685" s="492" t="s">
        <v>561</v>
      </c>
      <c r="C685" s="492" t="s">
        <v>394</v>
      </c>
      <c r="D685" s="492" t="s">
        <v>188</v>
      </c>
      <c r="E685" s="492" t="s">
        <v>420</v>
      </c>
      <c r="F685" s="492" t="s">
        <v>772</v>
      </c>
      <c r="G685" s="492">
        <v>3</v>
      </c>
      <c r="H685" s="492">
        <v>97443</v>
      </c>
      <c r="I685" s="492">
        <v>98484</v>
      </c>
      <c r="J685" s="492">
        <v>107714</v>
      </c>
      <c r="K685" s="492">
        <v>113573</v>
      </c>
      <c r="L685" s="492">
        <v>115495</v>
      </c>
      <c r="M685" s="492">
        <v>137642</v>
      </c>
    </row>
    <row r="686" spans="1:13" x14ac:dyDescent="0.45">
      <c r="A686" s="492" t="s">
        <v>774</v>
      </c>
      <c r="B686" s="492" t="s">
        <v>561</v>
      </c>
      <c r="C686" s="492" t="s">
        <v>394</v>
      </c>
      <c r="D686" s="492" t="s">
        <v>290</v>
      </c>
      <c r="E686" s="492" t="s">
        <v>420</v>
      </c>
      <c r="F686" s="492" t="s">
        <v>772</v>
      </c>
      <c r="G686" s="492">
        <v>3</v>
      </c>
      <c r="H686" s="492">
        <v>97778</v>
      </c>
      <c r="I686" s="492">
        <v>99172</v>
      </c>
      <c r="J686" s="492">
        <v>109327</v>
      </c>
      <c r="K686" s="492">
        <v>114329</v>
      </c>
      <c r="L686" s="492">
        <v>114669</v>
      </c>
      <c r="M686" s="492">
        <v>135991</v>
      </c>
    </row>
    <row r="687" spans="1:13" x14ac:dyDescent="0.45">
      <c r="A687" s="492" t="s">
        <v>774</v>
      </c>
      <c r="B687" s="492" t="s">
        <v>561</v>
      </c>
      <c r="C687" s="492" t="s">
        <v>395</v>
      </c>
      <c r="D687" s="492" t="s">
        <v>187</v>
      </c>
      <c r="E687" s="492" t="s">
        <v>420</v>
      </c>
      <c r="F687" s="492" t="s">
        <v>772</v>
      </c>
      <c r="G687" s="492">
        <v>3</v>
      </c>
      <c r="H687" s="492">
        <v>148615</v>
      </c>
      <c r="I687" s="492">
        <v>151953</v>
      </c>
      <c r="J687" s="492">
        <v>166491</v>
      </c>
      <c r="K687" s="492">
        <v>174042</v>
      </c>
      <c r="L687" s="492">
        <v>174368</v>
      </c>
      <c r="M687" s="492">
        <v>178938</v>
      </c>
    </row>
    <row r="688" spans="1:13" x14ac:dyDescent="0.45">
      <c r="A688" s="492" t="s">
        <v>774</v>
      </c>
      <c r="B688" s="492" t="s">
        <v>561</v>
      </c>
      <c r="C688" s="492" t="s">
        <v>395</v>
      </c>
      <c r="D688" s="492" t="s">
        <v>188</v>
      </c>
      <c r="E688" s="492" t="s">
        <v>420</v>
      </c>
      <c r="F688" s="492" t="s">
        <v>772</v>
      </c>
      <c r="G688" s="492">
        <v>3</v>
      </c>
      <c r="H688" s="492">
        <v>136594</v>
      </c>
      <c r="I688" s="492">
        <v>137281</v>
      </c>
      <c r="J688" s="492">
        <v>146525</v>
      </c>
      <c r="K688" s="492">
        <v>155102</v>
      </c>
      <c r="L688" s="492">
        <v>155951</v>
      </c>
      <c r="M688" s="492">
        <v>160246</v>
      </c>
    </row>
    <row r="689" spans="1:13" x14ac:dyDescent="0.45">
      <c r="A689" s="492" t="s">
        <v>774</v>
      </c>
      <c r="B689" s="492" t="s">
        <v>561</v>
      </c>
      <c r="C689" s="492" t="s">
        <v>395</v>
      </c>
      <c r="D689" s="492" t="s">
        <v>290</v>
      </c>
      <c r="E689" s="492" t="s">
        <v>420</v>
      </c>
      <c r="F689" s="492" t="s">
        <v>772</v>
      </c>
      <c r="G689" s="492">
        <v>3</v>
      </c>
      <c r="H689" s="492">
        <v>141614</v>
      </c>
      <c r="I689" s="492">
        <v>143419</v>
      </c>
      <c r="J689" s="492">
        <v>154860</v>
      </c>
      <c r="K689" s="492">
        <v>163074</v>
      </c>
      <c r="L689" s="492">
        <v>163622</v>
      </c>
      <c r="M689" s="492">
        <v>168049</v>
      </c>
    </row>
    <row r="690" spans="1:13" x14ac:dyDescent="0.45">
      <c r="A690" s="492" t="s">
        <v>774</v>
      </c>
      <c r="B690" s="492" t="s">
        <v>561</v>
      </c>
      <c r="C690" s="492" t="s">
        <v>396</v>
      </c>
      <c r="D690" s="492" t="s">
        <v>187</v>
      </c>
      <c r="E690" s="492" t="s">
        <v>420</v>
      </c>
      <c r="F690" s="492" t="s">
        <v>772</v>
      </c>
      <c r="G690" s="492">
        <v>3</v>
      </c>
      <c r="H690" s="492">
        <v>156761</v>
      </c>
      <c r="I690" s="492">
        <v>159381</v>
      </c>
      <c r="J690" s="492">
        <v>173506</v>
      </c>
      <c r="K690" s="492">
        <v>182911</v>
      </c>
      <c r="L690" s="492">
        <v>186225</v>
      </c>
      <c r="M690" s="492">
        <v>182490</v>
      </c>
    </row>
    <row r="691" spans="1:13" x14ac:dyDescent="0.45">
      <c r="A691" s="492" t="s">
        <v>774</v>
      </c>
      <c r="B691" s="492" t="s">
        <v>561</v>
      </c>
      <c r="C691" s="492" t="s">
        <v>396</v>
      </c>
      <c r="D691" s="492" t="s">
        <v>188</v>
      </c>
      <c r="E691" s="492" t="s">
        <v>420</v>
      </c>
      <c r="F691" s="492" t="s">
        <v>772</v>
      </c>
      <c r="G691" s="492">
        <v>3</v>
      </c>
      <c r="H691" s="492">
        <v>151291</v>
      </c>
      <c r="I691" s="492">
        <v>154170</v>
      </c>
      <c r="J691" s="492">
        <v>167936</v>
      </c>
      <c r="K691" s="492">
        <v>175721</v>
      </c>
      <c r="L691" s="492">
        <v>177579</v>
      </c>
      <c r="M691" s="492">
        <v>175496</v>
      </c>
    </row>
    <row r="692" spans="1:13" x14ac:dyDescent="0.45">
      <c r="A692" s="492" t="s">
        <v>774</v>
      </c>
      <c r="B692" s="492" t="s">
        <v>561</v>
      </c>
      <c r="C692" s="492" t="s">
        <v>396</v>
      </c>
      <c r="D692" s="492" t="s">
        <v>290</v>
      </c>
      <c r="E692" s="492" t="s">
        <v>420</v>
      </c>
      <c r="F692" s="492" t="s">
        <v>772</v>
      </c>
      <c r="G692" s="492">
        <v>3</v>
      </c>
      <c r="H692" s="492">
        <v>153619</v>
      </c>
      <c r="I692" s="492">
        <v>156477</v>
      </c>
      <c r="J692" s="492">
        <v>170415</v>
      </c>
      <c r="K692" s="492">
        <v>178931</v>
      </c>
      <c r="L692" s="492">
        <v>181404</v>
      </c>
      <c r="M692" s="492">
        <v>178570</v>
      </c>
    </row>
    <row r="693" spans="1:13" x14ac:dyDescent="0.45">
      <c r="A693" s="492" t="s">
        <v>774</v>
      </c>
      <c r="B693" s="492" t="s">
        <v>561</v>
      </c>
      <c r="C693" s="492" t="s">
        <v>397</v>
      </c>
      <c r="D693" s="492" t="s">
        <v>187</v>
      </c>
      <c r="E693" s="492" t="s">
        <v>420</v>
      </c>
      <c r="F693" s="492" t="s">
        <v>772</v>
      </c>
      <c r="G693" s="492">
        <v>3</v>
      </c>
      <c r="H693" s="492">
        <v>136008</v>
      </c>
      <c r="I693" s="492">
        <v>137858</v>
      </c>
      <c r="J693" s="492">
        <v>148341</v>
      </c>
      <c r="K693" s="492">
        <v>155322</v>
      </c>
      <c r="L693" s="492">
        <v>159128</v>
      </c>
      <c r="M693" s="492">
        <v>157920</v>
      </c>
    </row>
    <row r="694" spans="1:13" x14ac:dyDescent="0.45">
      <c r="A694" s="492" t="s">
        <v>774</v>
      </c>
      <c r="B694" s="492" t="s">
        <v>561</v>
      </c>
      <c r="C694" s="492" t="s">
        <v>397</v>
      </c>
      <c r="D694" s="492" t="s">
        <v>188</v>
      </c>
      <c r="E694" s="492" t="s">
        <v>420</v>
      </c>
      <c r="F694" s="492" t="s">
        <v>772</v>
      </c>
      <c r="G694" s="492">
        <v>3</v>
      </c>
      <c r="H694" s="492">
        <v>128511</v>
      </c>
      <c r="I694" s="492">
        <v>130965</v>
      </c>
      <c r="J694" s="492">
        <v>140658</v>
      </c>
      <c r="K694" s="492">
        <v>151672</v>
      </c>
      <c r="L694" s="492">
        <v>156836</v>
      </c>
      <c r="M694" s="492">
        <v>157811</v>
      </c>
    </row>
    <row r="695" spans="1:13" x14ac:dyDescent="0.45">
      <c r="A695" s="492" t="s">
        <v>774</v>
      </c>
      <c r="B695" s="492" t="s">
        <v>561</v>
      </c>
      <c r="C695" s="492" t="s">
        <v>397</v>
      </c>
      <c r="D695" s="492" t="s">
        <v>290</v>
      </c>
      <c r="E695" s="492" t="s">
        <v>420</v>
      </c>
      <c r="F695" s="492" t="s">
        <v>772</v>
      </c>
      <c r="G695" s="492">
        <v>3</v>
      </c>
      <c r="H695" s="492">
        <v>131490</v>
      </c>
      <c r="I695" s="492">
        <v>133792</v>
      </c>
      <c r="J695" s="492">
        <v>143901</v>
      </c>
      <c r="K695" s="492">
        <v>153268</v>
      </c>
      <c r="L695" s="492">
        <v>157851</v>
      </c>
      <c r="M695" s="492">
        <v>157847</v>
      </c>
    </row>
    <row r="696" spans="1:13" x14ac:dyDescent="0.45">
      <c r="A696" s="492" t="s">
        <v>774</v>
      </c>
      <c r="B696" s="492" t="s">
        <v>561</v>
      </c>
      <c r="C696" s="492" t="s">
        <v>398</v>
      </c>
      <c r="D696" s="492" t="s">
        <v>187</v>
      </c>
      <c r="E696" s="492" t="s">
        <v>420</v>
      </c>
      <c r="F696" s="492" t="s">
        <v>772</v>
      </c>
      <c r="G696" s="492">
        <v>3</v>
      </c>
      <c r="H696" s="492">
        <v>77112</v>
      </c>
      <c r="I696" s="492">
        <v>77303</v>
      </c>
      <c r="J696" s="492">
        <v>88369</v>
      </c>
      <c r="K696" s="492">
        <v>101106</v>
      </c>
      <c r="L696" s="492">
        <v>100771</v>
      </c>
      <c r="M696" s="492">
        <v>104327</v>
      </c>
    </row>
    <row r="697" spans="1:13" x14ac:dyDescent="0.45">
      <c r="A697" s="492" t="s">
        <v>774</v>
      </c>
      <c r="B697" s="492" t="s">
        <v>561</v>
      </c>
      <c r="C697" s="492" t="s">
        <v>398</v>
      </c>
      <c r="D697" s="492" t="s">
        <v>188</v>
      </c>
      <c r="E697" s="492" t="s">
        <v>420</v>
      </c>
      <c r="F697" s="492" t="s">
        <v>772</v>
      </c>
      <c r="G697" s="492">
        <v>3</v>
      </c>
      <c r="H697" s="492">
        <v>80859</v>
      </c>
      <c r="I697" s="492">
        <v>91198</v>
      </c>
      <c r="J697" s="492">
        <v>85160</v>
      </c>
      <c r="K697" s="492">
        <v>91774</v>
      </c>
      <c r="L697" s="492">
        <v>90456</v>
      </c>
      <c r="M697" s="492">
        <v>90090</v>
      </c>
    </row>
    <row r="698" spans="1:13" x14ac:dyDescent="0.45">
      <c r="A698" s="492" t="s">
        <v>774</v>
      </c>
      <c r="B698" s="492" t="s">
        <v>561</v>
      </c>
      <c r="C698" s="492" t="s">
        <v>398</v>
      </c>
      <c r="D698" s="492" t="s">
        <v>290</v>
      </c>
      <c r="E698" s="492" t="s">
        <v>420</v>
      </c>
      <c r="F698" s="492" t="s">
        <v>772</v>
      </c>
      <c r="G698" s="492">
        <v>3</v>
      </c>
      <c r="H698" s="492">
        <v>79460</v>
      </c>
      <c r="I698" s="492">
        <v>86124</v>
      </c>
      <c r="J698" s="492">
        <v>86269</v>
      </c>
      <c r="K698" s="492">
        <v>95217</v>
      </c>
      <c r="L698" s="492">
        <v>94420</v>
      </c>
      <c r="M698" s="492">
        <v>95594</v>
      </c>
    </row>
    <row r="699" spans="1:13" x14ac:dyDescent="0.45">
      <c r="A699" s="492" t="s">
        <v>774</v>
      </c>
      <c r="B699" s="492" t="s">
        <v>561</v>
      </c>
      <c r="C699" s="492" t="s">
        <v>290</v>
      </c>
      <c r="D699" s="492" t="s">
        <v>187</v>
      </c>
      <c r="E699" s="492" t="s">
        <v>420</v>
      </c>
      <c r="F699" s="492" t="s">
        <v>772</v>
      </c>
      <c r="G699" s="492">
        <v>3</v>
      </c>
      <c r="H699" s="492">
        <v>34503</v>
      </c>
      <c r="I699" s="492">
        <v>37478</v>
      </c>
      <c r="J699" s="492">
        <v>43115</v>
      </c>
      <c r="K699" s="492">
        <v>49274</v>
      </c>
      <c r="L699" s="492">
        <v>50758</v>
      </c>
      <c r="M699" s="492">
        <v>66681</v>
      </c>
    </row>
    <row r="700" spans="1:13" x14ac:dyDescent="0.45">
      <c r="A700" s="492" t="s">
        <v>774</v>
      </c>
      <c r="B700" s="492" t="s">
        <v>561</v>
      </c>
      <c r="C700" s="492" t="s">
        <v>290</v>
      </c>
      <c r="D700" s="492" t="s">
        <v>188</v>
      </c>
      <c r="E700" s="492" t="s">
        <v>420</v>
      </c>
      <c r="F700" s="492" t="s">
        <v>772</v>
      </c>
      <c r="G700" s="492">
        <v>3</v>
      </c>
      <c r="H700" s="492">
        <v>40897</v>
      </c>
      <c r="I700" s="492">
        <v>43967</v>
      </c>
      <c r="J700" s="492">
        <v>49741</v>
      </c>
      <c r="K700" s="492">
        <v>56883</v>
      </c>
      <c r="L700" s="492">
        <v>58536</v>
      </c>
      <c r="M700" s="492">
        <v>75321</v>
      </c>
    </row>
    <row r="701" spans="1:13" x14ac:dyDescent="0.45">
      <c r="A701" s="492" t="s">
        <v>774</v>
      </c>
      <c r="B701" s="492" t="s">
        <v>561</v>
      </c>
      <c r="C701" s="492" t="s">
        <v>290</v>
      </c>
      <c r="D701" s="492" t="s">
        <v>290</v>
      </c>
      <c r="E701" s="492" t="s">
        <v>420</v>
      </c>
      <c r="F701" s="492" t="s">
        <v>772</v>
      </c>
      <c r="G701" s="492">
        <v>3</v>
      </c>
      <c r="H701" s="492">
        <v>38619</v>
      </c>
      <c r="I701" s="492">
        <v>41668</v>
      </c>
      <c r="J701" s="492">
        <v>47343</v>
      </c>
      <c r="K701" s="492">
        <v>54111</v>
      </c>
      <c r="L701" s="492">
        <v>55727</v>
      </c>
      <c r="M701" s="492">
        <v>72112</v>
      </c>
    </row>
  </sheetData>
  <autoFilter ref="A1:M701" xr:uid="{00000000-0009-0000-0000-000018000000}"/>
  <pageMargins left="0.75" right="0.75" top="1" bottom="1" header="0.5" footer="0.5"/>
  <pageSetup paperSize="9" orientation="portrait" r:id="rId1"/>
  <headerFooter alignWithMargins="0">
    <oddHeader>&amp;C&amp;A</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S251"/>
  <sheetViews>
    <sheetView showGridLines="0" zoomScaleNormal="100" zoomScaleSheetLayoutView="85" workbookViewId="0">
      <selection sqref="A1:J1"/>
    </sheetView>
  </sheetViews>
  <sheetFormatPr defaultColWidth="18.73046875" defaultRowHeight="12.95" customHeight="1" x14ac:dyDescent="0.35"/>
  <cols>
    <col min="1" max="1" width="28.265625" style="4" customWidth="1"/>
    <col min="2" max="2" width="28" style="4" customWidth="1"/>
    <col min="3" max="3" width="22.73046875" style="4" hidden="1" customWidth="1"/>
    <col min="4" max="4" width="7" style="4" hidden="1" customWidth="1"/>
    <col min="5" max="10" width="15.73046875" style="4" customWidth="1"/>
    <col min="11" max="16384" width="18.73046875" style="4"/>
  </cols>
  <sheetData>
    <row r="1" spans="1:18" ht="20.85" customHeight="1" x14ac:dyDescent="0.35">
      <c r="A1" s="590" t="s">
        <v>265</v>
      </c>
      <c r="B1" s="590"/>
      <c r="C1" s="590"/>
      <c r="D1" s="590"/>
      <c r="E1" s="590"/>
      <c r="F1" s="590"/>
      <c r="G1" s="590"/>
      <c r="H1" s="590"/>
      <c r="I1" s="590"/>
      <c r="J1" s="590"/>
    </row>
    <row r="2" spans="1:18" s="45" customFormat="1" ht="14.65" customHeight="1" x14ac:dyDescent="0.35">
      <c r="A2" s="618" t="s">
        <v>48</v>
      </c>
      <c r="B2" s="618"/>
      <c r="C2" s="618"/>
      <c r="D2" s="618"/>
      <c r="E2" s="618"/>
      <c r="F2" s="618"/>
      <c r="G2" s="618"/>
      <c r="H2" s="618"/>
      <c r="I2" s="618"/>
      <c r="J2" s="618"/>
    </row>
    <row r="3" spans="1:18" customFormat="1" ht="16.5" customHeight="1" x14ac:dyDescent="0.45"/>
    <row r="4" spans="1:18" s="48" customFormat="1" ht="30.75" customHeight="1" x14ac:dyDescent="0.45">
      <c r="A4" s="314"/>
      <c r="B4" s="314"/>
      <c r="C4" s="272"/>
      <c r="D4" s="272"/>
      <c r="E4" s="316" t="s">
        <v>0</v>
      </c>
      <c r="F4" s="316" t="s">
        <v>1</v>
      </c>
      <c r="G4" s="316" t="s">
        <v>2</v>
      </c>
      <c r="H4" s="316" t="s">
        <v>3</v>
      </c>
      <c r="I4" s="316" t="s">
        <v>4</v>
      </c>
      <c r="J4" s="316" t="s">
        <v>308</v>
      </c>
    </row>
    <row r="5" spans="1:18" customFormat="1" ht="16.5" customHeight="1" x14ac:dyDescent="0.45">
      <c r="E5" s="218"/>
      <c r="F5" s="218"/>
      <c r="G5" s="218"/>
      <c r="H5" s="218"/>
      <c r="I5" s="218"/>
      <c r="J5" s="218"/>
    </row>
    <row r="6" spans="1:18" s="144" customFormat="1" ht="18" customHeight="1" x14ac:dyDescent="0.35">
      <c r="A6" s="213"/>
      <c r="B6" s="213"/>
      <c r="C6" s="213"/>
      <c r="D6" s="211"/>
      <c r="E6" s="617" t="s">
        <v>542</v>
      </c>
      <c r="F6" s="617"/>
      <c r="G6" s="617"/>
      <c r="H6" s="617"/>
      <c r="I6" s="617"/>
      <c r="J6" s="617"/>
    </row>
    <row r="7" spans="1:18" ht="30" customHeight="1" x14ac:dyDescent="0.45">
      <c r="A7" s="450" t="s">
        <v>544</v>
      </c>
      <c r="B7" s="451" t="s">
        <v>607</v>
      </c>
      <c r="C7" s="447"/>
      <c r="D7" s="447"/>
      <c r="E7" s="227"/>
      <c r="F7" s="227"/>
      <c r="G7" s="227"/>
      <c r="H7" s="227"/>
      <c r="I7" s="227"/>
      <c r="J7" s="227"/>
    </row>
    <row r="8" spans="1:18" ht="15" hidden="1" customHeight="1" x14ac:dyDescent="0.35">
      <c r="A8" s="145"/>
      <c r="B8" s="146"/>
      <c r="C8" s="146"/>
      <c r="D8" s="146"/>
      <c r="E8" s="215"/>
      <c r="F8" s="215"/>
      <c r="G8" s="215"/>
      <c r="H8" s="215"/>
      <c r="I8" s="215"/>
      <c r="J8" s="215"/>
      <c r="K8" s="45"/>
      <c r="L8" s="45"/>
      <c r="M8" s="45"/>
      <c r="N8" s="45"/>
      <c r="O8" s="45"/>
      <c r="P8" s="45"/>
      <c r="Q8" s="45"/>
      <c r="R8" s="45"/>
    </row>
    <row r="9" spans="1:18" ht="16.5" customHeight="1" x14ac:dyDescent="0.45">
      <c r="A9" s="452" t="s">
        <v>145</v>
      </c>
      <c r="B9" s="452" t="s">
        <v>216</v>
      </c>
      <c r="C9" s="229"/>
      <c r="D9" s="229"/>
      <c r="E9" s="390">
        <v>1539</v>
      </c>
      <c r="F9" s="390">
        <v>1393</v>
      </c>
      <c r="G9" s="390">
        <v>1332</v>
      </c>
      <c r="H9" s="390">
        <v>1295</v>
      </c>
      <c r="I9" s="390">
        <v>1250</v>
      </c>
      <c r="J9" s="391">
        <v>1207</v>
      </c>
      <c r="K9" s="45"/>
      <c r="L9" s="45"/>
      <c r="M9" s="45"/>
      <c r="N9" s="45"/>
      <c r="O9" s="45"/>
      <c r="P9" s="45"/>
      <c r="Q9" s="45"/>
      <c r="R9" s="45"/>
    </row>
    <row r="10" spans="1:18" ht="16.5" customHeight="1" x14ac:dyDescent="0.45">
      <c r="A10" s="452" t="s">
        <v>145</v>
      </c>
      <c r="B10" s="452" t="s">
        <v>262</v>
      </c>
      <c r="C10" s="229"/>
      <c r="D10" s="229"/>
      <c r="E10" s="390">
        <v>1498</v>
      </c>
      <c r="F10" s="390">
        <v>1475</v>
      </c>
      <c r="G10" s="390">
        <v>1501</v>
      </c>
      <c r="H10" s="390">
        <v>1540</v>
      </c>
      <c r="I10" s="390">
        <v>1578</v>
      </c>
      <c r="J10" s="391">
        <v>1449</v>
      </c>
      <c r="K10" s="45"/>
      <c r="L10" s="45"/>
      <c r="M10" s="45"/>
      <c r="N10" s="45"/>
      <c r="O10" s="45"/>
      <c r="P10" s="45"/>
      <c r="Q10" s="45"/>
      <c r="R10" s="45"/>
    </row>
    <row r="11" spans="1:18" ht="16.5" customHeight="1" x14ac:dyDescent="0.45">
      <c r="A11" s="452" t="s">
        <v>145</v>
      </c>
      <c r="B11" s="452" t="s">
        <v>263</v>
      </c>
      <c r="C11" s="229"/>
      <c r="D11" s="229"/>
      <c r="E11" s="390">
        <v>38</v>
      </c>
      <c r="F11" s="390">
        <v>33</v>
      </c>
      <c r="G11" s="390">
        <v>40</v>
      </c>
      <c r="H11" s="390">
        <v>46</v>
      </c>
      <c r="I11" s="390">
        <v>51</v>
      </c>
      <c r="J11" s="391">
        <v>39</v>
      </c>
      <c r="K11" s="45"/>
      <c r="L11" s="45"/>
      <c r="M11" s="45"/>
      <c r="N11" s="45"/>
      <c r="O11" s="45"/>
      <c r="P11" s="45"/>
      <c r="Q11" s="45"/>
      <c r="R11" s="45"/>
    </row>
    <row r="12" spans="1:18" ht="16.5" customHeight="1" x14ac:dyDescent="0.45">
      <c r="A12" s="452" t="s">
        <v>145</v>
      </c>
      <c r="B12" s="452" t="s">
        <v>264</v>
      </c>
      <c r="C12" s="229"/>
      <c r="D12" s="229"/>
      <c r="E12" s="390">
        <v>5</v>
      </c>
      <c r="F12" s="390">
        <v>3</v>
      </c>
      <c r="G12" s="390">
        <v>4</v>
      </c>
      <c r="H12" s="390">
        <v>4</v>
      </c>
      <c r="I12" s="390">
        <v>4</v>
      </c>
      <c r="J12" s="391">
        <v>3</v>
      </c>
      <c r="K12" s="45"/>
      <c r="L12" s="45"/>
      <c r="M12" s="45"/>
      <c r="N12" s="45"/>
      <c r="O12" s="45"/>
      <c r="P12" s="45"/>
      <c r="Q12" s="45"/>
      <c r="R12" s="45"/>
    </row>
    <row r="13" spans="1:18" ht="16.5" customHeight="1" x14ac:dyDescent="0.45">
      <c r="A13" s="452" t="s">
        <v>145</v>
      </c>
      <c r="B13" s="452" t="s">
        <v>217</v>
      </c>
      <c r="C13" s="229"/>
      <c r="D13" s="229"/>
      <c r="E13" s="390">
        <v>3</v>
      </c>
      <c r="F13" s="390">
        <v>0</v>
      </c>
      <c r="G13" s="390">
        <v>0</v>
      </c>
      <c r="H13" s="390">
        <v>0</v>
      </c>
      <c r="I13" s="390">
        <v>0</v>
      </c>
      <c r="J13" s="391">
        <v>0</v>
      </c>
      <c r="K13" s="45"/>
      <c r="L13" s="45"/>
      <c r="M13" s="45"/>
      <c r="N13" s="45"/>
      <c r="O13" s="45"/>
      <c r="P13" s="45"/>
      <c r="Q13" s="45"/>
      <c r="R13" s="45"/>
    </row>
    <row r="14" spans="1:18" ht="16.5" customHeight="1" x14ac:dyDescent="0.45">
      <c r="A14" s="452" t="s">
        <v>145</v>
      </c>
      <c r="B14" s="452" t="s">
        <v>218</v>
      </c>
      <c r="C14" s="229"/>
      <c r="D14" s="229"/>
      <c r="E14" s="390">
        <v>1</v>
      </c>
      <c r="F14" s="390">
        <v>0</v>
      </c>
      <c r="G14" s="390">
        <v>0</v>
      </c>
      <c r="H14" s="390">
        <v>0</v>
      </c>
      <c r="I14" s="390">
        <v>0</v>
      </c>
      <c r="J14" s="391">
        <v>0</v>
      </c>
      <c r="K14" s="45"/>
      <c r="L14" s="45"/>
      <c r="M14" s="45"/>
      <c r="N14" s="45"/>
      <c r="O14" s="45"/>
      <c r="P14" s="45"/>
      <c r="Q14" s="45"/>
      <c r="R14" s="45"/>
    </row>
    <row r="15" spans="1:18" ht="16.5" customHeight="1" x14ac:dyDescent="0.45">
      <c r="A15" s="452" t="s">
        <v>145</v>
      </c>
      <c r="B15" s="452" t="s">
        <v>219</v>
      </c>
      <c r="C15" s="229"/>
      <c r="D15" s="229"/>
      <c r="E15" s="390">
        <v>0</v>
      </c>
      <c r="F15" s="390">
        <v>0</v>
      </c>
      <c r="G15" s="390">
        <v>0</v>
      </c>
      <c r="H15" s="390">
        <v>0</v>
      </c>
      <c r="I15" s="390">
        <v>0</v>
      </c>
      <c r="J15" s="391">
        <v>0</v>
      </c>
      <c r="K15" s="45"/>
      <c r="L15" s="45"/>
      <c r="M15" s="45"/>
      <c r="N15" s="45"/>
      <c r="O15" s="45"/>
      <c r="P15" s="45"/>
      <c r="Q15" s="45"/>
      <c r="R15" s="45"/>
    </row>
    <row r="16" spans="1:18" ht="16.5" customHeight="1" x14ac:dyDescent="0.45">
      <c r="A16" s="452" t="s">
        <v>145</v>
      </c>
      <c r="B16" s="452" t="s">
        <v>220</v>
      </c>
      <c r="C16" s="229"/>
      <c r="D16" s="229"/>
      <c r="E16" s="390">
        <v>1</v>
      </c>
      <c r="F16" s="390">
        <v>0</v>
      </c>
      <c r="G16" s="390">
        <v>0</v>
      </c>
      <c r="H16" s="390">
        <v>0</v>
      </c>
      <c r="I16" s="390">
        <v>0</v>
      </c>
      <c r="J16" s="391">
        <v>0</v>
      </c>
      <c r="K16" s="45"/>
      <c r="L16" s="45"/>
      <c r="M16" s="45"/>
      <c r="N16" s="45"/>
      <c r="O16" s="45"/>
      <c r="P16" s="45"/>
      <c r="Q16" s="45"/>
      <c r="R16" s="45"/>
    </row>
    <row r="17" spans="1:18" s="525" customFormat="1" ht="16.5" customHeight="1" x14ac:dyDescent="0.45">
      <c r="A17" s="453" t="s">
        <v>145</v>
      </c>
      <c r="B17" s="453" t="s">
        <v>608</v>
      </c>
      <c r="C17" s="445"/>
      <c r="D17" s="445"/>
      <c r="E17" s="393">
        <v>3107</v>
      </c>
      <c r="F17" s="393">
        <v>2927</v>
      </c>
      <c r="G17" s="393">
        <v>2895</v>
      </c>
      <c r="H17" s="393">
        <v>2899</v>
      </c>
      <c r="I17" s="393">
        <v>2894</v>
      </c>
      <c r="J17" s="392">
        <v>2706</v>
      </c>
      <c r="K17" s="524"/>
      <c r="L17" s="524"/>
      <c r="M17" s="524"/>
      <c r="N17" s="524"/>
      <c r="O17" s="524"/>
      <c r="P17" s="524"/>
      <c r="Q17" s="524"/>
      <c r="R17" s="524"/>
    </row>
    <row r="18" spans="1:18" ht="16.5" customHeight="1" x14ac:dyDescent="0.45">
      <c r="A18" s="452" t="s">
        <v>146</v>
      </c>
      <c r="B18" s="452" t="s">
        <v>216</v>
      </c>
      <c r="C18" s="229"/>
      <c r="D18" s="229"/>
      <c r="E18" s="390">
        <v>2468</v>
      </c>
      <c r="F18" s="390">
        <v>2192</v>
      </c>
      <c r="G18" s="390">
        <v>1969</v>
      </c>
      <c r="H18" s="390">
        <v>1683</v>
      </c>
      <c r="I18" s="390">
        <v>1587</v>
      </c>
      <c r="J18" s="391">
        <v>1301</v>
      </c>
      <c r="K18" s="45"/>
      <c r="L18" s="45"/>
      <c r="M18" s="45"/>
      <c r="N18" s="45"/>
      <c r="O18" s="45"/>
      <c r="P18" s="45"/>
      <c r="Q18" s="45"/>
      <c r="R18" s="45"/>
    </row>
    <row r="19" spans="1:18" ht="16.5" customHeight="1" x14ac:dyDescent="0.45">
      <c r="A19" s="452" t="s">
        <v>146</v>
      </c>
      <c r="B19" s="452" t="s">
        <v>262</v>
      </c>
      <c r="C19" s="229"/>
      <c r="D19" s="229"/>
      <c r="E19" s="390">
        <v>3249</v>
      </c>
      <c r="F19" s="390">
        <v>3019</v>
      </c>
      <c r="G19" s="390">
        <v>2800</v>
      </c>
      <c r="H19" s="390">
        <v>2636</v>
      </c>
      <c r="I19" s="390">
        <v>2525</v>
      </c>
      <c r="J19" s="391">
        <v>2197</v>
      </c>
      <c r="K19" s="45"/>
      <c r="L19" s="45"/>
      <c r="M19" s="45"/>
      <c r="N19" s="45"/>
      <c r="O19" s="45"/>
      <c r="P19" s="45"/>
      <c r="Q19" s="45"/>
      <c r="R19" s="45"/>
    </row>
    <row r="20" spans="1:18" ht="16.5" customHeight="1" x14ac:dyDescent="0.45">
      <c r="A20" s="452" t="s">
        <v>146</v>
      </c>
      <c r="B20" s="452" t="s">
        <v>263</v>
      </c>
      <c r="C20" s="229"/>
      <c r="D20" s="229"/>
      <c r="E20" s="390">
        <v>838</v>
      </c>
      <c r="F20" s="390">
        <v>856</v>
      </c>
      <c r="G20" s="390">
        <v>885</v>
      </c>
      <c r="H20" s="390">
        <v>901</v>
      </c>
      <c r="I20" s="390">
        <v>917</v>
      </c>
      <c r="J20" s="391">
        <v>882</v>
      </c>
      <c r="K20" s="45"/>
      <c r="L20" s="45"/>
      <c r="M20" s="45"/>
      <c r="N20" s="45"/>
      <c r="O20" s="45"/>
      <c r="P20" s="45"/>
      <c r="Q20" s="45"/>
      <c r="R20" s="45"/>
    </row>
    <row r="21" spans="1:18" ht="16.5" customHeight="1" x14ac:dyDescent="0.45">
      <c r="A21" s="452" t="s">
        <v>146</v>
      </c>
      <c r="B21" s="452" t="s">
        <v>264</v>
      </c>
      <c r="C21" s="229"/>
      <c r="D21" s="229"/>
      <c r="E21" s="390">
        <v>458</v>
      </c>
      <c r="F21" s="390">
        <v>478</v>
      </c>
      <c r="G21" s="390">
        <v>547</v>
      </c>
      <c r="H21" s="390">
        <v>594</v>
      </c>
      <c r="I21" s="390">
        <v>631</v>
      </c>
      <c r="J21" s="391">
        <v>583</v>
      </c>
      <c r="K21" s="45"/>
      <c r="L21" s="45"/>
      <c r="M21" s="45"/>
      <c r="N21" s="45"/>
      <c r="O21" s="45"/>
      <c r="P21" s="45"/>
      <c r="Q21" s="45"/>
      <c r="R21" s="45"/>
    </row>
    <row r="22" spans="1:18" ht="16.5" customHeight="1" x14ac:dyDescent="0.45">
      <c r="A22" s="452" t="s">
        <v>146</v>
      </c>
      <c r="B22" s="452" t="s">
        <v>217</v>
      </c>
      <c r="C22" s="229"/>
      <c r="D22" s="229"/>
      <c r="E22" s="390">
        <v>82</v>
      </c>
      <c r="F22" s="390">
        <v>93</v>
      </c>
      <c r="G22" s="390">
        <v>125</v>
      </c>
      <c r="H22" s="390">
        <v>147</v>
      </c>
      <c r="I22" s="390">
        <v>167</v>
      </c>
      <c r="J22" s="391">
        <v>144</v>
      </c>
      <c r="K22" s="45"/>
      <c r="L22" s="45"/>
      <c r="M22" s="45"/>
      <c r="N22" s="45"/>
      <c r="O22" s="45"/>
      <c r="P22" s="45"/>
      <c r="Q22" s="45"/>
      <c r="R22" s="45"/>
    </row>
    <row r="23" spans="1:18" ht="16.5" customHeight="1" x14ac:dyDescent="0.45">
      <c r="A23" s="452" t="s">
        <v>146</v>
      </c>
      <c r="B23" s="452" t="s">
        <v>218</v>
      </c>
      <c r="C23" s="229"/>
      <c r="D23" s="229"/>
      <c r="E23" s="390">
        <v>4</v>
      </c>
      <c r="F23" s="390">
        <v>4</v>
      </c>
      <c r="G23" s="390">
        <v>7</v>
      </c>
      <c r="H23" s="390">
        <v>9</v>
      </c>
      <c r="I23" s="390">
        <v>12</v>
      </c>
      <c r="J23" s="391">
        <v>10</v>
      </c>
      <c r="K23" s="45"/>
      <c r="L23" s="45"/>
      <c r="M23" s="45"/>
      <c r="N23" s="45"/>
      <c r="O23" s="45"/>
      <c r="P23" s="45"/>
      <c r="Q23" s="45"/>
      <c r="R23" s="45"/>
    </row>
    <row r="24" spans="1:18" ht="16.5" customHeight="1" x14ac:dyDescent="0.45">
      <c r="A24" s="452" t="s">
        <v>146</v>
      </c>
      <c r="B24" s="452" t="s">
        <v>219</v>
      </c>
      <c r="C24" s="229"/>
      <c r="D24" s="229"/>
      <c r="E24" s="390">
        <v>0</v>
      </c>
      <c r="F24" s="390">
        <v>0</v>
      </c>
      <c r="G24" s="390">
        <v>0</v>
      </c>
      <c r="H24" s="390">
        <v>0</v>
      </c>
      <c r="I24" s="390">
        <v>0</v>
      </c>
      <c r="J24" s="391">
        <v>0</v>
      </c>
      <c r="K24" s="45"/>
      <c r="L24" s="45"/>
      <c r="M24" s="45"/>
      <c r="N24" s="45"/>
      <c r="O24" s="45"/>
      <c r="P24" s="45"/>
      <c r="Q24" s="45"/>
      <c r="R24" s="45"/>
    </row>
    <row r="25" spans="1:18" ht="16.5" customHeight="1" x14ac:dyDescent="0.45">
      <c r="A25" s="452" t="s">
        <v>146</v>
      </c>
      <c r="B25" s="452" t="s">
        <v>220</v>
      </c>
      <c r="C25" s="229"/>
      <c r="D25" s="229"/>
      <c r="E25" s="390">
        <v>3</v>
      </c>
      <c r="F25" s="390">
        <v>1</v>
      </c>
      <c r="G25" s="390">
        <v>0</v>
      </c>
      <c r="H25" s="390">
        <v>0</v>
      </c>
      <c r="I25" s="390">
        <v>0</v>
      </c>
      <c r="J25" s="391">
        <v>0</v>
      </c>
      <c r="K25" s="45"/>
      <c r="L25" s="45"/>
      <c r="M25" s="45"/>
      <c r="N25" s="45"/>
      <c r="O25" s="45"/>
      <c r="P25" s="45"/>
      <c r="Q25" s="45"/>
      <c r="R25" s="45"/>
    </row>
    <row r="26" spans="1:18" s="525" customFormat="1" ht="16.5" customHeight="1" x14ac:dyDescent="0.45">
      <c r="A26" s="453" t="s">
        <v>146</v>
      </c>
      <c r="B26" s="453" t="s">
        <v>608</v>
      </c>
      <c r="C26" s="445"/>
      <c r="D26" s="445"/>
      <c r="E26" s="393">
        <v>7167</v>
      </c>
      <c r="F26" s="393">
        <v>6705</v>
      </c>
      <c r="G26" s="393">
        <v>6392</v>
      </c>
      <c r="H26" s="393">
        <v>6026</v>
      </c>
      <c r="I26" s="393">
        <v>5891</v>
      </c>
      <c r="J26" s="392">
        <v>5168</v>
      </c>
      <c r="K26" s="524"/>
      <c r="L26" s="524"/>
      <c r="M26" s="524"/>
      <c r="N26" s="524"/>
      <c r="O26" s="524"/>
      <c r="P26" s="524"/>
      <c r="Q26" s="524"/>
      <c r="R26" s="524"/>
    </row>
    <row r="27" spans="1:18" ht="16.5" customHeight="1" x14ac:dyDescent="0.45">
      <c r="A27" s="452" t="s">
        <v>147</v>
      </c>
      <c r="B27" s="452" t="s">
        <v>216</v>
      </c>
      <c r="C27" s="229"/>
      <c r="D27" s="229"/>
      <c r="E27" s="390">
        <v>2084</v>
      </c>
      <c r="F27" s="390">
        <v>1901</v>
      </c>
      <c r="G27" s="390">
        <v>1751</v>
      </c>
      <c r="H27" s="390">
        <v>1519</v>
      </c>
      <c r="I27" s="390">
        <v>1392</v>
      </c>
      <c r="J27" s="391">
        <v>759</v>
      </c>
      <c r="K27" s="45"/>
      <c r="L27" s="45"/>
      <c r="M27" s="45"/>
      <c r="N27" s="45"/>
      <c r="O27" s="45"/>
      <c r="P27" s="45"/>
      <c r="Q27" s="45"/>
      <c r="R27" s="45"/>
    </row>
    <row r="28" spans="1:18" ht="16.5" customHeight="1" x14ac:dyDescent="0.45">
      <c r="A28" s="452" t="s">
        <v>147</v>
      </c>
      <c r="B28" s="452" t="s">
        <v>262</v>
      </c>
      <c r="C28" s="229"/>
      <c r="D28" s="229"/>
      <c r="E28" s="390">
        <v>2590</v>
      </c>
      <c r="F28" s="390">
        <v>2356</v>
      </c>
      <c r="G28" s="390">
        <v>2121</v>
      </c>
      <c r="H28" s="390">
        <v>1948</v>
      </c>
      <c r="I28" s="390">
        <v>1805</v>
      </c>
      <c r="J28" s="391">
        <v>1448</v>
      </c>
      <c r="K28" s="45"/>
      <c r="L28" s="45"/>
      <c r="M28" s="45"/>
      <c r="N28" s="45"/>
      <c r="O28" s="45"/>
      <c r="P28" s="45"/>
      <c r="Q28" s="45"/>
      <c r="R28" s="45"/>
    </row>
    <row r="29" spans="1:18" ht="16.5" customHeight="1" x14ac:dyDescent="0.45">
      <c r="A29" s="452" t="s">
        <v>147</v>
      </c>
      <c r="B29" s="452" t="s">
        <v>263</v>
      </c>
      <c r="C29" s="229"/>
      <c r="D29" s="229"/>
      <c r="E29" s="390">
        <v>742</v>
      </c>
      <c r="F29" s="390">
        <v>723</v>
      </c>
      <c r="G29" s="390">
        <v>693</v>
      </c>
      <c r="H29" s="390">
        <v>666</v>
      </c>
      <c r="I29" s="390">
        <v>644</v>
      </c>
      <c r="J29" s="391">
        <v>634</v>
      </c>
      <c r="K29" s="45"/>
      <c r="L29" s="45"/>
      <c r="M29" s="45"/>
      <c r="N29" s="45"/>
      <c r="O29" s="45"/>
      <c r="P29" s="45"/>
      <c r="Q29" s="45"/>
      <c r="R29" s="45"/>
    </row>
    <row r="30" spans="1:18" ht="16.5" customHeight="1" x14ac:dyDescent="0.45">
      <c r="A30" s="452" t="s">
        <v>147</v>
      </c>
      <c r="B30" s="452" t="s">
        <v>264</v>
      </c>
      <c r="C30" s="229"/>
      <c r="D30" s="229"/>
      <c r="E30" s="390">
        <v>816</v>
      </c>
      <c r="F30" s="390">
        <v>827</v>
      </c>
      <c r="G30" s="390">
        <v>839</v>
      </c>
      <c r="H30" s="390">
        <v>842</v>
      </c>
      <c r="I30" s="390">
        <v>845</v>
      </c>
      <c r="J30" s="391">
        <v>859</v>
      </c>
      <c r="K30" s="45"/>
      <c r="L30" s="45"/>
      <c r="M30" s="45"/>
      <c r="N30" s="45"/>
      <c r="O30" s="45"/>
      <c r="P30" s="45"/>
      <c r="Q30" s="45"/>
      <c r="R30" s="45"/>
    </row>
    <row r="31" spans="1:18" ht="16.5" customHeight="1" x14ac:dyDescent="0.45">
      <c r="A31" s="452" t="s">
        <v>147</v>
      </c>
      <c r="B31" s="452" t="s">
        <v>217</v>
      </c>
      <c r="C31" s="229"/>
      <c r="D31" s="229"/>
      <c r="E31" s="390">
        <v>486</v>
      </c>
      <c r="F31" s="390">
        <v>515</v>
      </c>
      <c r="G31" s="390">
        <v>605</v>
      </c>
      <c r="H31" s="390">
        <v>678</v>
      </c>
      <c r="I31" s="390">
        <v>742</v>
      </c>
      <c r="J31" s="391">
        <v>742</v>
      </c>
      <c r="K31" s="45"/>
      <c r="L31" s="45"/>
      <c r="M31" s="45"/>
      <c r="N31" s="45"/>
      <c r="O31" s="45"/>
      <c r="P31" s="45"/>
      <c r="Q31" s="45"/>
      <c r="R31" s="45"/>
    </row>
    <row r="32" spans="1:18" ht="16.5" customHeight="1" x14ac:dyDescent="0.45">
      <c r="A32" s="452" t="s">
        <v>147</v>
      </c>
      <c r="B32" s="452" t="s">
        <v>218</v>
      </c>
      <c r="C32" s="229"/>
      <c r="D32" s="229"/>
      <c r="E32" s="390">
        <v>116</v>
      </c>
      <c r="F32" s="390">
        <v>124</v>
      </c>
      <c r="G32" s="390">
        <v>161</v>
      </c>
      <c r="H32" s="390">
        <v>197</v>
      </c>
      <c r="I32" s="390">
        <v>239</v>
      </c>
      <c r="J32" s="391">
        <v>231</v>
      </c>
      <c r="K32" s="45"/>
      <c r="L32" s="45"/>
      <c r="M32" s="45"/>
      <c r="N32" s="45"/>
      <c r="O32" s="45"/>
      <c r="P32" s="45"/>
      <c r="Q32" s="45"/>
      <c r="R32" s="45"/>
    </row>
    <row r="33" spans="1:18" ht="16.5" customHeight="1" x14ac:dyDescent="0.45">
      <c r="A33" s="452" t="s">
        <v>147</v>
      </c>
      <c r="B33" s="452" t="s">
        <v>219</v>
      </c>
      <c r="C33" s="229"/>
      <c r="D33" s="229"/>
      <c r="E33" s="390">
        <v>3</v>
      </c>
      <c r="F33" s="390">
        <v>4</v>
      </c>
      <c r="G33" s="390">
        <v>5</v>
      </c>
      <c r="H33" s="390">
        <v>5</v>
      </c>
      <c r="I33" s="390">
        <v>6</v>
      </c>
      <c r="J33" s="391">
        <v>5</v>
      </c>
      <c r="K33" s="45"/>
      <c r="L33" s="45"/>
      <c r="M33" s="45"/>
      <c r="N33" s="45"/>
      <c r="O33" s="45"/>
      <c r="P33" s="45"/>
      <c r="Q33" s="45"/>
      <c r="R33" s="45"/>
    </row>
    <row r="34" spans="1:18" ht="16.5" customHeight="1" x14ac:dyDescent="0.45">
      <c r="A34" s="452" t="s">
        <v>147</v>
      </c>
      <c r="B34" s="452" t="s">
        <v>220</v>
      </c>
      <c r="C34" s="229"/>
      <c r="D34" s="229"/>
      <c r="E34" s="390">
        <v>3</v>
      </c>
      <c r="F34" s="390">
        <v>1</v>
      </c>
      <c r="G34" s="390">
        <v>1</v>
      </c>
      <c r="H34" s="390">
        <v>1</v>
      </c>
      <c r="I34" s="390">
        <v>1</v>
      </c>
      <c r="J34" s="391">
        <v>1</v>
      </c>
      <c r="K34" s="45"/>
      <c r="L34" s="45"/>
      <c r="M34" s="45"/>
      <c r="N34" s="45"/>
      <c r="O34" s="45"/>
      <c r="P34" s="45"/>
      <c r="Q34" s="45"/>
      <c r="R34" s="45"/>
    </row>
    <row r="35" spans="1:18" s="525" customFormat="1" ht="16.5" customHeight="1" x14ac:dyDescent="0.45">
      <c r="A35" s="453" t="s">
        <v>147</v>
      </c>
      <c r="B35" s="453" t="s">
        <v>608</v>
      </c>
      <c r="C35" s="445"/>
      <c r="D35" s="445"/>
      <c r="E35" s="393">
        <v>6966</v>
      </c>
      <c r="F35" s="393">
        <v>6569</v>
      </c>
      <c r="G35" s="393">
        <v>6286</v>
      </c>
      <c r="H35" s="393">
        <v>5960</v>
      </c>
      <c r="I35" s="393">
        <v>5771</v>
      </c>
      <c r="J35" s="392">
        <v>4770</v>
      </c>
      <c r="K35" s="524"/>
      <c r="L35" s="524"/>
      <c r="M35" s="524"/>
      <c r="N35" s="524"/>
      <c r="O35" s="524"/>
      <c r="P35" s="524"/>
      <c r="Q35" s="524"/>
      <c r="R35" s="524"/>
    </row>
    <row r="36" spans="1:18" ht="16.5" customHeight="1" x14ac:dyDescent="0.45">
      <c r="A36" s="452" t="s">
        <v>148</v>
      </c>
      <c r="B36" s="452" t="s">
        <v>216</v>
      </c>
      <c r="C36" s="229"/>
      <c r="D36" s="229"/>
      <c r="E36" s="390">
        <v>760</v>
      </c>
      <c r="F36" s="390">
        <v>737</v>
      </c>
      <c r="G36" s="390">
        <v>722</v>
      </c>
      <c r="H36" s="390">
        <v>664</v>
      </c>
      <c r="I36" s="390">
        <v>632</v>
      </c>
      <c r="J36" s="391">
        <v>314</v>
      </c>
      <c r="K36" s="45"/>
      <c r="L36" s="45"/>
      <c r="M36" s="45"/>
      <c r="N36" s="45"/>
      <c r="O36" s="45"/>
      <c r="P36" s="45"/>
      <c r="Q36" s="45"/>
      <c r="R36" s="45"/>
    </row>
    <row r="37" spans="1:18" ht="16.5" customHeight="1" x14ac:dyDescent="0.45">
      <c r="A37" s="452" t="s">
        <v>148</v>
      </c>
      <c r="B37" s="452" t="s">
        <v>262</v>
      </c>
      <c r="C37" s="229"/>
      <c r="D37" s="229"/>
      <c r="E37" s="390">
        <v>1066</v>
      </c>
      <c r="F37" s="390">
        <v>1029</v>
      </c>
      <c r="G37" s="390">
        <v>964</v>
      </c>
      <c r="H37" s="390">
        <v>899</v>
      </c>
      <c r="I37" s="390">
        <v>830</v>
      </c>
      <c r="J37" s="391">
        <v>637</v>
      </c>
      <c r="K37" s="45"/>
      <c r="L37" s="45"/>
      <c r="M37" s="45"/>
      <c r="N37" s="45"/>
      <c r="O37" s="45"/>
      <c r="P37" s="45"/>
      <c r="Q37" s="45"/>
      <c r="R37" s="45"/>
    </row>
    <row r="38" spans="1:18" ht="16.5" customHeight="1" x14ac:dyDescent="0.45">
      <c r="A38" s="452" t="s">
        <v>148</v>
      </c>
      <c r="B38" s="452" t="s">
        <v>263</v>
      </c>
      <c r="C38" s="229"/>
      <c r="D38" s="229"/>
      <c r="E38" s="390">
        <v>325</v>
      </c>
      <c r="F38" s="390">
        <v>326</v>
      </c>
      <c r="G38" s="390">
        <v>317</v>
      </c>
      <c r="H38" s="390">
        <v>303</v>
      </c>
      <c r="I38" s="390">
        <v>285</v>
      </c>
      <c r="J38" s="391">
        <v>272</v>
      </c>
      <c r="K38" s="45"/>
      <c r="L38" s="45"/>
      <c r="M38" s="45"/>
      <c r="N38" s="45"/>
      <c r="O38" s="45"/>
      <c r="P38" s="45"/>
      <c r="Q38" s="45"/>
      <c r="R38" s="45"/>
    </row>
    <row r="39" spans="1:18" ht="16.5" customHeight="1" x14ac:dyDescent="0.45">
      <c r="A39" s="452" t="s">
        <v>148</v>
      </c>
      <c r="B39" s="452" t="s">
        <v>264</v>
      </c>
      <c r="C39" s="229"/>
      <c r="D39" s="229"/>
      <c r="E39" s="390">
        <v>359</v>
      </c>
      <c r="F39" s="390">
        <v>369</v>
      </c>
      <c r="G39" s="390">
        <v>372</v>
      </c>
      <c r="H39" s="390">
        <v>367</v>
      </c>
      <c r="I39" s="390">
        <v>356</v>
      </c>
      <c r="J39" s="391">
        <v>350</v>
      </c>
      <c r="K39" s="45"/>
      <c r="L39" s="45"/>
      <c r="M39" s="45"/>
      <c r="N39" s="45"/>
      <c r="O39" s="45"/>
      <c r="P39" s="45"/>
      <c r="Q39" s="45"/>
      <c r="R39" s="45"/>
    </row>
    <row r="40" spans="1:18" ht="16.5" customHeight="1" x14ac:dyDescent="0.45">
      <c r="A40" s="452" t="s">
        <v>148</v>
      </c>
      <c r="B40" s="452" t="s">
        <v>217</v>
      </c>
      <c r="C40" s="229"/>
      <c r="D40" s="229"/>
      <c r="E40" s="390">
        <v>290</v>
      </c>
      <c r="F40" s="390">
        <v>314</v>
      </c>
      <c r="G40" s="390">
        <v>355</v>
      </c>
      <c r="H40" s="390">
        <v>382</v>
      </c>
      <c r="I40" s="390">
        <v>396</v>
      </c>
      <c r="J40" s="391">
        <v>399</v>
      </c>
      <c r="K40" s="45"/>
      <c r="L40" s="45"/>
      <c r="M40" s="45"/>
      <c r="N40" s="45"/>
      <c r="O40" s="45"/>
      <c r="P40" s="45"/>
      <c r="Q40" s="45"/>
      <c r="R40" s="45"/>
    </row>
    <row r="41" spans="1:18" ht="16.5" customHeight="1" x14ac:dyDescent="0.45">
      <c r="A41" s="452" t="s">
        <v>148</v>
      </c>
      <c r="B41" s="452" t="s">
        <v>218</v>
      </c>
      <c r="C41" s="229"/>
      <c r="D41" s="229"/>
      <c r="E41" s="390">
        <v>144</v>
      </c>
      <c r="F41" s="390">
        <v>157</v>
      </c>
      <c r="G41" s="390">
        <v>194</v>
      </c>
      <c r="H41" s="390">
        <v>230</v>
      </c>
      <c r="I41" s="390">
        <v>263</v>
      </c>
      <c r="J41" s="391">
        <v>264</v>
      </c>
      <c r="K41" s="45"/>
      <c r="L41" s="45"/>
      <c r="M41" s="45"/>
      <c r="N41" s="45"/>
      <c r="O41" s="45"/>
      <c r="P41" s="45"/>
      <c r="Q41" s="45"/>
      <c r="R41" s="45"/>
    </row>
    <row r="42" spans="1:18" ht="16.5" customHeight="1" x14ac:dyDescent="0.45">
      <c r="A42" s="452" t="s">
        <v>148</v>
      </c>
      <c r="B42" s="452" t="s">
        <v>219</v>
      </c>
      <c r="C42" s="229"/>
      <c r="D42" s="229"/>
      <c r="E42" s="390">
        <v>15</v>
      </c>
      <c r="F42" s="390">
        <v>17</v>
      </c>
      <c r="G42" s="390">
        <v>22</v>
      </c>
      <c r="H42" s="390">
        <v>26</v>
      </c>
      <c r="I42" s="390">
        <v>28</v>
      </c>
      <c r="J42" s="391">
        <v>26</v>
      </c>
      <c r="K42" s="45"/>
      <c r="L42" s="45"/>
      <c r="M42" s="45"/>
      <c r="N42" s="45"/>
      <c r="O42" s="45"/>
      <c r="P42" s="45"/>
      <c r="Q42" s="45"/>
      <c r="R42" s="45"/>
    </row>
    <row r="43" spans="1:18" ht="16.5" customHeight="1" x14ac:dyDescent="0.45">
      <c r="A43" s="452" t="s">
        <v>148</v>
      </c>
      <c r="B43" s="452" t="s">
        <v>220</v>
      </c>
      <c r="C43" s="229"/>
      <c r="D43" s="229"/>
      <c r="E43" s="390">
        <v>2</v>
      </c>
      <c r="F43" s="390">
        <v>2</v>
      </c>
      <c r="G43" s="390">
        <v>1</v>
      </c>
      <c r="H43" s="390">
        <v>2</v>
      </c>
      <c r="I43" s="390">
        <v>2</v>
      </c>
      <c r="J43" s="391">
        <v>2</v>
      </c>
      <c r="K43" s="45"/>
      <c r="L43" s="45"/>
      <c r="M43" s="45"/>
      <c r="N43" s="45"/>
      <c r="O43" s="45"/>
      <c r="P43" s="45"/>
      <c r="Q43" s="45"/>
      <c r="R43" s="45"/>
    </row>
    <row r="44" spans="1:18" s="525" customFormat="1" ht="16.5" customHeight="1" x14ac:dyDescent="0.45">
      <c r="A44" s="453" t="s">
        <v>148</v>
      </c>
      <c r="B44" s="453" t="s">
        <v>608</v>
      </c>
      <c r="C44" s="445"/>
      <c r="D44" s="445"/>
      <c r="E44" s="393">
        <v>3031</v>
      </c>
      <c r="F44" s="393">
        <v>3021</v>
      </c>
      <c r="G44" s="393">
        <v>3019</v>
      </c>
      <c r="H44" s="393">
        <v>2945</v>
      </c>
      <c r="I44" s="393">
        <v>2867</v>
      </c>
      <c r="J44" s="392">
        <v>2334</v>
      </c>
      <c r="K44" s="524"/>
      <c r="L44" s="524"/>
      <c r="M44" s="524"/>
      <c r="N44" s="524"/>
      <c r="O44" s="524"/>
      <c r="P44" s="524"/>
      <c r="Q44" s="524"/>
      <c r="R44" s="524"/>
    </row>
    <row r="45" spans="1:18" ht="16.5" customHeight="1" x14ac:dyDescent="0.45">
      <c r="A45" s="452" t="s">
        <v>149</v>
      </c>
      <c r="B45" s="452" t="s">
        <v>216</v>
      </c>
      <c r="C45" s="229"/>
      <c r="D45" s="229"/>
      <c r="E45" s="390">
        <v>608</v>
      </c>
      <c r="F45" s="390">
        <v>573</v>
      </c>
      <c r="G45" s="390">
        <v>538</v>
      </c>
      <c r="H45" s="390">
        <v>490</v>
      </c>
      <c r="I45" s="390">
        <v>473</v>
      </c>
      <c r="J45" s="391">
        <v>254</v>
      </c>
      <c r="K45" s="45"/>
      <c r="L45" s="45"/>
      <c r="M45" s="45"/>
      <c r="N45" s="45"/>
      <c r="O45" s="45"/>
      <c r="P45" s="45"/>
      <c r="Q45" s="45"/>
      <c r="R45" s="45"/>
    </row>
    <row r="46" spans="1:18" ht="16.5" customHeight="1" x14ac:dyDescent="0.45">
      <c r="A46" s="452" t="s">
        <v>149</v>
      </c>
      <c r="B46" s="452" t="s">
        <v>262</v>
      </c>
      <c r="C46" s="229"/>
      <c r="D46" s="229"/>
      <c r="E46" s="390">
        <v>890</v>
      </c>
      <c r="F46" s="390">
        <v>838</v>
      </c>
      <c r="G46" s="390">
        <v>769</v>
      </c>
      <c r="H46" s="390">
        <v>714</v>
      </c>
      <c r="I46" s="390">
        <v>673</v>
      </c>
      <c r="J46" s="391">
        <v>538</v>
      </c>
      <c r="K46" s="45"/>
      <c r="L46" s="45"/>
      <c r="M46" s="45"/>
      <c r="N46" s="45"/>
      <c r="O46" s="45"/>
      <c r="P46" s="45"/>
      <c r="Q46" s="45"/>
      <c r="R46" s="45"/>
    </row>
    <row r="47" spans="1:18" ht="16.5" customHeight="1" x14ac:dyDescent="0.45">
      <c r="A47" s="452" t="s">
        <v>149</v>
      </c>
      <c r="B47" s="452" t="s">
        <v>263</v>
      </c>
      <c r="C47" s="229"/>
      <c r="D47" s="229"/>
      <c r="E47" s="390">
        <v>300</v>
      </c>
      <c r="F47" s="390">
        <v>291</v>
      </c>
      <c r="G47" s="390">
        <v>275</v>
      </c>
      <c r="H47" s="390">
        <v>258</v>
      </c>
      <c r="I47" s="390">
        <v>243</v>
      </c>
      <c r="J47" s="391">
        <v>238</v>
      </c>
      <c r="K47" s="45"/>
      <c r="L47" s="45"/>
      <c r="M47" s="45"/>
      <c r="N47" s="45"/>
      <c r="O47" s="45"/>
      <c r="P47" s="45"/>
      <c r="Q47" s="45"/>
      <c r="R47" s="45"/>
    </row>
    <row r="48" spans="1:18" ht="16.5" customHeight="1" x14ac:dyDescent="0.45">
      <c r="A48" s="452" t="s">
        <v>149</v>
      </c>
      <c r="B48" s="452" t="s">
        <v>264</v>
      </c>
      <c r="C48" s="229"/>
      <c r="D48" s="229"/>
      <c r="E48" s="390">
        <v>348</v>
      </c>
      <c r="F48" s="390">
        <v>342</v>
      </c>
      <c r="G48" s="390">
        <v>331</v>
      </c>
      <c r="H48" s="390">
        <v>318</v>
      </c>
      <c r="I48" s="390">
        <v>308</v>
      </c>
      <c r="J48" s="391">
        <v>308</v>
      </c>
      <c r="K48" s="45"/>
      <c r="L48" s="45"/>
      <c r="M48" s="45"/>
      <c r="N48" s="45"/>
      <c r="O48" s="45"/>
      <c r="P48" s="45"/>
      <c r="Q48" s="45"/>
      <c r="R48" s="45"/>
    </row>
    <row r="49" spans="1:18" ht="16.5" customHeight="1" x14ac:dyDescent="0.45">
      <c r="A49" s="452" t="s">
        <v>149</v>
      </c>
      <c r="B49" s="452" t="s">
        <v>217</v>
      </c>
      <c r="C49" s="229"/>
      <c r="D49" s="229"/>
      <c r="E49" s="390">
        <v>290</v>
      </c>
      <c r="F49" s="390">
        <v>299</v>
      </c>
      <c r="G49" s="390">
        <v>320</v>
      </c>
      <c r="H49" s="390">
        <v>330</v>
      </c>
      <c r="I49" s="390">
        <v>341</v>
      </c>
      <c r="J49" s="391">
        <v>350</v>
      </c>
      <c r="K49" s="45"/>
      <c r="L49" s="45"/>
      <c r="M49" s="45"/>
      <c r="N49" s="45"/>
      <c r="O49" s="45"/>
      <c r="P49" s="45"/>
      <c r="Q49" s="45"/>
      <c r="R49" s="45"/>
    </row>
    <row r="50" spans="1:18" ht="16.5" customHeight="1" x14ac:dyDescent="0.45">
      <c r="A50" s="452" t="s">
        <v>149</v>
      </c>
      <c r="B50" s="452" t="s">
        <v>218</v>
      </c>
      <c r="C50" s="229"/>
      <c r="D50" s="229"/>
      <c r="E50" s="390">
        <v>180</v>
      </c>
      <c r="F50" s="390">
        <v>188</v>
      </c>
      <c r="G50" s="390">
        <v>214</v>
      </c>
      <c r="H50" s="390">
        <v>241</v>
      </c>
      <c r="I50" s="390">
        <v>271</v>
      </c>
      <c r="J50" s="391">
        <v>281</v>
      </c>
      <c r="K50" s="45"/>
      <c r="L50" s="45"/>
      <c r="M50" s="45"/>
      <c r="N50" s="45"/>
      <c r="O50" s="45"/>
      <c r="P50" s="45"/>
      <c r="Q50" s="45"/>
      <c r="R50" s="45"/>
    </row>
    <row r="51" spans="1:18" ht="16.5" customHeight="1" x14ac:dyDescent="0.45">
      <c r="A51" s="452" t="s">
        <v>149</v>
      </c>
      <c r="B51" s="452" t="s">
        <v>219</v>
      </c>
      <c r="C51" s="229"/>
      <c r="D51" s="229"/>
      <c r="E51" s="390">
        <v>40</v>
      </c>
      <c r="F51" s="390">
        <v>41</v>
      </c>
      <c r="G51" s="390">
        <v>50</v>
      </c>
      <c r="H51" s="390">
        <v>55</v>
      </c>
      <c r="I51" s="390">
        <v>60</v>
      </c>
      <c r="J51" s="391">
        <v>59</v>
      </c>
      <c r="K51" s="45"/>
      <c r="L51" s="45"/>
      <c r="M51" s="45"/>
      <c r="N51" s="45"/>
      <c r="O51" s="45"/>
      <c r="P51" s="45"/>
      <c r="Q51" s="45"/>
      <c r="R51" s="45"/>
    </row>
    <row r="52" spans="1:18" ht="16.5" customHeight="1" x14ac:dyDescent="0.45">
      <c r="A52" s="452" t="s">
        <v>149</v>
      </c>
      <c r="B52" s="452" t="s">
        <v>220</v>
      </c>
      <c r="C52" s="229"/>
      <c r="D52" s="229"/>
      <c r="E52" s="390">
        <v>6</v>
      </c>
      <c r="F52" s="390">
        <v>6</v>
      </c>
      <c r="G52" s="390">
        <v>7</v>
      </c>
      <c r="H52" s="390">
        <v>7</v>
      </c>
      <c r="I52" s="390">
        <v>7</v>
      </c>
      <c r="J52" s="391">
        <v>7</v>
      </c>
      <c r="K52" s="45"/>
      <c r="L52" s="45"/>
      <c r="M52" s="45"/>
      <c r="N52" s="45"/>
      <c r="O52" s="45"/>
      <c r="P52" s="45"/>
      <c r="Q52" s="45"/>
      <c r="R52" s="45"/>
    </row>
    <row r="53" spans="1:18" s="525" customFormat="1" ht="16.5" customHeight="1" x14ac:dyDescent="0.45">
      <c r="A53" s="453" t="s">
        <v>149</v>
      </c>
      <c r="B53" s="453" t="s">
        <v>608</v>
      </c>
      <c r="C53" s="445"/>
      <c r="D53" s="445"/>
      <c r="E53" s="393">
        <v>2728</v>
      </c>
      <c r="F53" s="393">
        <v>2643</v>
      </c>
      <c r="G53" s="393">
        <v>2569</v>
      </c>
      <c r="H53" s="393">
        <v>2479</v>
      </c>
      <c r="I53" s="393">
        <v>2443</v>
      </c>
      <c r="J53" s="392">
        <v>2103</v>
      </c>
      <c r="K53" s="524"/>
      <c r="L53" s="524"/>
      <c r="M53" s="524"/>
      <c r="N53" s="524"/>
      <c r="O53" s="524"/>
      <c r="P53" s="524"/>
      <c r="Q53" s="524"/>
      <c r="R53" s="524"/>
    </row>
    <row r="54" spans="1:18" ht="16.5" customHeight="1" x14ac:dyDescent="0.45">
      <c r="A54" s="452" t="s">
        <v>150</v>
      </c>
      <c r="B54" s="452" t="s">
        <v>216</v>
      </c>
      <c r="C54" s="229"/>
      <c r="D54" s="229"/>
      <c r="E54" s="390">
        <v>459</v>
      </c>
      <c r="F54" s="390">
        <v>448</v>
      </c>
      <c r="G54" s="390">
        <v>433</v>
      </c>
      <c r="H54" s="390">
        <v>403</v>
      </c>
      <c r="I54" s="390">
        <v>391</v>
      </c>
      <c r="J54" s="391">
        <v>217</v>
      </c>
      <c r="K54" s="45"/>
      <c r="L54" s="45"/>
      <c r="M54" s="45"/>
      <c r="N54" s="45"/>
      <c r="O54" s="45"/>
      <c r="P54" s="45"/>
      <c r="Q54" s="45"/>
      <c r="R54" s="45"/>
    </row>
    <row r="55" spans="1:18" ht="16.5" customHeight="1" x14ac:dyDescent="0.45">
      <c r="A55" s="452" t="s">
        <v>150</v>
      </c>
      <c r="B55" s="452" t="s">
        <v>262</v>
      </c>
      <c r="C55" s="229"/>
      <c r="D55" s="229"/>
      <c r="E55" s="390">
        <v>663</v>
      </c>
      <c r="F55" s="390">
        <v>649</v>
      </c>
      <c r="G55" s="390">
        <v>616</v>
      </c>
      <c r="H55" s="390">
        <v>589</v>
      </c>
      <c r="I55" s="390">
        <v>563</v>
      </c>
      <c r="J55" s="391">
        <v>457</v>
      </c>
      <c r="K55" s="45"/>
      <c r="L55" s="45"/>
      <c r="M55" s="45"/>
      <c r="N55" s="45"/>
      <c r="O55" s="45"/>
      <c r="P55" s="45"/>
      <c r="Q55" s="45"/>
      <c r="R55" s="45"/>
    </row>
    <row r="56" spans="1:18" ht="16.5" customHeight="1" x14ac:dyDescent="0.45">
      <c r="A56" s="452" t="s">
        <v>150</v>
      </c>
      <c r="B56" s="452" t="s">
        <v>263</v>
      </c>
      <c r="C56" s="229"/>
      <c r="D56" s="229"/>
      <c r="E56" s="390">
        <v>232</v>
      </c>
      <c r="F56" s="390">
        <v>235</v>
      </c>
      <c r="G56" s="390">
        <v>227</v>
      </c>
      <c r="H56" s="390">
        <v>219</v>
      </c>
      <c r="I56" s="390">
        <v>208</v>
      </c>
      <c r="J56" s="391">
        <v>204</v>
      </c>
      <c r="K56" s="45"/>
      <c r="L56" s="45"/>
      <c r="M56" s="45"/>
      <c r="N56" s="45"/>
      <c r="O56" s="45"/>
      <c r="P56" s="45"/>
      <c r="Q56" s="45"/>
      <c r="R56" s="45"/>
    </row>
    <row r="57" spans="1:18" ht="16.5" customHeight="1" x14ac:dyDescent="0.45">
      <c r="A57" s="452" t="s">
        <v>150</v>
      </c>
      <c r="B57" s="452" t="s">
        <v>264</v>
      </c>
      <c r="C57" s="229"/>
      <c r="D57" s="229"/>
      <c r="E57" s="390">
        <v>285</v>
      </c>
      <c r="F57" s="390">
        <v>293</v>
      </c>
      <c r="G57" s="390">
        <v>292</v>
      </c>
      <c r="H57" s="390">
        <v>287</v>
      </c>
      <c r="I57" s="390">
        <v>277</v>
      </c>
      <c r="J57" s="391">
        <v>277</v>
      </c>
      <c r="K57" s="45"/>
      <c r="L57" s="45"/>
      <c r="M57" s="45"/>
      <c r="N57" s="45"/>
      <c r="O57" s="45"/>
      <c r="P57" s="45"/>
      <c r="Q57" s="45"/>
      <c r="R57" s="45"/>
    </row>
    <row r="58" spans="1:18" ht="16.5" customHeight="1" x14ac:dyDescent="0.45">
      <c r="A58" s="452" t="s">
        <v>150</v>
      </c>
      <c r="B58" s="452" t="s">
        <v>217</v>
      </c>
      <c r="C58" s="229"/>
      <c r="D58" s="229"/>
      <c r="E58" s="390">
        <v>254</v>
      </c>
      <c r="F58" s="390">
        <v>270</v>
      </c>
      <c r="G58" s="390">
        <v>294</v>
      </c>
      <c r="H58" s="390">
        <v>313</v>
      </c>
      <c r="I58" s="390">
        <v>320</v>
      </c>
      <c r="J58" s="391">
        <v>325</v>
      </c>
      <c r="K58" s="45"/>
      <c r="L58" s="45"/>
      <c r="M58" s="45"/>
      <c r="N58" s="45"/>
      <c r="O58" s="45"/>
      <c r="P58" s="45"/>
      <c r="Q58" s="45"/>
      <c r="R58" s="45"/>
    </row>
    <row r="59" spans="1:18" ht="16.5" customHeight="1" x14ac:dyDescent="0.45">
      <c r="A59" s="452" t="s">
        <v>150</v>
      </c>
      <c r="B59" s="452" t="s">
        <v>218</v>
      </c>
      <c r="C59" s="229"/>
      <c r="D59" s="229"/>
      <c r="E59" s="390">
        <v>194</v>
      </c>
      <c r="F59" s="390">
        <v>207</v>
      </c>
      <c r="G59" s="390">
        <v>231</v>
      </c>
      <c r="H59" s="390">
        <v>260</v>
      </c>
      <c r="I59" s="390">
        <v>284</v>
      </c>
      <c r="J59" s="391">
        <v>293</v>
      </c>
      <c r="K59" s="45"/>
      <c r="L59" s="45"/>
      <c r="M59" s="45"/>
      <c r="N59" s="45"/>
      <c r="O59" s="45"/>
      <c r="P59" s="45"/>
      <c r="Q59" s="45"/>
      <c r="R59" s="45"/>
    </row>
    <row r="60" spans="1:18" ht="16.5" customHeight="1" x14ac:dyDescent="0.45">
      <c r="A60" s="452" t="s">
        <v>150</v>
      </c>
      <c r="B60" s="452" t="s">
        <v>219</v>
      </c>
      <c r="C60" s="229"/>
      <c r="D60" s="229"/>
      <c r="E60" s="390">
        <v>72</v>
      </c>
      <c r="F60" s="390">
        <v>76</v>
      </c>
      <c r="G60" s="390">
        <v>86</v>
      </c>
      <c r="H60" s="390">
        <v>92</v>
      </c>
      <c r="I60" s="390">
        <v>95</v>
      </c>
      <c r="J60" s="391">
        <v>95</v>
      </c>
      <c r="K60" s="45"/>
      <c r="L60" s="45"/>
      <c r="M60" s="45"/>
      <c r="N60" s="45"/>
      <c r="O60" s="45"/>
      <c r="P60" s="45"/>
      <c r="Q60" s="45"/>
      <c r="R60" s="45"/>
    </row>
    <row r="61" spans="1:18" ht="16.5" customHeight="1" x14ac:dyDescent="0.45">
      <c r="A61" s="452" t="s">
        <v>150</v>
      </c>
      <c r="B61" s="452" t="s">
        <v>220</v>
      </c>
      <c r="C61" s="229"/>
      <c r="D61" s="229"/>
      <c r="E61" s="390">
        <v>14</v>
      </c>
      <c r="F61" s="390">
        <v>15</v>
      </c>
      <c r="G61" s="390">
        <v>19</v>
      </c>
      <c r="H61" s="390">
        <v>22</v>
      </c>
      <c r="I61" s="390">
        <v>22</v>
      </c>
      <c r="J61" s="391">
        <v>22</v>
      </c>
      <c r="K61" s="45"/>
      <c r="L61" s="45"/>
      <c r="M61" s="45"/>
      <c r="N61" s="45"/>
      <c r="O61" s="45"/>
      <c r="P61" s="45"/>
      <c r="Q61" s="45"/>
      <c r="R61" s="45"/>
    </row>
    <row r="62" spans="1:18" s="525" customFormat="1" ht="16.5" customHeight="1" x14ac:dyDescent="0.45">
      <c r="A62" s="453" t="s">
        <v>150</v>
      </c>
      <c r="B62" s="453" t="s">
        <v>608</v>
      </c>
      <c r="C62" s="445"/>
      <c r="D62" s="445"/>
      <c r="E62" s="393">
        <v>2230</v>
      </c>
      <c r="F62" s="393">
        <v>2251</v>
      </c>
      <c r="G62" s="393">
        <v>2257</v>
      </c>
      <c r="H62" s="393">
        <v>2247</v>
      </c>
      <c r="I62" s="393">
        <v>2225</v>
      </c>
      <c r="J62" s="392">
        <v>1954</v>
      </c>
      <c r="K62" s="524"/>
      <c r="L62" s="524"/>
      <c r="M62" s="524"/>
      <c r="N62" s="524"/>
      <c r="O62" s="524"/>
      <c r="P62" s="524"/>
      <c r="Q62" s="524"/>
      <c r="R62" s="524"/>
    </row>
    <row r="63" spans="1:18" ht="16.5" customHeight="1" x14ac:dyDescent="0.45">
      <c r="A63" s="452" t="s">
        <v>151</v>
      </c>
      <c r="B63" s="452" t="s">
        <v>216</v>
      </c>
      <c r="C63" s="229"/>
      <c r="D63" s="229"/>
      <c r="E63" s="390">
        <v>319</v>
      </c>
      <c r="F63" s="390">
        <v>312</v>
      </c>
      <c r="G63" s="390">
        <v>302</v>
      </c>
      <c r="H63" s="390">
        <v>292</v>
      </c>
      <c r="I63" s="390">
        <v>293</v>
      </c>
      <c r="J63" s="391">
        <v>191</v>
      </c>
      <c r="K63" s="45"/>
      <c r="L63" s="45"/>
      <c r="M63" s="45"/>
      <c r="N63" s="45"/>
      <c r="O63" s="45"/>
      <c r="P63" s="45"/>
      <c r="Q63" s="45"/>
      <c r="R63" s="45"/>
    </row>
    <row r="64" spans="1:18" ht="16.5" customHeight="1" x14ac:dyDescent="0.45">
      <c r="A64" s="452" t="s">
        <v>151</v>
      </c>
      <c r="B64" s="452" t="s">
        <v>262</v>
      </c>
      <c r="C64" s="229"/>
      <c r="D64" s="229"/>
      <c r="E64" s="390">
        <v>455</v>
      </c>
      <c r="F64" s="390">
        <v>458</v>
      </c>
      <c r="G64" s="390">
        <v>444</v>
      </c>
      <c r="H64" s="390">
        <v>432</v>
      </c>
      <c r="I64" s="390">
        <v>427</v>
      </c>
      <c r="J64" s="391">
        <v>384</v>
      </c>
      <c r="K64" s="45"/>
      <c r="L64" s="45"/>
      <c r="M64" s="45"/>
      <c r="N64" s="45"/>
      <c r="O64" s="45"/>
      <c r="P64" s="45"/>
      <c r="Q64" s="45"/>
      <c r="R64" s="45"/>
    </row>
    <row r="65" spans="1:18" ht="16.5" customHeight="1" x14ac:dyDescent="0.45">
      <c r="A65" s="452" t="s">
        <v>151</v>
      </c>
      <c r="B65" s="452" t="s">
        <v>263</v>
      </c>
      <c r="C65" s="229"/>
      <c r="D65" s="229"/>
      <c r="E65" s="390">
        <v>162</v>
      </c>
      <c r="F65" s="390">
        <v>168</v>
      </c>
      <c r="G65" s="390">
        <v>167</v>
      </c>
      <c r="H65" s="390">
        <v>158</v>
      </c>
      <c r="I65" s="390">
        <v>154</v>
      </c>
      <c r="J65" s="391">
        <v>157</v>
      </c>
      <c r="K65" s="45"/>
      <c r="L65" s="45"/>
      <c r="M65" s="45"/>
      <c r="N65" s="45"/>
      <c r="O65" s="45"/>
      <c r="P65" s="45"/>
      <c r="Q65" s="45"/>
      <c r="R65" s="45"/>
    </row>
    <row r="66" spans="1:18" ht="16.5" customHeight="1" x14ac:dyDescent="0.45">
      <c r="A66" s="452" t="s">
        <v>151</v>
      </c>
      <c r="B66" s="452" t="s">
        <v>264</v>
      </c>
      <c r="C66" s="229"/>
      <c r="D66" s="229"/>
      <c r="E66" s="390">
        <v>204</v>
      </c>
      <c r="F66" s="390">
        <v>211</v>
      </c>
      <c r="G66" s="390">
        <v>213</v>
      </c>
      <c r="H66" s="390">
        <v>210</v>
      </c>
      <c r="I66" s="390">
        <v>206</v>
      </c>
      <c r="J66" s="391">
        <v>211</v>
      </c>
      <c r="K66" s="45"/>
      <c r="L66" s="45"/>
      <c r="M66" s="45"/>
      <c r="N66" s="45"/>
      <c r="O66" s="45"/>
      <c r="P66" s="45"/>
      <c r="Q66" s="45"/>
      <c r="R66" s="45"/>
    </row>
    <row r="67" spans="1:18" ht="16.5" customHeight="1" x14ac:dyDescent="0.45">
      <c r="A67" s="452" t="s">
        <v>151</v>
      </c>
      <c r="B67" s="452" t="s">
        <v>217</v>
      </c>
      <c r="C67" s="229"/>
      <c r="D67" s="229"/>
      <c r="E67" s="390">
        <v>200</v>
      </c>
      <c r="F67" s="390">
        <v>211</v>
      </c>
      <c r="G67" s="390">
        <v>223</v>
      </c>
      <c r="H67" s="390">
        <v>236</v>
      </c>
      <c r="I67" s="390">
        <v>246</v>
      </c>
      <c r="J67" s="391">
        <v>252</v>
      </c>
      <c r="K67" s="45"/>
      <c r="L67" s="45"/>
      <c r="M67" s="45"/>
      <c r="N67" s="45"/>
      <c r="O67" s="45"/>
      <c r="P67" s="45"/>
      <c r="Q67" s="45"/>
      <c r="R67" s="45"/>
    </row>
    <row r="68" spans="1:18" ht="16.5" customHeight="1" x14ac:dyDescent="0.45">
      <c r="A68" s="452" t="s">
        <v>151</v>
      </c>
      <c r="B68" s="452" t="s">
        <v>218</v>
      </c>
      <c r="C68" s="229"/>
      <c r="D68" s="229"/>
      <c r="E68" s="390">
        <v>194</v>
      </c>
      <c r="F68" s="390">
        <v>200</v>
      </c>
      <c r="G68" s="390">
        <v>213</v>
      </c>
      <c r="H68" s="390">
        <v>235</v>
      </c>
      <c r="I68" s="390">
        <v>256</v>
      </c>
      <c r="J68" s="391">
        <v>268</v>
      </c>
      <c r="K68" s="45"/>
      <c r="L68" s="45"/>
      <c r="M68" s="45"/>
      <c r="N68" s="45"/>
      <c r="O68" s="45"/>
      <c r="P68" s="45"/>
      <c r="Q68" s="45"/>
      <c r="R68" s="45"/>
    </row>
    <row r="69" spans="1:18" ht="16.5" customHeight="1" x14ac:dyDescent="0.45">
      <c r="A69" s="452" t="s">
        <v>151</v>
      </c>
      <c r="B69" s="452" t="s">
        <v>219</v>
      </c>
      <c r="C69" s="229"/>
      <c r="D69" s="229"/>
      <c r="E69" s="390">
        <v>86</v>
      </c>
      <c r="F69" s="390">
        <v>92</v>
      </c>
      <c r="G69" s="390">
        <v>103</v>
      </c>
      <c r="H69" s="390">
        <v>112</v>
      </c>
      <c r="I69" s="390">
        <v>117</v>
      </c>
      <c r="J69" s="391">
        <v>118</v>
      </c>
      <c r="K69" s="45"/>
      <c r="L69" s="45"/>
      <c r="M69" s="45"/>
      <c r="N69" s="45"/>
      <c r="O69" s="45"/>
      <c r="P69" s="45"/>
      <c r="Q69" s="45"/>
      <c r="R69" s="45"/>
    </row>
    <row r="70" spans="1:18" ht="16.5" customHeight="1" x14ac:dyDescent="0.45">
      <c r="A70" s="452" t="s">
        <v>151</v>
      </c>
      <c r="B70" s="452" t="s">
        <v>220</v>
      </c>
      <c r="C70" s="229"/>
      <c r="D70" s="229"/>
      <c r="E70" s="390">
        <v>20</v>
      </c>
      <c r="F70" s="390">
        <v>21</v>
      </c>
      <c r="G70" s="390">
        <v>26</v>
      </c>
      <c r="H70" s="390">
        <v>31</v>
      </c>
      <c r="I70" s="390">
        <v>34</v>
      </c>
      <c r="J70" s="391">
        <v>35</v>
      </c>
      <c r="K70" s="45"/>
      <c r="L70" s="45"/>
      <c r="M70" s="45"/>
      <c r="N70" s="45"/>
      <c r="O70" s="45"/>
      <c r="P70" s="45"/>
      <c r="Q70" s="45"/>
      <c r="R70" s="45"/>
    </row>
    <row r="71" spans="1:18" s="525" customFormat="1" ht="16.5" customHeight="1" x14ac:dyDescent="0.45">
      <c r="A71" s="453" t="s">
        <v>151</v>
      </c>
      <c r="B71" s="453" t="s">
        <v>608</v>
      </c>
      <c r="C71" s="445"/>
      <c r="D71" s="445"/>
      <c r="E71" s="393">
        <v>1690</v>
      </c>
      <c r="F71" s="393">
        <v>1722</v>
      </c>
      <c r="G71" s="393">
        <v>1741</v>
      </c>
      <c r="H71" s="393">
        <v>1756</v>
      </c>
      <c r="I71" s="393">
        <v>1784</v>
      </c>
      <c r="J71" s="392">
        <v>1668</v>
      </c>
      <c r="K71" s="524"/>
      <c r="L71" s="524"/>
      <c r="M71" s="524"/>
      <c r="N71" s="524"/>
      <c r="O71" s="524"/>
      <c r="P71" s="524"/>
      <c r="Q71" s="524"/>
      <c r="R71" s="524"/>
    </row>
    <row r="72" spans="1:18" ht="16.5" customHeight="1" x14ac:dyDescent="0.45">
      <c r="A72" s="452" t="s">
        <v>152</v>
      </c>
      <c r="B72" s="452" t="s">
        <v>216</v>
      </c>
      <c r="C72" s="229"/>
      <c r="D72" s="229"/>
      <c r="E72" s="390">
        <v>176</v>
      </c>
      <c r="F72" s="390">
        <v>173</v>
      </c>
      <c r="G72" s="390">
        <v>163</v>
      </c>
      <c r="H72" s="390">
        <v>161</v>
      </c>
      <c r="I72" s="390">
        <v>166</v>
      </c>
      <c r="J72" s="391">
        <v>145</v>
      </c>
      <c r="K72" s="45"/>
      <c r="L72" s="45"/>
      <c r="M72" s="45"/>
      <c r="N72" s="45"/>
      <c r="O72" s="45"/>
      <c r="P72" s="45"/>
      <c r="Q72" s="45"/>
      <c r="R72" s="45"/>
    </row>
    <row r="73" spans="1:18" ht="16.5" customHeight="1" x14ac:dyDescent="0.45">
      <c r="A73" s="452" t="s">
        <v>152</v>
      </c>
      <c r="B73" s="452" t="s">
        <v>262</v>
      </c>
      <c r="C73" s="229"/>
      <c r="D73" s="229"/>
      <c r="E73" s="390">
        <v>225</v>
      </c>
      <c r="F73" s="390">
        <v>230</v>
      </c>
      <c r="G73" s="390">
        <v>233</v>
      </c>
      <c r="H73" s="390">
        <v>233</v>
      </c>
      <c r="I73" s="390">
        <v>236</v>
      </c>
      <c r="J73" s="391">
        <v>237</v>
      </c>
      <c r="K73" s="45"/>
      <c r="L73" s="45"/>
      <c r="M73" s="45"/>
      <c r="N73" s="45"/>
      <c r="O73" s="45"/>
      <c r="P73" s="45"/>
      <c r="Q73" s="45"/>
      <c r="R73" s="45"/>
    </row>
    <row r="74" spans="1:18" ht="16.5" customHeight="1" x14ac:dyDescent="0.45">
      <c r="A74" s="452" t="s">
        <v>152</v>
      </c>
      <c r="B74" s="452" t="s">
        <v>263</v>
      </c>
      <c r="C74" s="229"/>
      <c r="D74" s="229"/>
      <c r="E74" s="390">
        <v>77</v>
      </c>
      <c r="F74" s="390">
        <v>82</v>
      </c>
      <c r="G74" s="390">
        <v>85</v>
      </c>
      <c r="H74" s="390">
        <v>84</v>
      </c>
      <c r="I74" s="390">
        <v>86</v>
      </c>
      <c r="J74" s="391">
        <v>90</v>
      </c>
      <c r="K74" s="45"/>
      <c r="L74" s="45"/>
      <c r="M74" s="45"/>
      <c r="N74" s="45"/>
      <c r="O74" s="45"/>
      <c r="P74" s="45"/>
      <c r="Q74" s="45"/>
      <c r="R74" s="45"/>
    </row>
    <row r="75" spans="1:18" ht="16.5" customHeight="1" x14ac:dyDescent="0.45">
      <c r="A75" s="452" t="s">
        <v>152</v>
      </c>
      <c r="B75" s="452" t="s">
        <v>264</v>
      </c>
      <c r="C75" s="229"/>
      <c r="D75" s="229"/>
      <c r="E75" s="390">
        <v>105</v>
      </c>
      <c r="F75" s="390">
        <v>112</v>
      </c>
      <c r="G75" s="390">
        <v>113</v>
      </c>
      <c r="H75" s="390">
        <v>116</v>
      </c>
      <c r="I75" s="390">
        <v>116</v>
      </c>
      <c r="J75" s="391">
        <v>125</v>
      </c>
      <c r="K75" s="45"/>
      <c r="L75" s="45"/>
      <c r="M75" s="45"/>
      <c r="N75" s="45"/>
      <c r="O75" s="45"/>
      <c r="P75" s="45"/>
      <c r="Q75" s="45"/>
      <c r="R75" s="45"/>
    </row>
    <row r="76" spans="1:18" ht="16.5" customHeight="1" x14ac:dyDescent="0.45">
      <c r="A76" s="452" t="s">
        <v>152</v>
      </c>
      <c r="B76" s="452" t="s">
        <v>217</v>
      </c>
      <c r="C76" s="229"/>
      <c r="D76" s="229"/>
      <c r="E76" s="390">
        <v>132</v>
      </c>
      <c r="F76" s="390">
        <v>141</v>
      </c>
      <c r="G76" s="390">
        <v>144</v>
      </c>
      <c r="H76" s="390">
        <v>153</v>
      </c>
      <c r="I76" s="390">
        <v>157</v>
      </c>
      <c r="J76" s="391">
        <v>163</v>
      </c>
      <c r="K76" s="45"/>
      <c r="L76" s="45"/>
      <c r="M76" s="45"/>
      <c r="N76" s="45"/>
      <c r="O76" s="45"/>
      <c r="P76" s="45"/>
      <c r="Q76" s="45"/>
      <c r="R76" s="45"/>
    </row>
    <row r="77" spans="1:18" ht="16.5" customHeight="1" x14ac:dyDescent="0.45">
      <c r="A77" s="452" t="s">
        <v>152</v>
      </c>
      <c r="B77" s="452" t="s">
        <v>218</v>
      </c>
      <c r="C77" s="229"/>
      <c r="D77" s="229"/>
      <c r="E77" s="390">
        <v>160</v>
      </c>
      <c r="F77" s="390">
        <v>164</v>
      </c>
      <c r="G77" s="390">
        <v>168</v>
      </c>
      <c r="H77" s="390">
        <v>188</v>
      </c>
      <c r="I77" s="390">
        <v>200</v>
      </c>
      <c r="J77" s="391">
        <v>211</v>
      </c>
      <c r="K77" s="45"/>
      <c r="L77" s="45"/>
      <c r="M77" s="45"/>
      <c r="N77" s="45"/>
      <c r="O77" s="45"/>
      <c r="P77" s="45"/>
      <c r="Q77" s="45"/>
      <c r="R77" s="45"/>
    </row>
    <row r="78" spans="1:18" ht="16.5" customHeight="1" x14ac:dyDescent="0.45">
      <c r="A78" s="452" t="s">
        <v>152</v>
      </c>
      <c r="B78" s="452" t="s">
        <v>219</v>
      </c>
      <c r="C78" s="229"/>
      <c r="D78" s="229"/>
      <c r="E78" s="390">
        <v>67</v>
      </c>
      <c r="F78" s="390">
        <v>74</v>
      </c>
      <c r="G78" s="390">
        <v>77</v>
      </c>
      <c r="H78" s="390">
        <v>90</v>
      </c>
      <c r="I78" s="390">
        <v>98</v>
      </c>
      <c r="J78" s="391">
        <v>102</v>
      </c>
      <c r="K78" s="45"/>
      <c r="L78" s="45"/>
      <c r="M78" s="45"/>
      <c r="N78" s="45"/>
      <c r="O78" s="45"/>
      <c r="P78" s="45"/>
      <c r="Q78" s="45"/>
      <c r="R78" s="45"/>
    </row>
    <row r="79" spans="1:18" ht="16.5" customHeight="1" x14ac:dyDescent="0.45">
      <c r="A79" s="452" t="s">
        <v>152</v>
      </c>
      <c r="B79" s="452" t="s">
        <v>220</v>
      </c>
      <c r="C79" s="229"/>
      <c r="D79" s="229"/>
      <c r="E79" s="390">
        <v>15</v>
      </c>
      <c r="F79" s="390">
        <v>16</v>
      </c>
      <c r="G79" s="390">
        <v>20</v>
      </c>
      <c r="H79" s="390">
        <v>25</v>
      </c>
      <c r="I79" s="390">
        <v>30</v>
      </c>
      <c r="J79" s="391">
        <v>31</v>
      </c>
      <c r="K79" s="45"/>
      <c r="L79" s="45"/>
      <c r="M79" s="45"/>
      <c r="N79" s="45"/>
      <c r="O79" s="45"/>
      <c r="P79" s="45"/>
      <c r="Q79" s="45"/>
      <c r="R79" s="45"/>
    </row>
    <row r="80" spans="1:18" s="525" customFormat="1" ht="16.5" customHeight="1" x14ac:dyDescent="0.45">
      <c r="A80" s="453" t="s">
        <v>152</v>
      </c>
      <c r="B80" s="453" t="s">
        <v>608</v>
      </c>
      <c r="C80" s="445"/>
      <c r="D80" s="445"/>
      <c r="E80" s="393">
        <v>1002</v>
      </c>
      <c r="F80" s="393">
        <v>1038</v>
      </c>
      <c r="G80" s="393">
        <v>1048</v>
      </c>
      <c r="H80" s="393">
        <v>1095</v>
      </c>
      <c r="I80" s="393">
        <v>1133</v>
      </c>
      <c r="J80" s="392">
        <v>1149</v>
      </c>
      <c r="K80" s="524"/>
      <c r="L80" s="524"/>
      <c r="M80" s="524"/>
      <c r="N80" s="524"/>
      <c r="O80" s="524"/>
      <c r="P80" s="524"/>
      <c r="Q80" s="524"/>
      <c r="R80" s="524"/>
    </row>
    <row r="81" spans="1:18" ht="16.5" customHeight="1" x14ac:dyDescent="0.45">
      <c r="A81" s="452" t="s">
        <v>153</v>
      </c>
      <c r="B81" s="452" t="s">
        <v>216</v>
      </c>
      <c r="C81" s="229"/>
      <c r="D81" s="229"/>
      <c r="E81" s="390">
        <v>65</v>
      </c>
      <c r="F81" s="390">
        <v>69</v>
      </c>
      <c r="G81" s="390">
        <v>71</v>
      </c>
      <c r="H81" s="390">
        <v>77</v>
      </c>
      <c r="I81" s="390">
        <v>83</v>
      </c>
      <c r="J81" s="391">
        <v>85</v>
      </c>
      <c r="K81" s="45"/>
      <c r="L81" s="45"/>
      <c r="M81" s="45"/>
      <c r="N81" s="45"/>
      <c r="O81" s="45"/>
      <c r="P81" s="45"/>
      <c r="Q81" s="45"/>
      <c r="R81" s="45"/>
    </row>
    <row r="82" spans="1:18" ht="16.5" customHeight="1" x14ac:dyDescent="0.45">
      <c r="A82" s="452" t="s">
        <v>153</v>
      </c>
      <c r="B82" s="452" t="s">
        <v>262</v>
      </c>
      <c r="C82" s="229"/>
      <c r="D82" s="229"/>
      <c r="E82" s="390">
        <v>83</v>
      </c>
      <c r="F82" s="390">
        <v>89</v>
      </c>
      <c r="G82" s="390">
        <v>102</v>
      </c>
      <c r="H82" s="390">
        <v>106</v>
      </c>
      <c r="I82" s="390">
        <v>114</v>
      </c>
      <c r="J82" s="391">
        <v>120</v>
      </c>
      <c r="K82" s="45"/>
      <c r="L82" s="45"/>
      <c r="M82" s="45"/>
      <c r="N82" s="45"/>
      <c r="O82" s="45"/>
      <c r="P82" s="45"/>
      <c r="Q82" s="45"/>
      <c r="R82" s="45"/>
    </row>
    <row r="83" spans="1:18" ht="16.5" customHeight="1" x14ac:dyDescent="0.45">
      <c r="A83" s="452" t="s">
        <v>153</v>
      </c>
      <c r="B83" s="452" t="s">
        <v>263</v>
      </c>
      <c r="C83" s="229"/>
      <c r="D83" s="229"/>
      <c r="E83" s="390">
        <v>39</v>
      </c>
      <c r="F83" s="390">
        <v>41</v>
      </c>
      <c r="G83" s="390">
        <v>45</v>
      </c>
      <c r="H83" s="390">
        <v>45</v>
      </c>
      <c r="I83" s="390">
        <v>46</v>
      </c>
      <c r="J83" s="391">
        <v>50</v>
      </c>
      <c r="K83" s="45"/>
      <c r="L83" s="45"/>
      <c r="M83" s="45"/>
      <c r="N83" s="45"/>
      <c r="O83" s="45"/>
      <c r="P83" s="45"/>
      <c r="Q83" s="45"/>
      <c r="R83" s="45"/>
    </row>
    <row r="84" spans="1:18" ht="16.5" customHeight="1" x14ac:dyDescent="0.45">
      <c r="A84" s="452" t="s">
        <v>153</v>
      </c>
      <c r="B84" s="452" t="s">
        <v>264</v>
      </c>
      <c r="C84" s="229"/>
      <c r="D84" s="229"/>
      <c r="E84" s="390">
        <v>64</v>
      </c>
      <c r="F84" s="390">
        <v>67</v>
      </c>
      <c r="G84" s="390">
        <v>70</v>
      </c>
      <c r="H84" s="390">
        <v>73</v>
      </c>
      <c r="I84" s="390">
        <v>73</v>
      </c>
      <c r="J84" s="391">
        <v>80</v>
      </c>
      <c r="K84" s="45"/>
      <c r="L84" s="45"/>
      <c r="M84" s="45"/>
      <c r="N84" s="45"/>
      <c r="O84" s="45"/>
      <c r="P84" s="45"/>
      <c r="Q84" s="45"/>
      <c r="R84" s="45"/>
    </row>
    <row r="85" spans="1:18" ht="16.5" customHeight="1" x14ac:dyDescent="0.45">
      <c r="A85" s="452" t="s">
        <v>153</v>
      </c>
      <c r="B85" s="452" t="s">
        <v>217</v>
      </c>
      <c r="C85" s="229"/>
      <c r="D85" s="229"/>
      <c r="E85" s="390">
        <v>81</v>
      </c>
      <c r="F85" s="390">
        <v>88</v>
      </c>
      <c r="G85" s="390">
        <v>95</v>
      </c>
      <c r="H85" s="390">
        <v>105</v>
      </c>
      <c r="I85" s="390">
        <v>109</v>
      </c>
      <c r="J85" s="391">
        <v>116</v>
      </c>
      <c r="K85" s="45"/>
      <c r="L85" s="45"/>
      <c r="M85" s="45"/>
      <c r="N85" s="45"/>
      <c r="O85" s="45"/>
      <c r="P85" s="45"/>
      <c r="Q85" s="45"/>
      <c r="R85" s="45"/>
    </row>
    <row r="86" spans="1:18" ht="16.5" customHeight="1" x14ac:dyDescent="0.45">
      <c r="A86" s="452" t="s">
        <v>153</v>
      </c>
      <c r="B86" s="452" t="s">
        <v>218</v>
      </c>
      <c r="C86" s="229"/>
      <c r="D86" s="229"/>
      <c r="E86" s="390">
        <v>88</v>
      </c>
      <c r="F86" s="390">
        <v>92</v>
      </c>
      <c r="G86" s="390">
        <v>106</v>
      </c>
      <c r="H86" s="390">
        <v>125</v>
      </c>
      <c r="I86" s="390">
        <v>137</v>
      </c>
      <c r="J86" s="391">
        <v>145</v>
      </c>
      <c r="K86" s="45"/>
      <c r="L86" s="45"/>
      <c r="M86" s="45"/>
      <c r="N86" s="45"/>
      <c r="O86" s="45"/>
      <c r="P86" s="45"/>
      <c r="Q86" s="45"/>
      <c r="R86" s="45"/>
    </row>
    <row r="87" spans="1:18" ht="16.5" customHeight="1" x14ac:dyDescent="0.45">
      <c r="A87" s="452" t="s">
        <v>153</v>
      </c>
      <c r="B87" s="452" t="s">
        <v>219</v>
      </c>
      <c r="C87" s="229"/>
      <c r="D87" s="229"/>
      <c r="E87" s="390">
        <v>31</v>
      </c>
      <c r="F87" s="390">
        <v>36</v>
      </c>
      <c r="G87" s="390">
        <v>42</v>
      </c>
      <c r="H87" s="390">
        <v>51</v>
      </c>
      <c r="I87" s="390">
        <v>58</v>
      </c>
      <c r="J87" s="391">
        <v>62</v>
      </c>
      <c r="K87" s="45"/>
      <c r="L87" s="45"/>
      <c r="M87" s="45"/>
      <c r="N87" s="45"/>
      <c r="O87" s="45"/>
      <c r="P87" s="45"/>
      <c r="Q87" s="45"/>
      <c r="R87" s="45"/>
    </row>
    <row r="88" spans="1:18" ht="16.5" customHeight="1" x14ac:dyDescent="0.45">
      <c r="A88" s="452" t="s">
        <v>153</v>
      </c>
      <c r="B88" s="452" t="s">
        <v>220</v>
      </c>
      <c r="C88" s="229"/>
      <c r="D88" s="229"/>
      <c r="E88" s="390">
        <v>7</v>
      </c>
      <c r="F88" s="390">
        <v>8</v>
      </c>
      <c r="G88" s="390">
        <v>10</v>
      </c>
      <c r="H88" s="390">
        <v>13</v>
      </c>
      <c r="I88" s="390">
        <v>16</v>
      </c>
      <c r="J88" s="391">
        <v>18</v>
      </c>
      <c r="K88" s="45"/>
      <c r="L88" s="45"/>
      <c r="M88" s="45"/>
      <c r="N88" s="45"/>
      <c r="O88" s="45"/>
      <c r="P88" s="45"/>
      <c r="Q88" s="45"/>
      <c r="R88" s="45"/>
    </row>
    <row r="89" spans="1:18" s="525" customFormat="1" ht="16.5" customHeight="1" x14ac:dyDescent="0.45">
      <c r="A89" s="453" t="s">
        <v>153</v>
      </c>
      <c r="B89" s="453" t="s">
        <v>608</v>
      </c>
      <c r="C89" s="445"/>
      <c r="D89" s="445"/>
      <c r="E89" s="393">
        <v>486</v>
      </c>
      <c r="F89" s="393">
        <v>520</v>
      </c>
      <c r="G89" s="393">
        <v>577</v>
      </c>
      <c r="H89" s="393">
        <v>633</v>
      </c>
      <c r="I89" s="393">
        <v>676</v>
      </c>
      <c r="J89" s="392">
        <v>720</v>
      </c>
      <c r="K89" s="524"/>
      <c r="L89" s="524"/>
      <c r="M89" s="524"/>
      <c r="N89" s="524"/>
      <c r="O89" s="524"/>
      <c r="P89" s="524"/>
      <c r="Q89" s="524"/>
      <c r="R89" s="524"/>
    </row>
    <row r="90" spans="1:18" ht="16.5" customHeight="1" x14ac:dyDescent="0.45">
      <c r="A90" s="452" t="s">
        <v>154</v>
      </c>
      <c r="B90" s="452" t="s">
        <v>216</v>
      </c>
      <c r="C90" s="229"/>
      <c r="D90" s="229"/>
      <c r="E90" s="390">
        <v>27</v>
      </c>
      <c r="F90" s="390">
        <v>29</v>
      </c>
      <c r="G90" s="390">
        <v>32</v>
      </c>
      <c r="H90" s="390">
        <v>35</v>
      </c>
      <c r="I90" s="390">
        <v>46</v>
      </c>
      <c r="J90" s="391">
        <v>48</v>
      </c>
      <c r="K90" s="45"/>
      <c r="L90" s="45"/>
      <c r="M90" s="45"/>
      <c r="N90" s="45"/>
      <c r="O90" s="45"/>
      <c r="P90" s="45"/>
      <c r="Q90" s="45"/>
      <c r="R90" s="45"/>
    </row>
    <row r="91" spans="1:18" ht="16.5" customHeight="1" x14ac:dyDescent="0.45">
      <c r="A91" s="452" t="s">
        <v>154</v>
      </c>
      <c r="B91" s="452" t="s">
        <v>262</v>
      </c>
      <c r="C91" s="229"/>
      <c r="D91" s="229"/>
      <c r="E91" s="390">
        <v>45</v>
      </c>
      <c r="F91" s="390">
        <v>50</v>
      </c>
      <c r="G91" s="390">
        <v>59</v>
      </c>
      <c r="H91" s="390">
        <v>58</v>
      </c>
      <c r="I91" s="390">
        <v>64</v>
      </c>
      <c r="J91" s="391">
        <v>72</v>
      </c>
      <c r="K91" s="45"/>
      <c r="L91" s="45"/>
      <c r="M91" s="45"/>
      <c r="N91" s="45"/>
      <c r="O91" s="45"/>
      <c r="P91" s="45"/>
      <c r="Q91" s="45"/>
      <c r="R91" s="45"/>
    </row>
    <row r="92" spans="1:18" ht="16.5" customHeight="1" x14ac:dyDescent="0.45">
      <c r="A92" s="452" t="s">
        <v>154</v>
      </c>
      <c r="B92" s="452" t="s">
        <v>263</v>
      </c>
      <c r="C92" s="229"/>
      <c r="D92" s="229"/>
      <c r="E92" s="390">
        <v>38</v>
      </c>
      <c r="F92" s="390">
        <v>43</v>
      </c>
      <c r="G92" s="390">
        <v>44</v>
      </c>
      <c r="H92" s="390">
        <v>46</v>
      </c>
      <c r="I92" s="390">
        <v>47</v>
      </c>
      <c r="J92" s="391">
        <v>52</v>
      </c>
      <c r="K92" s="45"/>
      <c r="L92" s="45"/>
      <c r="M92" s="45"/>
      <c r="N92" s="45"/>
      <c r="O92" s="45"/>
      <c r="P92" s="45"/>
      <c r="Q92" s="45"/>
      <c r="R92" s="45"/>
    </row>
    <row r="93" spans="1:18" ht="16.5" customHeight="1" x14ac:dyDescent="0.45">
      <c r="A93" s="452" t="s">
        <v>154</v>
      </c>
      <c r="B93" s="452" t="s">
        <v>264</v>
      </c>
      <c r="C93" s="229"/>
      <c r="D93" s="229"/>
      <c r="E93" s="390">
        <v>57</v>
      </c>
      <c r="F93" s="390">
        <v>64</v>
      </c>
      <c r="G93" s="390">
        <v>68</v>
      </c>
      <c r="H93" s="390">
        <v>74</v>
      </c>
      <c r="I93" s="390">
        <v>78</v>
      </c>
      <c r="J93" s="391">
        <v>85</v>
      </c>
      <c r="K93" s="45"/>
      <c r="L93" s="45"/>
      <c r="M93" s="45"/>
      <c r="N93" s="45"/>
      <c r="O93" s="45"/>
      <c r="P93" s="45"/>
      <c r="Q93" s="45"/>
      <c r="R93" s="45"/>
    </row>
    <row r="94" spans="1:18" ht="16.5" customHeight="1" x14ac:dyDescent="0.45">
      <c r="A94" s="452" t="s">
        <v>154</v>
      </c>
      <c r="B94" s="452" t="s">
        <v>217</v>
      </c>
      <c r="C94" s="229"/>
      <c r="D94" s="229"/>
      <c r="E94" s="390">
        <v>52</v>
      </c>
      <c r="F94" s="390">
        <v>61</v>
      </c>
      <c r="G94" s="390">
        <v>67</v>
      </c>
      <c r="H94" s="390">
        <v>80</v>
      </c>
      <c r="I94" s="390">
        <v>88</v>
      </c>
      <c r="J94" s="391">
        <v>98</v>
      </c>
      <c r="K94" s="45"/>
      <c r="L94" s="45"/>
      <c r="M94" s="45"/>
      <c r="N94" s="45"/>
      <c r="O94" s="45"/>
      <c r="P94" s="45"/>
      <c r="Q94" s="45"/>
      <c r="R94" s="45"/>
    </row>
    <row r="95" spans="1:18" ht="16.5" customHeight="1" x14ac:dyDescent="0.45">
      <c r="A95" s="452" t="s">
        <v>154</v>
      </c>
      <c r="B95" s="452" t="s">
        <v>218</v>
      </c>
      <c r="C95" s="229"/>
      <c r="D95" s="229"/>
      <c r="E95" s="390">
        <v>49</v>
      </c>
      <c r="F95" s="390">
        <v>53</v>
      </c>
      <c r="G95" s="390">
        <v>64</v>
      </c>
      <c r="H95" s="390">
        <v>78</v>
      </c>
      <c r="I95" s="390">
        <v>91</v>
      </c>
      <c r="J95" s="391">
        <v>103</v>
      </c>
      <c r="K95" s="45"/>
      <c r="L95" s="45"/>
      <c r="M95" s="45"/>
      <c r="N95" s="45"/>
      <c r="O95" s="45"/>
      <c r="P95" s="45"/>
      <c r="Q95" s="45"/>
      <c r="R95" s="45"/>
    </row>
    <row r="96" spans="1:18" ht="16.5" customHeight="1" x14ac:dyDescent="0.45">
      <c r="A96" s="452" t="s">
        <v>154</v>
      </c>
      <c r="B96" s="452" t="s">
        <v>219</v>
      </c>
      <c r="C96" s="229"/>
      <c r="D96" s="229"/>
      <c r="E96" s="390">
        <v>13</v>
      </c>
      <c r="F96" s="390">
        <v>16</v>
      </c>
      <c r="G96" s="390">
        <v>19</v>
      </c>
      <c r="H96" s="390">
        <v>24</v>
      </c>
      <c r="I96" s="390">
        <v>30</v>
      </c>
      <c r="J96" s="391">
        <v>35</v>
      </c>
      <c r="K96" s="45"/>
      <c r="L96" s="45"/>
      <c r="M96" s="45"/>
      <c r="N96" s="45"/>
      <c r="O96" s="45"/>
      <c r="P96" s="45"/>
      <c r="Q96" s="45"/>
      <c r="R96" s="45"/>
    </row>
    <row r="97" spans="1:18" ht="16.5" customHeight="1" x14ac:dyDescent="0.45">
      <c r="A97" s="452" t="s">
        <v>154</v>
      </c>
      <c r="B97" s="452" t="s">
        <v>220</v>
      </c>
      <c r="C97" s="229"/>
      <c r="D97" s="229"/>
      <c r="E97" s="390">
        <v>3</v>
      </c>
      <c r="F97" s="390">
        <v>4</v>
      </c>
      <c r="G97" s="390">
        <v>5</v>
      </c>
      <c r="H97" s="390">
        <v>7</v>
      </c>
      <c r="I97" s="390">
        <v>9</v>
      </c>
      <c r="J97" s="391">
        <v>10</v>
      </c>
      <c r="K97" s="45"/>
      <c r="L97" s="45"/>
      <c r="M97" s="45"/>
      <c r="N97" s="45"/>
      <c r="O97" s="45"/>
      <c r="P97" s="45"/>
      <c r="Q97" s="45"/>
      <c r="R97" s="45"/>
    </row>
    <row r="98" spans="1:18" s="525" customFormat="1" ht="16.5" customHeight="1" x14ac:dyDescent="0.45">
      <c r="A98" s="453" t="s">
        <v>154</v>
      </c>
      <c r="B98" s="453" t="s">
        <v>608</v>
      </c>
      <c r="C98" s="445"/>
      <c r="D98" s="445"/>
      <c r="E98" s="393">
        <v>323</v>
      </c>
      <c r="F98" s="393">
        <v>358</v>
      </c>
      <c r="G98" s="393">
        <v>398</v>
      </c>
      <c r="H98" s="393">
        <v>443</v>
      </c>
      <c r="I98" s="393">
        <v>496</v>
      </c>
      <c r="J98" s="392">
        <v>548</v>
      </c>
      <c r="K98" s="524"/>
      <c r="L98" s="524"/>
      <c r="M98" s="524"/>
      <c r="N98" s="524"/>
      <c r="O98" s="524"/>
      <c r="P98" s="524"/>
      <c r="Q98" s="524"/>
      <c r="R98" s="524"/>
    </row>
    <row r="99" spans="1:18" ht="16.5" customHeight="1" x14ac:dyDescent="0.45">
      <c r="A99" s="452" t="s">
        <v>155</v>
      </c>
      <c r="B99" s="452" t="s">
        <v>216</v>
      </c>
      <c r="C99" s="229"/>
      <c r="D99" s="229"/>
      <c r="E99" s="390">
        <v>4</v>
      </c>
      <c r="F99" s="390">
        <v>5</v>
      </c>
      <c r="G99" s="390">
        <v>6</v>
      </c>
      <c r="H99" s="390">
        <v>6</v>
      </c>
      <c r="I99" s="390">
        <v>9</v>
      </c>
      <c r="J99" s="391">
        <v>9</v>
      </c>
      <c r="K99" s="45"/>
      <c r="L99" s="45"/>
      <c r="M99" s="45"/>
      <c r="N99" s="45"/>
      <c r="O99" s="45"/>
      <c r="P99" s="45"/>
      <c r="Q99" s="45"/>
      <c r="R99" s="45"/>
    </row>
    <row r="100" spans="1:18" ht="16.5" customHeight="1" x14ac:dyDescent="0.45">
      <c r="A100" s="452" t="s">
        <v>155</v>
      </c>
      <c r="B100" s="452" t="s">
        <v>262</v>
      </c>
      <c r="C100" s="229"/>
      <c r="D100" s="229"/>
      <c r="E100" s="390">
        <v>10</v>
      </c>
      <c r="F100" s="390">
        <v>12</v>
      </c>
      <c r="G100" s="390">
        <v>13</v>
      </c>
      <c r="H100" s="390">
        <v>15</v>
      </c>
      <c r="I100" s="390">
        <v>16</v>
      </c>
      <c r="J100" s="391">
        <v>18</v>
      </c>
      <c r="K100" s="45"/>
      <c r="L100" s="45"/>
      <c r="M100" s="45"/>
      <c r="N100" s="45"/>
      <c r="O100" s="45"/>
      <c r="P100" s="45"/>
      <c r="Q100" s="45"/>
      <c r="R100" s="45"/>
    </row>
    <row r="101" spans="1:18" ht="16.5" customHeight="1" x14ac:dyDescent="0.45">
      <c r="A101" s="452" t="s">
        <v>155</v>
      </c>
      <c r="B101" s="452" t="s">
        <v>263</v>
      </c>
      <c r="C101" s="229"/>
      <c r="D101" s="229"/>
      <c r="E101" s="390">
        <v>7</v>
      </c>
      <c r="F101" s="390">
        <v>9</v>
      </c>
      <c r="G101" s="390">
        <v>10</v>
      </c>
      <c r="H101" s="390">
        <v>11</v>
      </c>
      <c r="I101" s="390">
        <v>12</v>
      </c>
      <c r="J101" s="391">
        <v>13</v>
      </c>
      <c r="K101" s="45"/>
      <c r="L101" s="45"/>
      <c r="M101" s="45"/>
      <c r="N101" s="45"/>
      <c r="O101" s="45"/>
      <c r="P101" s="45"/>
      <c r="Q101" s="45"/>
      <c r="R101" s="45"/>
    </row>
    <row r="102" spans="1:18" ht="16.5" customHeight="1" x14ac:dyDescent="0.45">
      <c r="A102" s="452" t="s">
        <v>155</v>
      </c>
      <c r="B102" s="452" t="s">
        <v>264</v>
      </c>
      <c r="C102" s="229"/>
      <c r="D102" s="229"/>
      <c r="E102" s="390">
        <v>9</v>
      </c>
      <c r="F102" s="390">
        <v>11</v>
      </c>
      <c r="G102" s="390">
        <v>12</v>
      </c>
      <c r="H102" s="390">
        <v>14</v>
      </c>
      <c r="I102" s="390">
        <v>15</v>
      </c>
      <c r="J102" s="391">
        <v>17</v>
      </c>
      <c r="K102" s="45"/>
      <c r="L102" s="45"/>
      <c r="M102" s="45"/>
      <c r="N102" s="45"/>
      <c r="O102" s="45"/>
      <c r="P102" s="45"/>
      <c r="Q102" s="45"/>
      <c r="R102" s="45"/>
    </row>
    <row r="103" spans="1:18" ht="16.5" customHeight="1" x14ac:dyDescent="0.45">
      <c r="A103" s="452" t="s">
        <v>155</v>
      </c>
      <c r="B103" s="452" t="s">
        <v>217</v>
      </c>
      <c r="C103" s="229"/>
      <c r="D103" s="229"/>
      <c r="E103" s="390">
        <v>10</v>
      </c>
      <c r="F103" s="390">
        <v>12</v>
      </c>
      <c r="G103" s="390">
        <v>12</v>
      </c>
      <c r="H103" s="390">
        <v>14</v>
      </c>
      <c r="I103" s="390">
        <v>15</v>
      </c>
      <c r="J103" s="391">
        <v>17</v>
      </c>
      <c r="K103" s="45"/>
      <c r="L103" s="45"/>
      <c r="M103" s="45"/>
      <c r="N103" s="45"/>
      <c r="O103" s="45"/>
      <c r="P103" s="45"/>
      <c r="Q103" s="45"/>
      <c r="R103" s="45"/>
    </row>
    <row r="104" spans="1:18" ht="16.5" customHeight="1" x14ac:dyDescent="0.45">
      <c r="A104" s="452" t="s">
        <v>155</v>
      </c>
      <c r="B104" s="452" t="s">
        <v>218</v>
      </c>
      <c r="C104" s="229"/>
      <c r="D104" s="229"/>
      <c r="E104" s="390">
        <v>10</v>
      </c>
      <c r="F104" s="390">
        <v>7</v>
      </c>
      <c r="G104" s="390">
        <v>7</v>
      </c>
      <c r="H104" s="390">
        <v>9</v>
      </c>
      <c r="I104" s="390">
        <v>10</v>
      </c>
      <c r="J104" s="391">
        <v>12</v>
      </c>
      <c r="K104" s="45"/>
      <c r="L104" s="45"/>
      <c r="M104" s="45"/>
      <c r="N104" s="45"/>
      <c r="O104" s="45"/>
      <c r="P104" s="45"/>
      <c r="Q104" s="45"/>
      <c r="R104" s="45"/>
    </row>
    <row r="105" spans="1:18" ht="16.5" customHeight="1" x14ac:dyDescent="0.45">
      <c r="A105" s="452" t="s">
        <v>155</v>
      </c>
      <c r="B105" s="452" t="s">
        <v>219</v>
      </c>
      <c r="C105" s="229"/>
      <c r="D105" s="229"/>
      <c r="E105" s="390">
        <v>2</v>
      </c>
      <c r="F105" s="390">
        <v>1</v>
      </c>
      <c r="G105" s="390">
        <v>1</v>
      </c>
      <c r="H105" s="390">
        <v>1</v>
      </c>
      <c r="I105" s="390">
        <v>2</v>
      </c>
      <c r="J105" s="391">
        <v>2</v>
      </c>
      <c r="K105" s="45"/>
      <c r="L105" s="45"/>
      <c r="M105" s="45"/>
      <c r="N105" s="45"/>
      <c r="O105" s="45"/>
      <c r="P105" s="45"/>
      <c r="Q105" s="45"/>
      <c r="R105" s="45"/>
    </row>
    <row r="106" spans="1:18" ht="16.5" customHeight="1" x14ac:dyDescent="0.45">
      <c r="A106" s="452" t="s">
        <v>155</v>
      </c>
      <c r="B106" s="452" t="s">
        <v>220</v>
      </c>
      <c r="C106" s="229"/>
      <c r="D106" s="229"/>
      <c r="E106" s="390">
        <v>0</v>
      </c>
      <c r="F106" s="390">
        <v>0</v>
      </c>
      <c r="G106" s="390">
        <v>0</v>
      </c>
      <c r="H106" s="390">
        <v>0</v>
      </c>
      <c r="I106" s="390">
        <v>0</v>
      </c>
      <c r="J106" s="391">
        <v>0</v>
      </c>
      <c r="K106" s="45"/>
      <c r="L106" s="45"/>
      <c r="M106" s="45"/>
      <c r="N106" s="45"/>
      <c r="O106" s="45"/>
      <c r="P106" s="45"/>
      <c r="Q106" s="45"/>
      <c r="R106" s="45"/>
    </row>
    <row r="107" spans="1:18" s="525" customFormat="1" ht="16.5" customHeight="1" x14ac:dyDescent="0.45">
      <c r="A107" s="453" t="s">
        <v>155</v>
      </c>
      <c r="B107" s="453" t="s">
        <v>608</v>
      </c>
      <c r="C107" s="445"/>
      <c r="D107" s="445"/>
      <c r="E107" s="393">
        <v>80</v>
      </c>
      <c r="F107" s="393">
        <v>83</v>
      </c>
      <c r="G107" s="393">
        <v>88</v>
      </c>
      <c r="H107" s="393">
        <v>94</v>
      </c>
      <c r="I107" s="393">
        <v>104</v>
      </c>
      <c r="J107" s="392">
        <v>113</v>
      </c>
      <c r="K107" s="524"/>
      <c r="L107" s="524"/>
      <c r="M107" s="524"/>
      <c r="N107" s="524"/>
      <c r="O107" s="524"/>
      <c r="P107" s="524"/>
      <c r="Q107" s="524"/>
      <c r="R107" s="524"/>
    </row>
    <row r="108" spans="1:18" ht="16.5" customHeight="1" x14ac:dyDescent="0.45">
      <c r="A108" s="452" t="s">
        <v>156</v>
      </c>
      <c r="B108" s="452" t="s">
        <v>216</v>
      </c>
      <c r="C108" s="229"/>
      <c r="D108" s="229"/>
      <c r="E108" s="390">
        <v>42</v>
      </c>
      <c r="F108" s="390">
        <v>22</v>
      </c>
      <c r="G108" s="390">
        <v>13</v>
      </c>
      <c r="H108" s="390">
        <v>10</v>
      </c>
      <c r="I108" s="390">
        <v>8</v>
      </c>
      <c r="J108" s="391">
        <v>1</v>
      </c>
      <c r="K108" s="45"/>
      <c r="L108" s="45"/>
      <c r="M108" s="45"/>
      <c r="N108" s="45"/>
      <c r="O108" s="45"/>
      <c r="P108" s="45"/>
      <c r="Q108" s="45"/>
      <c r="R108" s="45"/>
    </row>
    <row r="109" spans="1:18" ht="16.5" customHeight="1" x14ac:dyDescent="0.45">
      <c r="A109" s="452" t="s">
        <v>156</v>
      </c>
      <c r="B109" s="452" t="s">
        <v>262</v>
      </c>
      <c r="C109" s="229"/>
      <c r="D109" s="229"/>
      <c r="E109" s="390">
        <v>8</v>
      </c>
      <c r="F109" s="390">
        <v>4</v>
      </c>
      <c r="G109" s="390">
        <v>3</v>
      </c>
      <c r="H109" s="390">
        <v>3</v>
      </c>
      <c r="I109" s="390">
        <v>3</v>
      </c>
      <c r="J109" s="391">
        <v>1</v>
      </c>
      <c r="K109" s="45"/>
      <c r="L109" s="45"/>
      <c r="M109" s="45"/>
      <c r="N109" s="45"/>
      <c r="O109" s="45"/>
      <c r="P109" s="45"/>
      <c r="Q109" s="45"/>
      <c r="R109" s="45"/>
    </row>
    <row r="110" spans="1:18" ht="16.5" customHeight="1" x14ac:dyDescent="0.45">
      <c r="A110" s="452" t="s">
        <v>156</v>
      </c>
      <c r="B110" s="452" t="s">
        <v>263</v>
      </c>
      <c r="C110" s="229"/>
      <c r="D110" s="229"/>
      <c r="E110" s="390">
        <v>0</v>
      </c>
      <c r="F110" s="390">
        <v>0</v>
      </c>
      <c r="G110" s="390">
        <v>0</v>
      </c>
      <c r="H110" s="390">
        <v>0</v>
      </c>
      <c r="I110" s="390">
        <v>0</v>
      </c>
      <c r="J110" s="391">
        <v>0</v>
      </c>
      <c r="K110" s="45"/>
      <c r="L110" s="45"/>
      <c r="M110" s="45"/>
      <c r="N110" s="45"/>
      <c r="O110" s="45"/>
      <c r="P110" s="45"/>
      <c r="Q110" s="45"/>
      <c r="R110" s="45"/>
    </row>
    <row r="111" spans="1:18" ht="16.5" customHeight="1" x14ac:dyDescent="0.45">
      <c r="A111" s="452" t="s">
        <v>156</v>
      </c>
      <c r="B111" s="452" t="s">
        <v>264</v>
      </c>
      <c r="C111" s="229"/>
      <c r="D111" s="229"/>
      <c r="E111" s="390">
        <v>0</v>
      </c>
      <c r="F111" s="390">
        <v>0</v>
      </c>
      <c r="G111" s="390">
        <v>0</v>
      </c>
      <c r="H111" s="390">
        <v>0</v>
      </c>
      <c r="I111" s="390">
        <v>0</v>
      </c>
      <c r="J111" s="391">
        <v>0</v>
      </c>
      <c r="K111" s="45"/>
      <c r="L111" s="45"/>
      <c r="M111" s="45"/>
      <c r="N111" s="45"/>
      <c r="O111" s="45"/>
      <c r="P111" s="45"/>
      <c r="Q111" s="45"/>
      <c r="R111" s="45"/>
    </row>
    <row r="112" spans="1:18" ht="16.5" customHeight="1" x14ac:dyDescent="0.45">
      <c r="A112" s="452" t="s">
        <v>156</v>
      </c>
      <c r="B112" s="452" t="s">
        <v>217</v>
      </c>
      <c r="C112" s="229"/>
      <c r="D112" s="229"/>
      <c r="E112" s="390">
        <v>0</v>
      </c>
      <c r="F112" s="390">
        <v>0</v>
      </c>
      <c r="G112" s="390">
        <v>0</v>
      </c>
      <c r="H112" s="390">
        <v>0</v>
      </c>
      <c r="I112" s="390">
        <v>0</v>
      </c>
      <c r="J112" s="391">
        <v>0</v>
      </c>
      <c r="K112" s="45"/>
      <c r="L112" s="45"/>
      <c r="M112" s="45"/>
      <c r="N112" s="45"/>
      <c r="O112" s="45"/>
      <c r="P112" s="45"/>
      <c r="Q112" s="45"/>
      <c r="R112" s="45"/>
    </row>
    <row r="113" spans="1:18" ht="16.5" customHeight="1" x14ac:dyDescent="0.45">
      <c r="A113" s="452" t="s">
        <v>156</v>
      </c>
      <c r="B113" s="452" t="s">
        <v>218</v>
      </c>
      <c r="C113" s="229"/>
      <c r="D113" s="229"/>
      <c r="E113" s="390">
        <v>0</v>
      </c>
      <c r="F113" s="390">
        <v>0</v>
      </c>
      <c r="G113" s="390">
        <v>0</v>
      </c>
      <c r="H113" s="390">
        <v>0</v>
      </c>
      <c r="I113" s="390">
        <v>0</v>
      </c>
      <c r="J113" s="391">
        <v>0</v>
      </c>
      <c r="K113" s="45"/>
      <c r="L113" s="45"/>
      <c r="M113" s="45"/>
      <c r="N113" s="45"/>
      <c r="O113" s="45"/>
      <c r="P113" s="45"/>
      <c r="Q113" s="45"/>
      <c r="R113" s="45"/>
    </row>
    <row r="114" spans="1:18" ht="16.5" customHeight="1" x14ac:dyDescent="0.45">
      <c r="A114" s="452" t="s">
        <v>156</v>
      </c>
      <c r="B114" s="452" t="s">
        <v>219</v>
      </c>
      <c r="C114" s="229"/>
      <c r="D114" s="229"/>
      <c r="E114" s="390">
        <v>0</v>
      </c>
      <c r="F114" s="390">
        <v>0</v>
      </c>
      <c r="G114" s="390">
        <v>0</v>
      </c>
      <c r="H114" s="390">
        <v>0</v>
      </c>
      <c r="I114" s="390">
        <v>0</v>
      </c>
      <c r="J114" s="391">
        <v>0</v>
      </c>
      <c r="K114" s="45"/>
      <c r="L114" s="45"/>
      <c r="M114" s="45"/>
      <c r="N114" s="45"/>
      <c r="O114" s="45"/>
      <c r="P114" s="45"/>
      <c r="Q114" s="45"/>
      <c r="R114" s="45"/>
    </row>
    <row r="115" spans="1:18" ht="16.5" customHeight="1" x14ac:dyDescent="0.45">
      <c r="A115" s="452" t="s">
        <v>156</v>
      </c>
      <c r="B115" s="452" t="s">
        <v>220</v>
      </c>
      <c r="C115" s="229"/>
      <c r="D115" s="229"/>
      <c r="E115" s="390">
        <v>65</v>
      </c>
      <c r="F115" s="390">
        <v>69</v>
      </c>
      <c r="G115" s="390">
        <v>70</v>
      </c>
      <c r="H115" s="390">
        <v>68</v>
      </c>
      <c r="I115" s="390">
        <v>65</v>
      </c>
      <c r="J115" s="391">
        <v>54</v>
      </c>
      <c r="K115" s="45"/>
      <c r="L115" s="45"/>
      <c r="M115" s="45"/>
      <c r="N115" s="45"/>
      <c r="O115" s="45"/>
      <c r="P115" s="45"/>
      <c r="Q115" s="45"/>
      <c r="R115" s="45"/>
    </row>
    <row r="116" spans="1:18" s="525" customFormat="1" ht="16.5" customHeight="1" x14ac:dyDescent="0.45">
      <c r="A116" s="453" t="s">
        <v>156</v>
      </c>
      <c r="B116" s="453" t="s">
        <v>608</v>
      </c>
      <c r="C116" s="445"/>
      <c r="D116" s="445"/>
      <c r="E116" s="393">
        <v>115</v>
      </c>
      <c r="F116" s="393">
        <v>96</v>
      </c>
      <c r="G116" s="393">
        <v>87</v>
      </c>
      <c r="H116" s="393">
        <v>82</v>
      </c>
      <c r="I116" s="393">
        <v>76</v>
      </c>
      <c r="J116" s="392">
        <v>57</v>
      </c>
      <c r="K116" s="524"/>
      <c r="L116" s="524"/>
      <c r="M116" s="524"/>
      <c r="N116" s="524"/>
      <c r="O116" s="524"/>
      <c r="P116" s="524"/>
      <c r="Q116" s="524"/>
      <c r="R116" s="524"/>
    </row>
    <row r="117" spans="1:18" ht="16.5" customHeight="1" x14ac:dyDescent="0.45">
      <c r="A117" s="452" t="s">
        <v>93</v>
      </c>
      <c r="B117" s="452" t="s">
        <v>216</v>
      </c>
      <c r="C117" s="444"/>
      <c r="D117" s="444"/>
      <c r="E117" s="390">
        <v>8551</v>
      </c>
      <c r="F117" s="390">
        <v>7853</v>
      </c>
      <c r="G117" s="390">
        <v>7331</v>
      </c>
      <c r="H117" s="390">
        <v>6635</v>
      </c>
      <c r="I117" s="390">
        <v>6330</v>
      </c>
      <c r="J117" s="391">
        <v>4531</v>
      </c>
      <c r="K117" s="45"/>
      <c r="L117" s="45"/>
      <c r="M117" s="45"/>
      <c r="N117" s="45"/>
      <c r="O117" s="45"/>
      <c r="P117" s="45"/>
      <c r="Q117" s="45"/>
      <c r="R117" s="45"/>
    </row>
    <row r="118" spans="1:18" ht="16.5" customHeight="1" x14ac:dyDescent="0.45">
      <c r="A118" s="452" t="s">
        <v>93</v>
      </c>
      <c r="B118" s="452" t="s">
        <v>262</v>
      </c>
      <c r="C118" s="444"/>
      <c r="D118" s="444"/>
      <c r="E118" s="390">
        <v>10782</v>
      </c>
      <c r="F118" s="390">
        <v>10208</v>
      </c>
      <c r="G118" s="390">
        <v>9625</v>
      </c>
      <c r="H118" s="390">
        <v>9171</v>
      </c>
      <c r="I118" s="390">
        <v>8834</v>
      </c>
      <c r="J118" s="391">
        <v>7558</v>
      </c>
      <c r="K118" s="45"/>
      <c r="L118" s="45"/>
      <c r="M118" s="45"/>
      <c r="N118" s="45"/>
      <c r="O118" s="45"/>
      <c r="P118" s="45"/>
      <c r="Q118" s="45"/>
      <c r="R118" s="45"/>
    </row>
    <row r="119" spans="1:18" s="45" customFormat="1" ht="16.5" customHeight="1" x14ac:dyDescent="0.45">
      <c r="A119" s="452" t="s">
        <v>93</v>
      </c>
      <c r="B119" s="452" t="s">
        <v>263</v>
      </c>
      <c r="C119" s="444"/>
      <c r="D119" s="444"/>
      <c r="E119" s="390">
        <v>2799</v>
      </c>
      <c r="F119" s="390">
        <v>2807</v>
      </c>
      <c r="G119" s="390">
        <v>2787</v>
      </c>
      <c r="H119" s="390">
        <v>2736</v>
      </c>
      <c r="I119" s="390">
        <v>2693</v>
      </c>
      <c r="J119" s="391">
        <v>2632</v>
      </c>
    </row>
    <row r="120" spans="1:18" s="45" customFormat="1" ht="16.5" customHeight="1" x14ac:dyDescent="0.45">
      <c r="A120" s="452" t="s">
        <v>93</v>
      </c>
      <c r="B120" s="452" t="s">
        <v>264</v>
      </c>
      <c r="C120" s="444"/>
      <c r="D120" s="444"/>
      <c r="E120" s="390">
        <v>2709</v>
      </c>
      <c r="F120" s="390">
        <v>2778</v>
      </c>
      <c r="G120" s="390">
        <v>2861</v>
      </c>
      <c r="H120" s="390">
        <v>2899</v>
      </c>
      <c r="I120" s="390">
        <v>2909</v>
      </c>
      <c r="J120" s="391">
        <v>2898</v>
      </c>
    </row>
    <row r="121" spans="1:18" s="45" customFormat="1" ht="16.5" customHeight="1" x14ac:dyDescent="0.45">
      <c r="A121" s="452" t="s">
        <v>93</v>
      </c>
      <c r="B121" s="452" t="s">
        <v>217</v>
      </c>
      <c r="C121" s="444"/>
      <c r="D121" s="444"/>
      <c r="E121" s="390">
        <v>1881</v>
      </c>
      <c r="F121" s="390">
        <v>2005</v>
      </c>
      <c r="G121" s="390">
        <v>2241</v>
      </c>
      <c r="H121" s="390">
        <v>2440</v>
      </c>
      <c r="I121" s="390">
        <v>2583</v>
      </c>
      <c r="J121" s="391">
        <v>2606</v>
      </c>
    </row>
    <row r="122" spans="1:18" s="45" customFormat="1" ht="16.5" customHeight="1" x14ac:dyDescent="0.45">
      <c r="A122" s="452" t="s">
        <v>93</v>
      </c>
      <c r="B122" s="452" t="s">
        <v>218</v>
      </c>
      <c r="C122" s="444"/>
      <c r="D122" s="444"/>
      <c r="E122" s="390">
        <v>1139</v>
      </c>
      <c r="F122" s="390">
        <v>1196</v>
      </c>
      <c r="G122" s="390">
        <v>1364</v>
      </c>
      <c r="H122" s="390">
        <v>1573</v>
      </c>
      <c r="I122" s="390">
        <v>1762</v>
      </c>
      <c r="J122" s="391">
        <v>1818</v>
      </c>
    </row>
    <row r="123" spans="1:18" s="45" customFormat="1" ht="16.5" customHeight="1" x14ac:dyDescent="0.45">
      <c r="A123" s="452" t="s">
        <v>93</v>
      </c>
      <c r="B123" s="452" t="s">
        <v>219</v>
      </c>
      <c r="C123" s="444"/>
      <c r="D123" s="444"/>
      <c r="E123" s="390">
        <v>329</v>
      </c>
      <c r="F123" s="390">
        <v>357</v>
      </c>
      <c r="G123" s="390">
        <v>405</v>
      </c>
      <c r="H123" s="390">
        <v>456</v>
      </c>
      <c r="I123" s="390">
        <v>494</v>
      </c>
      <c r="J123" s="391">
        <v>504</v>
      </c>
    </row>
    <row r="124" spans="1:18" s="45" customFormat="1" ht="16.5" customHeight="1" x14ac:dyDescent="0.45">
      <c r="A124" s="452" t="s">
        <v>93</v>
      </c>
      <c r="B124" s="452" t="s">
        <v>220</v>
      </c>
      <c r="C124" s="444"/>
      <c r="D124" s="444"/>
      <c r="E124" s="390">
        <v>140</v>
      </c>
      <c r="F124" s="390">
        <v>142</v>
      </c>
      <c r="G124" s="390">
        <v>161</v>
      </c>
      <c r="H124" s="390">
        <v>177</v>
      </c>
      <c r="I124" s="390">
        <v>187</v>
      </c>
      <c r="J124" s="391">
        <v>180</v>
      </c>
    </row>
    <row r="125" spans="1:18" s="525" customFormat="1" ht="16.5" customHeight="1" x14ac:dyDescent="0.45">
      <c r="A125" s="453" t="s">
        <v>93</v>
      </c>
      <c r="B125" s="453" t="s">
        <v>608</v>
      </c>
      <c r="C125" s="445"/>
      <c r="D125" s="445"/>
      <c r="E125" s="393">
        <v>28924</v>
      </c>
      <c r="F125" s="393">
        <v>27932</v>
      </c>
      <c r="G125" s="393">
        <v>27358</v>
      </c>
      <c r="H125" s="393">
        <v>26660</v>
      </c>
      <c r="I125" s="393">
        <v>26360</v>
      </c>
      <c r="J125" s="392">
        <v>23289</v>
      </c>
      <c r="K125" s="524"/>
      <c r="L125" s="524"/>
      <c r="M125" s="524"/>
      <c r="N125" s="524"/>
      <c r="O125" s="524"/>
      <c r="P125" s="524"/>
      <c r="Q125" s="524"/>
      <c r="R125" s="524"/>
    </row>
    <row r="126" spans="1:18" ht="16.5" customHeight="1" x14ac:dyDescent="0.45">
      <c r="A126" s="147"/>
      <c r="B126" s="6"/>
      <c r="C126" s="6"/>
      <c r="D126" s="6"/>
      <c r="E126" s="6"/>
      <c r="F126" s="6"/>
      <c r="G126" s="6"/>
      <c r="H126" s="6"/>
      <c r="I126" s="6"/>
      <c r="J126" s="6"/>
    </row>
    <row r="127" spans="1:18" ht="16.5" customHeight="1" x14ac:dyDescent="0.45">
      <c r="A127" s="8"/>
      <c r="B127" s="8"/>
      <c r="C127" s="8"/>
      <c r="D127" s="8"/>
      <c r="E127" s="8"/>
      <c r="F127" s="8"/>
      <c r="G127" s="8"/>
      <c r="H127" s="8"/>
      <c r="I127" s="8"/>
      <c r="J127" s="8"/>
    </row>
    <row r="128" spans="1:18" s="144" customFormat="1" ht="18" customHeight="1" x14ac:dyDescent="0.35">
      <c r="A128" s="213"/>
      <c r="B128" s="213"/>
      <c r="C128" s="213"/>
      <c r="D128" s="211"/>
      <c r="E128" s="617" t="s">
        <v>166</v>
      </c>
      <c r="F128" s="617"/>
      <c r="G128" s="617"/>
      <c r="H128" s="617"/>
      <c r="I128" s="617"/>
      <c r="J128" s="617"/>
    </row>
    <row r="129" spans="1:19" ht="30" customHeight="1" x14ac:dyDescent="0.45">
      <c r="A129" s="450" t="s">
        <v>552</v>
      </c>
      <c r="B129" s="451" t="s">
        <v>553</v>
      </c>
      <c r="C129" s="447"/>
      <c r="D129" s="447"/>
      <c r="E129" s="227"/>
      <c r="F129" s="227"/>
      <c r="G129" s="227"/>
      <c r="H129" s="227"/>
      <c r="I129" s="227"/>
      <c r="J129" s="227"/>
    </row>
    <row r="130" spans="1:19" ht="10.5" hidden="1" customHeight="1" x14ac:dyDescent="0.35">
      <c r="A130" s="145"/>
      <c r="B130" s="146"/>
      <c r="C130" s="146"/>
      <c r="D130" s="146"/>
      <c r="E130" s="215"/>
      <c r="F130" s="215"/>
      <c r="G130" s="215"/>
      <c r="H130" s="215"/>
      <c r="I130" s="215"/>
      <c r="J130" s="215"/>
      <c r="K130" s="45"/>
      <c r="L130" s="45"/>
      <c r="M130" s="45"/>
      <c r="N130" s="45"/>
      <c r="O130" s="45"/>
      <c r="P130" s="45"/>
      <c r="Q130" s="45"/>
      <c r="R130" s="45"/>
      <c r="S130" s="45"/>
    </row>
    <row r="131" spans="1:19" ht="16.5" customHeight="1" x14ac:dyDescent="0.45">
      <c r="A131" s="452" t="s">
        <v>145</v>
      </c>
      <c r="B131" s="452" t="s">
        <v>216</v>
      </c>
      <c r="C131" s="229"/>
      <c r="D131" s="229"/>
      <c r="E131" s="390">
        <v>402</v>
      </c>
      <c r="F131" s="390">
        <v>349</v>
      </c>
      <c r="G131" s="390">
        <v>332</v>
      </c>
      <c r="H131" s="390">
        <v>335</v>
      </c>
      <c r="I131" s="390">
        <v>328</v>
      </c>
      <c r="J131" s="391">
        <v>344</v>
      </c>
      <c r="K131" s="45"/>
      <c r="L131" s="45"/>
      <c r="M131" s="45"/>
      <c r="N131" s="45"/>
      <c r="O131" s="45"/>
      <c r="P131" s="45"/>
      <c r="Q131" s="45"/>
      <c r="R131" s="45"/>
      <c r="S131" s="45"/>
    </row>
    <row r="132" spans="1:19" ht="16.5" customHeight="1" x14ac:dyDescent="0.45">
      <c r="A132" s="452" t="s">
        <v>145</v>
      </c>
      <c r="B132" s="452" t="s">
        <v>262</v>
      </c>
      <c r="C132" s="229"/>
      <c r="D132" s="229"/>
      <c r="E132" s="390">
        <v>9114</v>
      </c>
      <c r="F132" s="390">
        <v>9008</v>
      </c>
      <c r="G132" s="390">
        <v>9451</v>
      </c>
      <c r="H132" s="390">
        <v>9916</v>
      </c>
      <c r="I132" s="390">
        <v>10389</v>
      </c>
      <c r="J132" s="391">
        <v>9244</v>
      </c>
      <c r="K132" s="45"/>
      <c r="L132" s="45"/>
      <c r="M132" s="45"/>
      <c r="N132" s="45"/>
      <c r="O132" s="45"/>
      <c r="P132" s="45"/>
      <c r="Q132" s="45"/>
      <c r="R132" s="45"/>
      <c r="S132" s="45"/>
    </row>
    <row r="133" spans="1:19" ht="16.5" customHeight="1" x14ac:dyDescent="0.45">
      <c r="A133" s="452" t="s">
        <v>145</v>
      </c>
      <c r="B133" s="452" t="s">
        <v>263</v>
      </c>
      <c r="C133" s="229"/>
      <c r="D133" s="229"/>
      <c r="E133" s="390">
        <v>1233</v>
      </c>
      <c r="F133" s="390">
        <v>1069</v>
      </c>
      <c r="G133" s="390">
        <v>1275</v>
      </c>
      <c r="H133" s="390">
        <v>1462</v>
      </c>
      <c r="I133" s="390">
        <v>1606</v>
      </c>
      <c r="J133" s="391">
        <v>1248</v>
      </c>
      <c r="K133" s="45"/>
      <c r="L133" s="45"/>
      <c r="M133" s="45"/>
      <c r="N133" s="45"/>
      <c r="O133" s="45"/>
      <c r="P133" s="45"/>
      <c r="Q133" s="45"/>
      <c r="R133" s="45"/>
      <c r="S133" s="45"/>
    </row>
    <row r="134" spans="1:19" ht="16.5" customHeight="1" x14ac:dyDescent="0.45">
      <c r="A134" s="452" t="s">
        <v>145</v>
      </c>
      <c r="B134" s="452" t="s">
        <v>264</v>
      </c>
      <c r="C134" s="229"/>
      <c r="D134" s="229"/>
      <c r="E134" s="390">
        <v>313</v>
      </c>
      <c r="F134" s="390">
        <v>201</v>
      </c>
      <c r="G134" s="390">
        <v>320</v>
      </c>
      <c r="H134" s="390">
        <v>234</v>
      </c>
      <c r="I134" s="390">
        <v>254</v>
      </c>
      <c r="J134" s="391">
        <v>188</v>
      </c>
      <c r="K134" s="45"/>
      <c r="L134" s="45"/>
      <c r="M134" s="45"/>
      <c r="N134" s="45"/>
      <c r="O134" s="45"/>
      <c r="P134" s="45"/>
      <c r="Q134" s="45"/>
      <c r="R134" s="45"/>
      <c r="S134" s="45"/>
    </row>
    <row r="135" spans="1:19" ht="16.5" customHeight="1" x14ac:dyDescent="0.45">
      <c r="A135" s="452" t="s">
        <v>145</v>
      </c>
      <c r="B135" s="452" t="s">
        <v>217</v>
      </c>
      <c r="C135" s="229"/>
      <c r="D135" s="229"/>
      <c r="E135" s="390">
        <v>416</v>
      </c>
      <c r="F135" s="390">
        <v>42</v>
      </c>
      <c r="G135" s="390">
        <v>54</v>
      </c>
      <c r="H135" s="390">
        <v>59</v>
      </c>
      <c r="I135" s="390">
        <v>62</v>
      </c>
      <c r="J135" s="391">
        <v>55</v>
      </c>
      <c r="K135" s="45"/>
      <c r="L135" s="45"/>
      <c r="M135" s="45"/>
      <c r="N135" s="45"/>
      <c r="O135" s="45"/>
      <c r="P135" s="45"/>
      <c r="Q135" s="45"/>
      <c r="R135" s="45"/>
      <c r="S135" s="45"/>
    </row>
    <row r="136" spans="1:19" ht="16.5" customHeight="1" x14ac:dyDescent="0.45">
      <c r="A136" s="452" t="s">
        <v>145</v>
      </c>
      <c r="B136" s="452" t="s">
        <v>218</v>
      </c>
      <c r="C136" s="229"/>
      <c r="D136" s="229"/>
      <c r="E136" s="390">
        <v>161</v>
      </c>
      <c r="F136" s="390">
        <v>36</v>
      </c>
      <c r="G136" s="390">
        <v>38</v>
      </c>
      <c r="H136" s="390">
        <v>48</v>
      </c>
      <c r="I136" s="390">
        <v>51</v>
      </c>
      <c r="J136" s="391">
        <v>53</v>
      </c>
      <c r="K136" s="45"/>
      <c r="L136" s="45"/>
      <c r="M136" s="45"/>
      <c r="N136" s="45"/>
      <c r="O136" s="45"/>
      <c r="P136" s="45"/>
      <c r="Q136" s="45"/>
      <c r="R136" s="45"/>
      <c r="S136" s="45"/>
    </row>
    <row r="137" spans="1:19" ht="16.5" customHeight="1" x14ac:dyDescent="0.45">
      <c r="A137" s="452" t="s">
        <v>145</v>
      </c>
      <c r="B137" s="452" t="s">
        <v>219</v>
      </c>
      <c r="C137" s="229"/>
      <c r="D137" s="229"/>
      <c r="E137" s="390">
        <v>58</v>
      </c>
      <c r="F137" s="390">
        <v>50</v>
      </c>
      <c r="G137" s="390">
        <v>63</v>
      </c>
      <c r="H137" s="390">
        <v>67</v>
      </c>
      <c r="I137" s="390">
        <v>62</v>
      </c>
      <c r="J137" s="391">
        <v>60</v>
      </c>
      <c r="K137" s="45"/>
      <c r="L137" s="45"/>
      <c r="M137" s="45"/>
      <c r="N137" s="45"/>
      <c r="O137" s="45"/>
      <c r="P137" s="45"/>
      <c r="Q137" s="45"/>
      <c r="R137" s="45"/>
      <c r="S137" s="45"/>
    </row>
    <row r="138" spans="1:19" ht="16.5" customHeight="1" x14ac:dyDescent="0.45">
      <c r="A138" s="452" t="s">
        <v>145</v>
      </c>
      <c r="B138" s="452" t="s">
        <v>220</v>
      </c>
      <c r="C138" s="229"/>
      <c r="D138" s="229"/>
      <c r="E138" s="390">
        <v>997</v>
      </c>
      <c r="F138" s="390">
        <v>1150</v>
      </c>
      <c r="G138" s="390">
        <v>1304</v>
      </c>
      <c r="H138" s="390">
        <v>1513</v>
      </c>
      <c r="I138" s="390">
        <v>1438</v>
      </c>
      <c r="J138" s="391">
        <v>1422</v>
      </c>
      <c r="K138" s="45"/>
      <c r="L138" s="45"/>
      <c r="M138" s="45"/>
      <c r="N138" s="45"/>
      <c r="O138" s="45"/>
      <c r="P138" s="45"/>
      <c r="Q138" s="45"/>
      <c r="R138" s="45"/>
      <c r="S138" s="45"/>
    </row>
    <row r="139" spans="1:19" s="525" customFormat="1" ht="16.5" customHeight="1" x14ac:dyDescent="0.45">
      <c r="A139" s="453" t="s">
        <v>145</v>
      </c>
      <c r="B139" s="453" t="s">
        <v>608</v>
      </c>
      <c r="C139" s="445"/>
      <c r="D139" s="445"/>
      <c r="E139" s="393">
        <v>17219</v>
      </c>
      <c r="F139" s="393">
        <v>16430</v>
      </c>
      <c r="G139" s="393">
        <v>16332</v>
      </c>
      <c r="H139" s="393">
        <v>16836</v>
      </c>
      <c r="I139" s="393">
        <v>16772</v>
      </c>
      <c r="J139" s="392">
        <v>14436</v>
      </c>
      <c r="K139" s="524"/>
      <c r="L139" s="524"/>
      <c r="M139" s="524"/>
      <c r="N139" s="524"/>
      <c r="O139" s="524"/>
      <c r="P139" s="524"/>
      <c r="Q139" s="524"/>
      <c r="R139" s="524"/>
      <c r="S139" s="524"/>
    </row>
    <row r="140" spans="1:19" ht="16.5" customHeight="1" x14ac:dyDescent="0.45">
      <c r="A140" s="452" t="s">
        <v>146</v>
      </c>
      <c r="B140" s="452" t="s">
        <v>216</v>
      </c>
      <c r="C140" s="229"/>
      <c r="D140" s="229"/>
      <c r="E140" s="390">
        <v>594</v>
      </c>
      <c r="F140" s="390">
        <v>527</v>
      </c>
      <c r="G140" s="390">
        <v>456</v>
      </c>
      <c r="H140" s="390">
        <v>398</v>
      </c>
      <c r="I140" s="390">
        <v>365</v>
      </c>
      <c r="J140" s="391">
        <v>305</v>
      </c>
      <c r="K140" s="45"/>
      <c r="L140" s="45"/>
      <c r="M140" s="45"/>
      <c r="N140" s="45"/>
      <c r="O140" s="45"/>
      <c r="P140" s="45"/>
      <c r="Q140" s="45"/>
      <c r="R140" s="45"/>
      <c r="S140" s="45"/>
    </row>
    <row r="141" spans="1:19" ht="16.5" customHeight="1" x14ac:dyDescent="0.45">
      <c r="A141" s="452" t="s">
        <v>146</v>
      </c>
      <c r="B141" s="452" t="s">
        <v>262</v>
      </c>
      <c r="C141" s="229"/>
      <c r="D141" s="229"/>
      <c r="E141" s="390">
        <v>27469</v>
      </c>
      <c r="F141" s="390">
        <v>26522</v>
      </c>
      <c r="G141" s="390">
        <v>24907</v>
      </c>
      <c r="H141" s="390">
        <v>23757</v>
      </c>
      <c r="I141" s="390">
        <v>23006</v>
      </c>
      <c r="J141" s="391">
        <v>21145</v>
      </c>
      <c r="K141" s="45"/>
      <c r="L141" s="45"/>
      <c r="M141" s="45"/>
      <c r="N141" s="45"/>
      <c r="O141" s="45"/>
      <c r="P141" s="45"/>
      <c r="Q141" s="45"/>
      <c r="R141" s="45"/>
      <c r="S141" s="45"/>
    </row>
    <row r="142" spans="1:19" ht="16.5" customHeight="1" x14ac:dyDescent="0.45">
      <c r="A142" s="452" t="s">
        <v>146</v>
      </c>
      <c r="B142" s="452" t="s">
        <v>263</v>
      </c>
      <c r="C142" s="229"/>
      <c r="D142" s="229"/>
      <c r="E142" s="390">
        <v>29995</v>
      </c>
      <c r="F142" s="390">
        <v>30784</v>
      </c>
      <c r="G142" s="390">
        <v>31742</v>
      </c>
      <c r="H142" s="390">
        <v>32348</v>
      </c>
      <c r="I142" s="390">
        <v>32983</v>
      </c>
      <c r="J142" s="391">
        <v>31590</v>
      </c>
      <c r="K142" s="45"/>
      <c r="L142" s="45"/>
      <c r="M142" s="45"/>
      <c r="N142" s="45"/>
      <c r="O142" s="45"/>
      <c r="P142" s="45"/>
      <c r="Q142" s="45"/>
      <c r="R142" s="45"/>
      <c r="S142" s="45"/>
    </row>
    <row r="143" spans="1:19" ht="16.5" customHeight="1" x14ac:dyDescent="0.45">
      <c r="A143" s="452" t="s">
        <v>146</v>
      </c>
      <c r="B143" s="452" t="s">
        <v>264</v>
      </c>
      <c r="C143" s="229"/>
      <c r="D143" s="229"/>
      <c r="E143" s="390">
        <v>31033</v>
      </c>
      <c r="F143" s="390">
        <v>32616</v>
      </c>
      <c r="G143" s="390">
        <v>37383</v>
      </c>
      <c r="H143" s="390">
        <v>40712</v>
      </c>
      <c r="I143" s="390">
        <v>43368</v>
      </c>
      <c r="J143" s="391">
        <v>39881</v>
      </c>
      <c r="K143" s="45"/>
      <c r="L143" s="45"/>
      <c r="M143" s="45"/>
      <c r="N143" s="45"/>
      <c r="O143" s="45"/>
      <c r="P143" s="45"/>
      <c r="Q143" s="45"/>
      <c r="R143" s="45"/>
      <c r="S143" s="45"/>
    </row>
    <row r="144" spans="1:19" ht="16.5" customHeight="1" x14ac:dyDescent="0.45">
      <c r="A144" s="452" t="s">
        <v>146</v>
      </c>
      <c r="B144" s="452" t="s">
        <v>217</v>
      </c>
      <c r="C144" s="229"/>
      <c r="D144" s="229"/>
      <c r="E144" s="390">
        <v>10312</v>
      </c>
      <c r="F144" s="390">
        <v>11818</v>
      </c>
      <c r="G144" s="390">
        <v>15914</v>
      </c>
      <c r="H144" s="390">
        <v>18900</v>
      </c>
      <c r="I144" s="390">
        <v>21514</v>
      </c>
      <c r="J144" s="391">
        <v>18655</v>
      </c>
      <c r="K144" s="45"/>
      <c r="L144" s="45"/>
      <c r="M144" s="45"/>
      <c r="N144" s="45"/>
      <c r="O144" s="45"/>
      <c r="P144" s="45"/>
      <c r="Q144" s="45"/>
      <c r="R144" s="45"/>
      <c r="S144" s="45"/>
    </row>
    <row r="145" spans="1:19" ht="16.5" customHeight="1" x14ac:dyDescent="0.45">
      <c r="A145" s="452" t="s">
        <v>146</v>
      </c>
      <c r="B145" s="452" t="s">
        <v>218</v>
      </c>
      <c r="C145" s="229"/>
      <c r="D145" s="229"/>
      <c r="E145" s="390">
        <v>1024</v>
      </c>
      <c r="F145" s="390">
        <v>1072</v>
      </c>
      <c r="G145" s="390">
        <v>1706</v>
      </c>
      <c r="H145" s="390">
        <v>2279</v>
      </c>
      <c r="I145" s="390">
        <v>3015</v>
      </c>
      <c r="J145" s="391">
        <v>2467</v>
      </c>
      <c r="K145" s="45"/>
      <c r="L145" s="45"/>
      <c r="M145" s="45"/>
      <c r="N145" s="45"/>
      <c r="O145" s="45"/>
      <c r="P145" s="45"/>
      <c r="Q145" s="45"/>
      <c r="R145" s="45"/>
      <c r="S145" s="45"/>
    </row>
    <row r="146" spans="1:19" ht="16.5" customHeight="1" x14ac:dyDescent="0.45">
      <c r="A146" s="452" t="s">
        <v>146</v>
      </c>
      <c r="B146" s="452" t="s">
        <v>219</v>
      </c>
      <c r="C146" s="229"/>
      <c r="D146" s="229"/>
      <c r="E146" s="390">
        <v>119</v>
      </c>
      <c r="F146" s="390">
        <v>121</v>
      </c>
      <c r="G146" s="390">
        <v>160</v>
      </c>
      <c r="H146" s="390">
        <v>151</v>
      </c>
      <c r="I146" s="390">
        <v>140</v>
      </c>
      <c r="J146" s="391">
        <v>129</v>
      </c>
      <c r="K146" s="45"/>
      <c r="L146" s="45"/>
      <c r="M146" s="45"/>
      <c r="N146" s="45"/>
      <c r="O146" s="45"/>
      <c r="P146" s="45"/>
      <c r="Q146" s="45"/>
      <c r="R146" s="45"/>
      <c r="S146" s="45"/>
    </row>
    <row r="147" spans="1:19" ht="16.5" customHeight="1" x14ac:dyDescent="0.45">
      <c r="A147" s="452" t="s">
        <v>146</v>
      </c>
      <c r="B147" s="452" t="s">
        <v>220</v>
      </c>
      <c r="C147" s="229"/>
      <c r="D147" s="229"/>
      <c r="E147" s="390">
        <v>840</v>
      </c>
      <c r="F147" s="390">
        <v>811</v>
      </c>
      <c r="G147" s="390">
        <v>962</v>
      </c>
      <c r="H147" s="390">
        <v>1085</v>
      </c>
      <c r="I147" s="390">
        <v>1167</v>
      </c>
      <c r="J147" s="391">
        <v>1165</v>
      </c>
      <c r="K147" s="45"/>
      <c r="L147" s="45"/>
      <c r="M147" s="45"/>
      <c r="N147" s="45"/>
      <c r="O147" s="45"/>
      <c r="P147" s="45"/>
      <c r="Q147" s="45"/>
      <c r="R147" s="45"/>
      <c r="S147" s="45"/>
    </row>
    <row r="148" spans="1:19" s="525" customFormat="1" ht="16.5" customHeight="1" x14ac:dyDescent="0.45">
      <c r="A148" s="453" t="s">
        <v>146</v>
      </c>
      <c r="B148" s="453" t="s">
        <v>608</v>
      </c>
      <c r="C148" s="445"/>
      <c r="D148" s="445"/>
      <c r="E148" s="393">
        <v>105911</v>
      </c>
      <c r="F148" s="393">
        <v>108795</v>
      </c>
      <c r="G148" s="393">
        <v>125920</v>
      </c>
      <c r="H148" s="393">
        <v>133716</v>
      </c>
      <c r="I148" s="393">
        <v>139907</v>
      </c>
      <c r="J148" s="392">
        <v>129708</v>
      </c>
      <c r="K148" s="524"/>
      <c r="L148" s="524"/>
      <c r="M148" s="524"/>
      <c r="N148" s="524"/>
      <c r="O148" s="524"/>
      <c r="P148" s="524"/>
      <c r="Q148" s="524"/>
      <c r="R148" s="524"/>
      <c r="S148" s="524"/>
    </row>
    <row r="149" spans="1:19" ht="16.5" customHeight="1" x14ac:dyDescent="0.45">
      <c r="A149" s="452" t="s">
        <v>147</v>
      </c>
      <c r="B149" s="452" t="s">
        <v>216</v>
      </c>
      <c r="C149" s="229"/>
      <c r="D149" s="229"/>
      <c r="E149" s="390">
        <v>486</v>
      </c>
      <c r="F149" s="390">
        <v>441</v>
      </c>
      <c r="G149" s="390">
        <v>392</v>
      </c>
      <c r="H149" s="390">
        <v>332</v>
      </c>
      <c r="I149" s="390">
        <v>294</v>
      </c>
      <c r="J149" s="391">
        <v>131</v>
      </c>
      <c r="K149" s="45"/>
      <c r="L149" s="45"/>
      <c r="M149" s="45"/>
      <c r="N149" s="45"/>
      <c r="O149" s="45"/>
      <c r="P149" s="45"/>
      <c r="Q149" s="45"/>
      <c r="R149" s="45"/>
      <c r="S149" s="45"/>
    </row>
    <row r="150" spans="1:19" ht="16.5" customHeight="1" x14ac:dyDescent="0.45">
      <c r="A150" s="452" t="s">
        <v>147</v>
      </c>
      <c r="B150" s="452" t="s">
        <v>262</v>
      </c>
      <c r="C150" s="229"/>
      <c r="D150" s="229"/>
      <c r="E150" s="390">
        <v>21673</v>
      </c>
      <c r="F150" s="390">
        <v>20290</v>
      </c>
      <c r="G150" s="390">
        <v>18537</v>
      </c>
      <c r="H150" s="390">
        <v>17326</v>
      </c>
      <c r="I150" s="390">
        <v>16272</v>
      </c>
      <c r="J150" s="391">
        <v>14583</v>
      </c>
      <c r="K150" s="45"/>
      <c r="L150" s="45"/>
      <c r="M150" s="45"/>
      <c r="N150" s="45"/>
      <c r="O150" s="45"/>
      <c r="P150" s="45"/>
      <c r="Q150" s="45"/>
      <c r="R150" s="45"/>
      <c r="S150" s="45"/>
    </row>
    <row r="151" spans="1:19" ht="16.5" customHeight="1" x14ac:dyDescent="0.45">
      <c r="A151" s="452" t="s">
        <v>147</v>
      </c>
      <c r="B151" s="452" t="s">
        <v>263</v>
      </c>
      <c r="C151" s="229"/>
      <c r="D151" s="229"/>
      <c r="E151" s="390">
        <v>27147</v>
      </c>
      <c r="F151" s="390">
        <v>26626</v>
      </c>
      <c r="G151" s="390">
        <v>25332</v>
      </c>
      <c r="H151" s="390">
        <v>24326</v>
      </c>
      <c r="I151" s="390">
        <v>23554</v>
      </c>
      <c r="J151" s="391">
        <v>23123</v>
      </c>
      <c r="K151" s="45"/>
      <c r="L151" s="45"/>
      <c r="M151" s="45"/>
      <c r="N151" s="45"/>
      <c r="O151" s="45"/>
      <c r="P151" s="45"/>
      <c r="Q151" s="45"/>
      <c r="R151" s="45"/>
      <c r="S151" s="45"/>
    </row>
    <row r="152" spans="1:19" ht="16.5" customHeight="1" x14ac:dyDescent="0.45">
      <c r="A152" s="452" t="s">
        <v>147</v>
      </c>
      <c r="B152" s="452" t="s">
        <v>264</v>
      </c>
      <c r="C152" s="229"/>
      <c r="D152" s="229"/>
      <c r="E152" s="390">
        <v>59064</v>
      </c>
      <c r="F152" s="390">
        <v>60177</v>
      </c>
      <c r="G152" s="390">
        <v>60977</v>
      </c>
      <c r="H152" s="390">
        <v>61297</v>
      </c>
      <c r="I152" s="390">
        <v>61716</v>
      </c>
      <c r="J152" s="391">
        <v>62371</v>
      </c>
      <c r="K152" s="45"/>
      <c r="L152" s="45"/>
      <c r="M152" s="45"/>
      <c r="N152" s="45"/>
      <c r="O152" s="45"/>
      <c r="P152" s="45"/>
      <c r="Q152" s="45"/>
      <c r="R152" s="45"/>
      <c r="S152" s="45"/>
    </row>
    <row r="153" spans="1:19" ht="16.5" customHeight="1" x14ac:dyDescent="0.45">
      <c r="A153" s="452" t="s">
        <v>147</v>
      </c>
      <c r="B153" s="452" t="s">
        <v>217</v>
      </c>
      <c r="C153" s="229"/>
      <c r="D153" s="229"/>
      <c r="E153" s="390">
        <v>66159</v>
      </c>
      <c r="F153" s="390">
        <v>70594</v>
      </c>
      <c r="G153" s="390">
        <v>82663</v>
      </c>
      <c r="H153" s="390">
        <v>93652</v>
      </c>
      <c r="I153" s="390">
        <v>102981</v>
      </c>
      <c r="J153" s="391">
        <v>102068</v>
      </c>
      <c r="K153" s="45"/>
      <c r="L153" s="45"/>
      <c r="M153" s="45"/>
      <c r="N153" s="45"/>
      <c r="O153" s="45"/>
      <c r="P153" s="45"/>
      <c r="Q153" s="45"/>
      <c r="R153" s="45"/>
      <c r="S153" s="45"/>
    </row>
    <row r="154" spans="1:19" ht="16.5" customHeight="1" x14ac:dyDescent="0.45">
      <c r="A154" s="452" t="s">
        <v>147</v>
      </c>
      <c r="B154" s="452" t="s">
        <v>218</v>
      </c>
      <c r="C154" s="229"/>
      <c r="D154" s="229"/>
      <c r="E154" s="390">
        <v>31702</v>
      </c>
      <c r="F154" s="390">
        <v>33688</v>
      </c>
      <c r="G154" s="390">
        <v>42966</v>
      </c>
      <c r="H154" s="390">
        <v>52621</v>
      </c>
      <c r="I154" s="390">
        <v>64230</v>
      </c>
      <c r="J154" s="391">
        <v>61193</v>
      </c>
      <c r="K154" s="45"/>
      <c r="L154" s="45"/>
      <c r="M154" s="45"/>
      <c r="N154" s="45"/>
      <c r="O154" s="45"/>
      <c r="P154" s="45"/>
      <c r="Q154" s="45"/>
      <c r="R154" s="45"/>
      <c r="S154" s="45"/>
    </row>
    <row r="155" spans="1:19" ht="16.5" customHeight="1" x14ac:dyDescent="0.45">
      <c r="A155" s="452" t="s">
        <v>147</v>
      </c>
      <c r="B155" s="452" t="s">
        <v>219</v>
      </c>
      <c r="C155" s="229"/>
      <c r="D155" s="229"/>
      <c r="E155" s="390">
        <v>2193</v>
      </c>
      <c r="F155" s="390">
        <v>2244</v>
      </c>
      <c r="G155" s="390">
        <v>2992</v>
      </c>
      <c r="H155" s="390">
        <v>3341</v>
      </c>
      <c r="I155" s="390">
        <v>3782</v>
      </c>
      <c r="J155" s="391">
        <v>3177</v>
      </c>
      <c r="K155" s="45"/>
      <c r="L155" s="45"/>
      <c r="M155" s="45"/>
      <c r="N155" s="45"/>
      <c r="O155" s="45"/>
      <c r="P155" s="45"/>
      <c r="Q155" s="45"/>
      <c r="R155" s="45"/>
      <c r="S155" s="45"/>
    </row>
    <row r="156" spans="1:19" ht="16.5" customHeight="1" x14ac:dyDescent="0.45">
      <c r="A156" s="452" t="s">
        <v>147</v>
      </c>
      <c r="B156" s="452" t="s">
        <v>220</v>
      </c>
      <c r="C156" s="229"/>
      <c r="D156" s="229"/>
      <c r="E156" s="390">
        <v>991</v>
      </c>
      <c r="F156" s="390">
        <v>840</v>
      </c>
      <c r="G156" s="390">
        <v>929</v>
      </c>
      <c r="H156" s="390">
        <v>1073</v>
      </c>
      <c r="I156" s="390">
        <v>1185</v>
      </c>
      <c r="J156" s="391">
        <v>1206</v>
      </c>
      <c r="K156" s="45"/>
      <c r="L156" s="45"/>
      <c r="M156" s="45"/>
      <c r="N156" s="45"/>
      <c r="O156" s="45"/>
      <c r="P156" s="45"/>
      <c r="Q156" s="45"/>
      <c r="R156" s="45"/>
      <c r="S156" s="45"/>
    </row>
    <row r="157" spans="1:19" s="525" customFormat="1" ht="16.5" customHeight="1" x14ac:dyDescent="0.45">
      <c r="A157" s="453" t="s">
        <v>147</v>
      </c>
      <c r="B157" s="453" t="s">
        <v>608</v>
      </c>
      <c r="C157" s="445"/>
      <c r="D157" s="445"/>
      <c r="E157" s="393">
        <v>238139</v>
      </c>
      <c r="F157" s="393">
        <v>243625</v>
      </c>
      <c r="G157" s="393">
        <v>258270</v>
      </c>
      <c r="H157" s="393">
        <v>278286</v>
      </c>
      <c r="I157" s="393">
        <v>298573</v>
      </c>
      <c r="J157" s="392">
        <v>292142</v>
      </c>
      <c r="K157" s="524"/>
      <c r="L157" s="524"/>
      <c r="M157" s="524"/>
      <c r="N157" s="524"/>
      <c r="O157" s="524"/>
      <c r="P157" s="524"/>
      <c r="Q157" s="524"/>
      <c r="R157" s="524"/>
      <c r="S157" s="524"/>
    </row>
    <row r="158" spans="1:19" ht="16.5" customHeight="1" x14ac:dyDescent="0.45">
      <c r="A158" s="452" t="s">
        <v>148</v>
      </c>
      <c r="B158" s="452" t="s">
        <v>216</v>
      </c>
      <c r="C158" s="229"/>
      <c r="D158" s="229"/>
      <c r="E158" s="390">
        <v>173</v>
      </c>
      <c r="F158" s="390">
        <v>168</v>
      </c>
      <c r="G158" s="390">
        <v>482</v>
      </c>
      <c r="H158" s="390">
        <v>141</v>
      </c>
      <c r="I158" s="390">
        <v>129</v>
      </c>
      <c r="J158" s="391">
        <v>49</v>
      </c>
      <c r="K158" s="45"/>
      <c r="L158" s="45"/>
      <c r="M158" s="45"/>
      <c r="N158" s="45"/>
      <c r="O158" s="45"/>
      <c r="P158" s="45"/>
      <c r="Q158" s="45"/>
      <c r="R158" s="45"/>
      <c r="S158" s="45"/>
    </row>
    <row r="159" spans="1:19" ht="16.5" customHeight="1" x14ac:dyDescent="0.45">
      <c r="A159" s="452" t="s">
        <v>148</v>
      </c>
      <c r="B159" s="452" t="s">
        <v>262</v>
      </c>
      <c r="C159" s="229"/>
      <c r="D159" s="229"/>
      <c r="E159" s="390">
        <v>9369</v>
      </c>
      <c r="F159" s="390">
        <v>9055</v>
      </c>
      <c r="G159" s="390">
        <v>8550</v>
      </c>
      <c r="H159" s="390">
        <v>8069</v>
      </c>
      <c r="I159" s="390">
        <v>7709</v>
      </c>
      <c r="J159" s="391">
        <v>6596</v>
      </c>
      <c r="K159" s="45"/>
      <c r="L159" s="45"/>
      <c r="M159" s="45"/>
      <c r="N159" s="45"/>
      <c r="O159" s="45"/>
      <c r="P159" s="45"/>
      <c r="Q159" s="45"/>
      <c r="R159" s="45"/>
      <c r="S159" s="45"/>
    </row>
    <row r="160" spans="1:19" ht="16.5" customHeight="1" x14ac:dyDescent="0.45">
      <c r="A160" s="452" t="s">
        <v>148</v>
      </c>
      <c r="B160" s="452" t="s">
        <v>263</v>
      </c>
      <c r="C160" s="229"/>
      <c r="D160" s="229"/>
      <c r="E160" s="390">
        <v>11862</v>
      </c>
      <c r="F160" s="390">
        <v>12099</v>
      </c>
      <c r="G160" s="390">
        <v>11564</v>
      </c>
      <c r="H160" s="390">
        <v>11059</v>
      </c>
      <c r="I160" s="390">
        <v>10414</v>
      </c>
      <c r="J160" s="391">
        <v>9893</v>
      </c>
      <c r="K160" s="45"/>
      <c r="L160" s="45"/>
      <c r="M160" s="45"/>
      <c r="N160" s="45"/>
      <c r="O160" s="45"/>
      <c r="P160" s="45"/>
      <c r="Q160" s="45"/>
      <c r="R160" s="45"/>
      <c r="S160" s="45"/>
    </row>
    <row r="161" spans="1:19" ht="16.5" customHeight="1" x14ac:dyDescent="0.45">
      <c r="A161" s="452" t="s">
        <v>148</v>
      </c>
      <c r="B161" s="452" t="s">
        <v>264</v>
      </c>
      <c r="C161" s="229"/>
      <c r="D161" s="229"/>
      <c r="E161" s="390">
        <v>26073</v>
      </c>
      <c r="F161" s="390">
        <v>27106</v>
      </c>
      <c r="G161" s="390">
        <v>27111</v>
      </c>
      <c r="H161" s="390">
        <v>26778</v>
      </c>
      <c r="I161" s="390">
        <v>26033</v>
      </c>
      <c r="J161" s="391">
        <v>25494</v>
      </c>
      <c r="K161" s="45"/>
      <c r="L161" s="45"/>
      <c r="M161" s="45"/>
      <c r="N161" s="45"/>
      <c r="O161" s="45"/>
      <c r="P161" s="45"/>
      <c r="Q161" s="45"/>
      <c r="R161" s="45"/>
      <c r="S161" s="45"/>
    </row>
    <row r="162" spans="1:19" ht="16.5" customHeight="1" x14ac:dyDescent="0.45">
      <c r="A162" s="452" t="s">
        <v>148</v>
      </c>
      <c r="B162" s="452" t="s">
        <v>217</v>
      </c>
      <c r="C162" s="229"/>
      <c r="D162" s="229"/>
      <c r="E162" s="390">
        <v>40857</v>
      </c>
      <c r="F162" s="390">
        <v>44416</v>
      </c>
      <c r="G162" s="390">
        <v>50444</v>
      </c>
      <c r="H162" s="390">
        <v>54345</v>
      </c>
      <c r="I162" s="390">
        <v>56797</v>
      </c>
      <c r="J162" s="391">
        <v>56939</v>
      </c>
      <c r="K162" s="45"/>
      <c r="L162" s="45"/>
      <c r="M162" s="45"/>
      <c r="N162" s="45"/>
      <c r="O162" s="45"/>
      <c r="P162" s="45"/>
      <c r="Q162" s="45"/>
      <c r="R162" s="45"/>
      <c r="S162" s="45"/>
    </row>
    <row r="163" spans="1:19" ht="16.5" customHeight="1" x14ac:dyDescent="0.45">
      <c r="A163" s="452" t="s">
        <v>148</v>
      </c>
      <c r="B163" s="452" t="s">
        <v>218</v>
      </c>
      <c r="C163" s="229"/>
      <c r="D163" s="229"/>
      <c r="E163" s="390">
        <v>42519</v>
      </c>
      <c r="F163" s="390">
        <v>46519</v>
      </c>
      <c r="G163" s="390">
        <v>56839</v>
      </c>
      <c r="H163" s="390">
        <v>66871</v>
      </c>
      <c r="I163" s="390">
        <v>77019</v>
      </c>
      <c r="J163" s="391">
        <v>76228</v>
      </c>
      <c r="K163" s="45"/>
      <c r="L163" s="45"/>
      <c r="M163" s="45"/>
      <c r="N163" s="45"/>
      <c r="O163" s="45"/>
      <c r="P163" s="45"/>
      <c r="Q163" s="45"/>
      <c r="R163" s="45"/>
      <c r="S163" s="45"/>
    </row>
    <row r="164" spans="1:19" ht="16.5" customHeight="1" x14ac:dyDescent="0.45">
      <c r="A164" s="452" t="s">
        <v>148</v>
      </c>
      <c r="B164" s="452" t="s">
        <v>219</v>
      </c>
      <c r="C164" s="229"/>
      <c r="D164" s="229"/>
      <c r="E164" s="390">
        <v>9951</v>
      </c>
      <c r="F164" s="390">
        <v>10865</v>
      </c>
      <c r="G164" s="390">
        <v>14039</v>
      </c>
      <c r="H164" s="390">
        <v>16132</v>
      </c>
      <c r="I164" s="390">
        <v>17931</v>
      </c>
      <c r="J164" s="391">
        <v>16042</v>
      </c>
      <c r="K164" s="45"/>
      <c r="L164" s="45"/>
      <c r="M164" s="45"/>
      <c r="N164" s="45"/>
      <c r="O164" s="45"/>
      <c r="P164" s="45"/>
      <c r="Q164" s="45"/>
      <c r="R164" s="45"/>
      <c r="S164" s="45"/>
    </row>
    <row r="165" spans="1:19" ht="16.5" customHeight="1" x14ac:dyDescent="0.45">
      <c r="A165" s="452" t="s">
        <v>148</v>
      </c>
      <c r="B165" s="452" t="s">
        <v>220</v>
      </c>
      <c r="C165" s="229"/>
      <c r="D165" s="229"/>
      <c r="E165" s="390">
        <v>2022</v>
      </c>
      <c r="F165" s="390">
        <v>1851</v>
      </c>
      <c r="G165" s="390">
        <v>1860</v>
      </c>
      <c r="H165" s="390">
        <v>2332</v>
      </c>
      <c r="I165" s="390">
        <v>2455</v>
      </c>
      <c r="J165" s="391">
        <v>2134</v>
      </c>
      <c r="K165" s="45"/>
      <c r="L165" s="45"/>
      <c r="M165" s="45"/>
      <c r="N165" s="45"/>
      <c r="O165" s="45"/>
      <c r="P165" s="45"/>
      <c r="Q165" s="45"/>
      <c r="R165" s="45"/>
      <c r="S165" s="45"/>
    </row>
    <row r="166" spans="1:19" s="525" customFormat="1" ht="16.5" customHeight="1" x14ac:dyDescent="0.45">
      <c r="A166" s="453" t="s">
        <v>148</v>
      </c>
      <c r="B166" s="453" t="s">
        <v>608</v>
      </c>
      <c r="C166" s="445"/>
      <c r="D166" s="445"/>
      <c r="E166" s="393">
        <v>157188</v>
      </c>
      <c r="F166" s="393">
        <v>166442</v>
      </c>
      <c r="G166" s="393">
        <v>189981</v>
      </c>
      <c r="H166" s="393">
        <v>205921</v>
      </c>
      <c r="I166" s="393">
        <v>219268</v>
      </c>
      <c r="J166" s="392">
        <v>214153</v>
      </c>
      <c r="K166" s="524"/>
      <c r="L166" s="524"/>
      <c r="M166" s="524"/>
      <c r="N166" s="524"/>
      <c r="O166" s="524"/>
      <c r="P166" s="524"/>
      <c r="Q166" s="524"/>
      <c r="R166" s="524"/>
      <c r="S166" s="524"/>
    </row>
    <row r="167" spans="1:19" ht="16.5" customHeight="1" x14ac:dyDescent="0.45">
      <c r="A167" s="452" t="s">
        <v>149</v>
      </c>
      <c r="B167" s="452" t="s">
        <v>216</v>
      </c>
      <c r="C167" s="229"/>
      <c r="D167" s="229"/>
      <c r="E167" s="390">
        <v>161</v>
      </c>
      <c r="F167" s="390">
        <v>127</v>
      </c>
      <c r="G167" s="390">
        <v>115</v>
      </c>
      <c r="H167" s="390">
        <v>101</v>
      </c>
      <c r="I167" s="390">
        <v>95</v>
      </c>
      <c r="J167" s="391">
        <v>39</v>
      </c>
      <c r="K167" s="45"/>
      <c r="L167" s="45"/>
      <c r="M167" s="45"/>
      <c r="N167" s="45"/>
      <c r="O167" s="45"/>
      <c r="P167" s="45"/>
      <c r="Q167" s="45"/>
      <c r="R167" s="45"/>
      <c r="S167" s="45"/>
    </row>
    <row r="168" spans="1:19" ht="16.5" customHeight="1" x14ac:dyDescent="0.45">
      <c r="A168" s="452" t="s">
        <v>149</v>
      </c>
      <c r="B168" s="452" t="s">
        <v>262</v>
      </c>
      <c r="C168" s="229"/>
      <c r="D168" s="229"/>
      <c r="E168" s="390">
        <v>8244</v>
      </c>
      <c r="F168" s="390">
        <v>7572</v>
      </c>
      <c r="G168" s="390">
        <v>6961</v>
      </c>
      <c r="H168" s="390">
        <v>6508</v>
      </c>
      <c r="I168" s="390">
        <v>8258</v>
      </c>
      <c r="J168" s="391">
        <v>5621</v>
      </c>
      <c r="K168" s="45"/>
      <c r="L168" s="45"/>
      <c r="M168" s="45"/>
      <c r="N168" s="45"/>
      <c r="O168" s="45"/>
      <c r="P168" s="45"/>
      <c r="Q168" s="45"/>
      <c r="R168" s="45"/>
      <c r="S168" s="45"/>
    </row>
    <row r="169" spans="1:19" ht="16.5" customHeight="1" x14ac:dyDescent="0.45">
      <c r="A169" s="452" t="s">
        <v>149</v>
      </c>
      <c r="B169" s="452" t="s">
        <v>263</v>
      </c>
      <c r="C169" s="229"/>
      <c r="D169" s="229"/>
      <c r="E169" s="390">
        <v>11006</v>
      </c>
      <c r="F169" s="390">
        <v>10887</v>
      </c>
      <c r="G169" s="390">
        <v>10058</v>
      </c>
      <c r="H169" s="390">
        <v>9413</v>
      </c>
      <c r="I169" s="390">
        <v>8894</v>
      </c>
      <c r="J169" s="391">
        <v>8677</v>
      </c>
      <c r="K169" s="45"/>
      <c r="L169" s="45"/>
      <c r="M169" s="45"/>
      <c r="N169" s="45"/>
      <c r="O169" s="45"/>
      <c r="P169" s="45"/>
      <c r="Q169" s="45"/>
      <c r="R169" s="45"/>
      <c r="S169" s="45"/>
    </row>
    <row r="170" spans="1:19" ht="16.5" customHeight="1" x14ac:dyDescent="0.45">
      <c r="A170" s="452" t="s">
        <v>149</v>
      </c>
      <c r="B170" s="452" t="s">
        <v>264</v>
      </c>
      <c r="C170" s="229"/>
      <c r="D170" s="229"/>
      <c r="E170" s="390">
        <v>25319</v>
      </c>
      <c r="F170" s="390">
        <v>25365</v>
      </c>
      <c r="G170" s="390">
        <v>24159</v>
      </c>
      <c r="H170" s="390">
        <v>23218</v>
      </c>
      <c r="I170" s="390">
        <v>22482</v>
      </c>
      <c r="J170" s="391">
        <v>22406</v>
      </c>
      <c r="K170" s="45"/>
      <c r="L170" s="45"/>
      <c r="M170" s="45"/>
      <c r="N170" s="45"/>
      <c r="O170" s="45"/>
      <c r="P170" s="45"/>
      <c r="Q170" s="45"/>
      <c r="R170" s="45"/>
      <c r="S170" s="45"/>
    </row>
    <row r="171" spans="1:19" ht="16.5" customHeight="1" x14ac:dyDescent="0.45">
      <c r="A171" s="452" t="s">
        <v>149</v>
      </c>
      <c r="B171" s="452" t="s">
        <v>217</v>
      </c>
      <c r="C171" s="229"/>
      <c r="D171" s="229"/>
      <c r="E171" s="390">
        <v>41026</v>
      </c>
      <c r="F171" s="390">
        <v>42633</v>
      </c>
      <c r="G171" s="390">
        <v>45840</v>
      </c>
      <c r="H171" s="390">
        <v>47137</v>
      </c>
      <c r="I171" s="390">
        <v>48946</v>
      </c>
      <c r="J171" s="391">
        <v>49987</v>
      </c>
      <c r="K171" s="45"/>
      <c r="L171" s="45"/>
      <c r="M171" s="45"/>
      <c r="N171" s="45"/>
      <c r="O171" s="45"/>
      <c r="P171" s="45"/>
      <c r="Q171" s="45"/>
      <c r="R171" s="45"/>
      <c r="S171" s="45"/>
    </row>
    <row r="172" spans="1:19" ht="16.5" customHeight="1" x14ac:dyDescent="0.45">
      <c r="A172" s="452" t="s">
        <v>149</v>
      </c>
      <c r="B172" s="452" t="s">
        <v>218</v>
      </c>
      <c r="C172" s="229"/>
      <c r="D172" s="229"/>
      <c r="E172" s="390">
        <v>55087</v>
      </c>
      <c r="F172" s="390">
        <v>57689</v>
      </c>
      <c r="G172" s="390">
        <v>65354</v>
      </c>
      <c r="H172" s="390">
        <v>72880</v>
      </c>
      <c r="I172" s="390">
        <v>82090</v>
      </c>
      <c r="J172" s="391">
        <v>84400</v>
      </c>
      <c r="K172" s="45"/>
      <c r="L172" s="45"/>
      <c r="M172" s="45"/>
      <c r="N172" s="45"/>
      <c r="O172" s="45"/>
      <c r="P172" s="45"/>
      <c r="Q172" s="45"/>
      <c r="R172" s="45"/>
      <c r="S172" s="45"/>
    </row>
    <row r="173" spans="1:19" ht="16.5" customHeight="1" x14ac:dyDescent="0.45">
      <c r="A173" s="452" t="s">
        <v>149</v>
      </c>
      <c r="B173" s="452" t="s">
        <v>219</v>
      </c>
      <c r="C173" s="229"/>
      <c r="D173" s="229"/>
      <c r="E173" s="390">
        <v>26567</v>
      </c>
      <c r="F173" s="390">
        <v>27796</v>
      </c>
      <c r="G173" s="390">
        <v>33100</v>
      </c>
      <c r="H173" s="390">
        <v>36129</v>
      </c>
      <c r="I173" s="390">
        <v>39620</v>
      </c>
      <c r="J173" s="391">
        <v>38658</v>
      </c>
      <c r="K173" s="45"/>
      <c r="L173" s="45"/>
      <c r="M173" s="45"/>
      <c r="N173" s="45"/>
      <c r="O173" s="45"/>
      <c r="P173" s="45"/>
      <c r="Q173" s="45"/>
      <c r="R173" s="45"/>
      <c r="S173" s="45"/>
    </row>
    <row r="174" spans="1:19" ht="16.5" customHeight="1" x14ac:dyDescent="0.45">
      <c r="A174" s="452" t="s">
        <v>149</v>
      </c>
      <c r="B174" s="452" t="s">
        <v>220</v>
      </c>
      <c r="C174" s="229"/>
      <c r="D174" s="229"/>
      <c r="E174" s="390">
        <v>7378</v>
      </c>
      <c r="F174" s="390">
        <v>7272</v>
      </c>
      <c r="G174" s="390">
        <v>8964</v>
      </c>
      <c r="H174" s="390">
        <v>9749</v>
      </c>
      <c r="I174" s="390">
        <v>9330</v>
      </c>
      <c r="J174" s="391">
        <v>9635</v>
      </c>
      <c r="K174" s="45"/>
      <c r="L174" s="45"/>
      <c r="M174" s="45"/>
      <c r="N174" s="45"/>
      <c r="O174" s="45"/>
      <c r="P174" s="45"/>
      <c r="Q174" s="45"/>
      <c r="R174" s="45"/>
      <c r="S174" s="45"/>
    </row>
    <row r="175" spans="1:19" s="525" customFormat="1" ht="16.5" customHeight="1" x14ac:dyDescent="0.45">
      <c r="A175" s="453" t="s">
        <v>149</v>
      </c>
      <c r="B175" s="453" t="s">
        <v>608</v>
      </c>
      <c r="C175" s="445"/>
      <c r="D175" s="445"/>
      <c r="E175" s="393">
        <v>200729</v>
      </c>
      <c r="F175" s="393">
        <v>205283</v>
      </c>
      <c r="G175" s="393">
        <v>218251</v>
      </c>
      <c r="H175" s="393">
        <v>229249</v>
      </c>
      <c r="I175" s="393">
        <v>244587</v>
      </c>
      <c r="J175" s="392">
        <v>244843</v>
      </c>
      <c r="K175" s="524"/>
      <c r="L175" s="524"/>
      <c r="M175" s="524"/>
      <c r="N175" s="524"/>
      <c r="O175" s="524"/>
      <c r="P175" s="524"/>
      <c r="Q175" s="524"/>
      <c r="R175" s="524"/>
      <c r="S175" s="524"/>
    </row>
    <row r="176" spans="1:19" ht="16.5" customHeight="1" x14ac:dyDescent="0.45">
      <c r="A176" s="452" t="s">
        <v>150</v>
      </c>
      <c r="B176" s="452" t="s">
        <v>216</v>
      </c>
      <c r="C176" s="229"/>
      <c r="D176" s="229"/>
      <c r="E176" s="390">
        <v>104</v>
      </c>
      <c r="F176" s="390">
        <v>94</v>
      </c>
      <c r="G176" s="390">
        <v>89</v>
      </c>
      <c r="H176" s="390">
        <v>83</v>
      </c>
      <c r="I176" s="390">
        <v>77</v>
      </c>
      <c r="J176" s="391">
        <v>36</v>
      </c>
      <c r="K176" s="45"/>
      <c r="L176" s="45"/>
      <c r="M176" s="45"/>
      <c r="N176" s="45"/>
      <c r="O176" s="45"/>
      <c r="P176" s="45"/>
      <c r="Q176" s="45"/>
      <c r="R176" s="45"/>
      <c r="S176" s="45"/>
    </row>
    <row r="177" spans="1:19" ht="16.5" customHeight="1" x14ac:dyDescent="0.45">
      <c r="A177" s="452" t="s">
        <v>150</v>
      </c>
      <c r="B177" s="452" t="s">
        <v>262</v>
      </c>
      <c r="C177" s="229"/>
      <c r="D177" s="229"/>
      <c r="E177" s="390">
        <v>6451</v>
      </c>
      <c r="F177" s="390">
        <v>5935</v>
      </c>
      <c r="G177" s="390">
        <v>5668</v>
      </c>
      <c r="H177" s="390">
        <v>5450</v>
      </c>
      <c r="I177" s="390">
        <v>9554</v>
      </c>
      <c r="J177" s="391">
        <v>4751</v>
      </c>
      <c r="K177" s="45"/>
      <c r="L177" s="45"/>
      <c r="M177" s="45"/>
      <c r="N177" s="45"/>
      <c r="O177" s="45"/>
      <c r="P177" s="45"/>
      <c r="Q177" s="45"/>
      <c r="R177" s="45"/>
      <c r="S177" s="45"/>
    </row>
    <row r="178" spans="1:19" ht="16.5" customHeight="1" x14ac:dyDescent="0.45">
      <c r="A178" s="452" t="s">
        <v>150</v>
      </c>
      <c r="B178" s="452" t="s">
        <v>263</v>
      </c>
      <c r="C178" s="229"/>
      <c r="D178" s="229"/>
      <c r="E178" s="390">
        <v>8524</v>
      </c>
      <c r="F178" s="390">
        <v>8846</v>
      </c>
      <c r="G178" s="390">
        <v>8390</v>
      </c>
      <c r="H178" s="390">
        <v>8017</v>
      </c>
      <c r="I178" s="390">
        <v>7622</v>
      </c>
      <c r="J178" s="391">
        <v>7451</v>
      </c>
      <c r="K178" s="45"/>
      <c r="L178" s="45"/>
      <c r="M178" s="45"/>
      <c r="N178" s="45"/>
      <c r="O178" s="45"/>
      <c r="P178" s="45"/>
      <c r="Q178" s="45"/>
      <c r="R178" s="45"/>
      <c r="S178" s="45"/>
    </row>
    <row r="179" spans="1:19" ht="16.5" customHeight="1" x14ac:dyDescent="0.45">
      <c r="A179" s="452" t="s">
        <v>150</v>
      </c>
      <c r="B179" s="452" t="s">
        <v>264</v>
      </c>
      <c r="C179" s="229"/>
      <c r="D179" s="229"/>
      <c r="E179" s="390">
        <v>20858</v>
      </c>
      <c r="F179" s="390">
        <v>22122</v>
      </c>
      <c r="G179" s="390">
        <v>21464</v>
      </c>
      <c r="H179" s="390">
        <v>20982</v>
      </c>
      <c r="I179" s="390">
        <v>20319</v>
      </c>
      <c r="J179" s="391">
        <v>20246</v>
      </c>
      <c r="K179" s="45"/>
      <c r="L179" s="45"/>
      <c r="M179" s="45"/>
      <c r="N179" s="45"/>
      <c r="O179" s="45"/>
      <c r="P179" s="45"/>
      <c r="Q179" s="45"/>
      <c r="R179" s="45"/>
      <c r="S179" s="45"/>
    </row>
    <row r="180" spans="1:19" ht="16.5" customHeight="1" x14ac:dyDescent="0.45">
      <c r="A180" s="452" t="s">
        <v>150</v>
      </c>
      <c r="B180" s="452" t="s">
        <v>217</v>
      </c>
      <c r="C180" s="229"/>
      <c r="D180" s="229"/>
      <c r="E180" s="390">
        <v>36062</v>
      </c>
      <c r="F180" s="390">
        <v>38794</v>
      </c>
      <c r="G180" s="390">
        <v>42205</v>
      </c>
      <c r="H180" s="390">
        <v>44654</v>
      </c>
      <c r="I180" s="390">
        <v>46015</v>
      </c>
      <c r="J180" s="391">
        <v>46579</v>
      </c>
      <c r="K180" s="45"/>
      <c r="L180" s="45"/>
      <c r="M180" s="45"/>
      <c r="N180" s="45"/>
      <c r="O180" s="45"/>
      <c r="P180" s="45"/>
      <c r="Q180" s="45"/>
      <c r="R180" s="45"/>
      <c r="S180" s="45"/>
    </row>
    <row r="181" spans="1:19" ht="16.5" customHeight="1" x14ac:dyDescent="0.45">
      <c r="A181" s="452" t="s">
        <v>150</v>
      </c>
      <c r="B181" s="452" t="s">
        <v>218</v>
      </c>
      <c r="C181" s="229"/>
      <c r="D181" s="229"/>
      <c r="E181" s="390">
        <v>60809</v>
      </c>
      <c r="F181" s="390">
        <v>65675</v>
      </c>
      <c r="G181" s="390">
        <v>72349</v>
      </c>
      <c r="H181" s="390">
        <v>80638</v>
      </c>
      <c r="I181" s="390">
        <v>88212</v>
      </c>
      <c r="J181" s="391">
        <v>89927</v>
      </c>
      <c r="K181" s="45"/>
      <c r="L181" s="45"/>
      <c r="M181" s="45"/>
      <c r="N181" s="45"/>
      <c r="O181" s="45"/>
      <c r="P181" s="45"/>
      <c r="Q181" s="45"/>
      <c r="R181" s="45"/>
      <c r="S181" s="45"/>
    </row>
    <row r="182" spans="1:19" ht="16.5" customHeight="1" x14ac:dyDescent="0.45">
      <c r="A182" s="452" t="s">
        <v>150</v>
      </c>
      <c r="B182" s="452" t="s">
        <v>219</v>
      </c>
      <c r="C182" s="229"/>
      <c r="D182" s="229"/>
      <c r="E182" s="390">
        <v>48920</v>
      </c>
      <c r="F182" s="390">
        <v>51963</v>
      </c>
      <c r="G182" s="390">
        <v>58895</v>
      </c>
      <c r="H182" s="390">
        <v>63091</v>
      </c>
      <c r="I182" s="390">
        <v>65522</v>
      </c>
      <c r="J182" s="391">
        <v>64385</v>
      </c>
      <c r="K182" s="45"/>
      <c r="L182" s="45"/>
      <c r="M182" s="45"/>
      <c r="N182" s="45"/>
      <c r="O182" s="45"/>
      <c r="P182" s="45"/>
      <c r="Q182" s="45"/>
      <c r="R182" s="45"/>
      <c r="S182" s="45"/>
    </row>
    <row r="183" spans="1:19" ht="16.5" customHeight="1" x14ac:dyDescent="0.45">
      <c r="A183" s="452" t="s">
        <v>150</v>
      </c>
      <c r="B183" s="452" t="s">
        <v>220</v>
      </c>
      <c r="C183" s="229"/>
      <c r="D183" s="229"/>
      <c r="E183" s="390">
        <v>18622</v>
      </c>
      <c r="F183" s="390">
        <v>19680</v>
      </c>
      <c r="G183" s="390">
        <v>25386</v>
      </c>
      <c r="H183" s="390">
        <v>29218</v>
      </c>
      <c r="I183" s="390">
        <v>30479</v>
      </c>
      <c r="J183" s="391">
        <v>30345</v>
      </c>
      <c r="K183" s="45"/>
      <c r="L183" s="45"/>
      <c r="M183" s="45"/>
      <c r="N183" s="45"/>
      <c r="O183" s="45"/>
      <c r="P183" s="45"/>
      <c r="Q183" s="45"/>
      <c r="R183" s="45"/>
      <c r="S183" s="45"/>
    </row>
    <row r="184" spans="1:19" s="525" customFormat="1" ht="16.5" customHeight="1" x14ac:dyDescent="0.45">
      <c r="A184" s="453" t="s">
        <v>150</v>
      </c>
      <c r="B184" s="453" t="s">
        <v>608</v>
      </c>
      <c r="C184" s="445"/>
      <c r="D184" s="445"/>
      <c r="E184" s="393">
        <v>226293</v>
      </c>
      <c r="F184" s="393">
        <v>239052</v>
      </c>
      <c r="G184" s="393">
        <v>263859</v>
      </c>
      <c r="H184" s="393">
        <v>283182</v>
      </c>
      <c r="I184" s="393">
        <v>300071</v>
      </c>
      <c r="J184" s="392">
        <v>296886</v>
      </c>
      <c r="K184" s="524"/>
      <c r="L184" s="524"/>
      <c r="M184" s="524"/>
      <c r="N184" s="524"/>
      <c r="O184" s="524"/>
      <c r="P184" s="524"/>
      <c r="Q184" s="524"/>
      <c r="R184" s="524"/>
      <c r="S184" s="524"/>
    </row>
    <row r="185" spans="1:19" ht="16.5" customHeight="1" x14ac:dyDescent="0.45">
      <c r="A185" s="452" t="s">
        <v>151</v>
      </c>
      <c r="B185" s="452" t="s">
        <v>216</v>
      </c>
      <c r="C185" s="229"/>
      <c r="D185" s="229"/>
      <c r="E185" s="390">
        <v>83</v>
      </c>
      <c r="F185" s="390">
        <v>63</v>
      </c>
      <c r="G185" s="390">
        <v>60</v>
      </c>
      <c r="H185" s="390">
        <v>802</v>
      </c>
      <c r="I185" s="390">
        <v>58</v>
      </c>
      <c r="J185" s="391">
        <v>36</v>
      </c>
      <c r="K185" s="45"/>
      <c r="L185" s="45"/>
      <c r="M185" s="45"/>
      <c r="N185" s="45"/>
      <c r="O185" s="45"/>
      <c r="P185" s="45"/>
      <c r="Q185" s="45"/>
      <c r="R185" s="45"/>
      <c r="S185" s="45"/>
    </row>
    <row r="186" spans="1:19" ht="16.5" customHeight="1" x14ac:dyDescent="0.45">
      <c r="A186" s="452" t="s">
        <v>151</v>
      </c>
      <c r="B186" s="452" t="s">
        <v>262</v>
      </c>
      <c r="C186" s="229"/>
      <c r="D186" s="229"/>
      <c r="E186" s="390">
        <v>4504</v>
      </c>
      <c r="F186" s="390">
        <v>4211</v>
      </c>
      <c r="G186" s="390">
        <v>4171</v>
      </c>
      <c r="H186" s="390">
        <v>4029</v>
      </c>
      <c r="I186" s="390">
        <v>6487</v>
      </c>
      <c r="J186" s="391">
        <v>3861</v>
      </c>
      <c r="K186" s="45"/>
      <c r="L186" s="45"/>
      <c r="M186" s="45"/>
      <c r="N186" s="45"/>
      <c r="O186" s="45"/>
      <c r="P186" s="45"/>
      <c r="Q186" s="45"/>
      <c r="R186" s="45"/>
      <c r="S186" s="45"/>
    </row>
    <row r="187" spans="1:19" ht="16.5" customHeight="1" x14ac:dyDescent="0.45">
      <c r="A187" s="452" t="s">
        <v>151</v>
      </c>
      <c r="B187" s="452" t="s">
        <v>263</v>
      </c>
      <c r="C187" s="229"/>
      <c r="D187" s="229"/>
      <c r="E187" s="390">
        <v>5951</v>
      </c>
      <c r="F187" s="390">
        <v>6275</v>
      </c>
      <c r="G187" s="390">
        <v>6294</v>
      </c>
      <c r="H187" s="390">
        <v>5768</v>
      </c>
      <c r="I187" s="390">
        <v>5645</v>
      </c>
      <c r="J187" s="391">
        <v>5727</v>
      </c>
      <c r="K187" s="45"/>
      <c r="L187" s="45"/>
      <c r="M187" s="45"/>
      <c r="N187" s="45"/>
      <c r="O187" s="45"/>
      <c r="P187" s="45"/>
      <c r="Q187" s="45"/>
      <c r="R187" s="45"/>
      <c r="S187" s="45"/>
    </row>
    <row r="188" spans="1:19" ht="16.5" customHeight="1" x14ac:dyDescent="0.45">
      <c r="A188" s="452" t="s">
        <v>151</v>
      </c>
      <c r="B188" s="452" t="s">
        <v>264</v>
      </c>
      <c r="C188" s="229"/>
      <c r="D188" s="229"/>
      <c r="E188" s="390">
        <v>14981</v>
      </c>
      <c r="F188" s="390">
        <v>15807</v>
      </c>
      <c r="G188" s="390">
        <v>16166</v>
      </c>
      <c r="H188" s="390">
        <v>15432</v>
      </c>
      <c r="I188" s="390">
        <v>15115</v>
      </c>
      <c r="J188" s="391">
        <v>15509</v>
      </c>
      <c r="K188" s="45"/>
      <c r="L188" s="45"/>
      <c r="M188" s="45"/>
      <c r="N188" s="45"/>
      <c r="O188" s="45"/>
      <c r="P188" s="45"/>
      <c r="Q188" s="45"/>
      <c r="R188" s="45"/>
      <c r="S188" s="45"/>
    </row>
    <row r="189" spans="1:19" ht="16.5" customHeight="1" x14ac:dyDescent="0.45">
      <c r="A189" s="452" t="s">
        <v>151</v>
      </c>
      <c r="B189" s="452" t="s">
        <v>217</v>
      </c>
      <c r="C189" s="229"/>
      <c r="D189" s="229"/>
      <c r="E189" s="390">
        <v>28607</v>
      </c>
      <c r="F189" s="390">
        <v>30411</v>
      </c>
      <c r="G189" s="390">
        <v>33043</v>
      </c>
      <c r="H189" s="390">
        <v>33715</v>
      </c>
      <c r="I189" s="390">
        <v>35263</v>
      </c>
      <c r="J189" s="391">
        <v>36154</v>
      </c>
      <c r="K189" s="45"/>
      <c r="L189" s="45"/>
      <c r="M189" s="45"/>
      <c r="N189" s="45"/>
      <c r="O189" s="45"/>
      <c r="P189" s="45"/>
      <c r="Q189" s="45"/>
      <c r="R189" s="45"/>
      <c r="S189" s="45"/>
    </row>
    <row r="190" spans="1:19" ht="16.5" customHeight="1" x14ac:dyDescent="0.45">
      <c r="A190" s="452" t="s">
        <v>151</v>
      </c>
      <c r="B190" s="452" t="s">
        <v>218</v>
      </c>
      <c r="C190" s="229"/>
      <c r="D190" s="229"/>
      <c r="E190" s="390">
        <v>62330</v>
      </c>
      <c r="F190" s="390">
        <v>64605</v>
      </c>
      <c r="G190" s="390">
        <v>69331</v>
      </c>
      <c r="H190" s="390">
        <v>74756</v>
      </c>
      <c r="I190" s="390">
        <v>81344</v>
      </c>
      <c r="J190" s="391">
        <v>84589</v>
      </c>
      <c r="K190" s="45"/>
      <c r="L190" s="45"/>
      <c r="M190" s="45"/>
      <c r="N190" s="45"/>
      <c r="O190" s="45"/>
      <c r="P190" s="45"/>
      <c r="Q190" s="45"/>
      <c r="R190" s="45"/>
      <c r="S190" s="45"/>
    </row>
    <row r="191" spans="1:19" ht="16.5" customHeight="1" x14ac:dyDescent="0.45">
      <c r="A191" s="452" t="s">
        <v>151</v>
      </c>
      <c r="B191" s="452" t="s">
        <v>219</v>
      </c>
      <c r="C191" s="229"/>
      <c r="D191" s="229"/>
      <c r="E191" s="390">
        <v>58565</v>
      </c>
      <c r="F191" s="390">
        <v>62973</v>
      </c>
      <c r="G191" s="390">
        <v>70800</v>
      </c>
      <c r="H191" s="390">
        <v>77003</v>
      </c>
      <c r="I191" s="390">
        <v>81344</v>
      </c>
      <c r="J191" s="391">
        <v>81108</v>
      </c>
      <c r="K191" s="45"/>
      <c r="L191" s="45"/>
      <c r="M191" s="45"/>
      <c r="N191" s="45"/>
      <c r="O191" s="45"/>
      <c r="P191" s="45"/>
      <c r="Q191" s="45"/>
      <c r="R191" s="45"/>
      <c r="S191" s="45"/>
    </row>
    <row r="192" spans="1:19" ht="16.5" customHeight="1" x14ac:dyDescent="0.45">
      <c r="A192" s="452" t="s">
        <v>151</v>
      </c>
      <c r="B192" s="452" t="s">
        <v>220</v>
      </c>
      <c r="C192" s="229"/>
      <c r="D192" s="229"/>
      <c r="E192" s="390">
        <v>26660</v>
      </c>
      <c r="F192" s="390">
        <v>28144</v>
      </c>
      <c r="G192" s="390">
        <v>35101</v>
      </c>
      <c r="H192" s="390">
        <v>41927</v>
      </c>
      <c r="I192" s="390">
        <v>47271</v>
      </c>
      <c r="J192" s="391">
        <v>48034</v>
      </c>
      <c r="K192" s="45"/>
      <c r="L192" s="45"/>
      <c r="M192" s="45"/>
      <c r="N192" s="45"/>
      <c r="O192" s="45"/>
      <c r="P192" s="45"/>
      <c r="Q192" s="45"/>
      <c r="R192" s="45"/>
      <c r="S192" s="45"/>
    </row>
    <row r="193" spans="1:19" s="525" customFormat="1" ht="16.5" customHeight="1" x14ac:dyDescent="0.45">
      <c r="A193" s="453" t="s">
        <v>151</v>
      </c>
      <c r="B193" s="453" t="s">
        <v>608</v>
      </c>
      <c r="C193" s="445"/>
      <c r="D193" s="445"/>
      <c r="E193" s="393">
        <v>225397</v>
      </c>
      <c r="F193" s="393">
        <v>236204</v>
      </c>
      <c r="G193" s="393">
        <v>261403</v>
      </c>
      <c r="H193" s="393">
        <v>280947</v>
      </c>
      <c r="I193" s="393">
        <v>301522</v>
      </c>
      <c r="J193" s="392">
        <v>305696</v>
      </c>
      <c r="K193" s="524"/>
      <c r="L193" s="524"/>
      <c r="M193" s="524"/>
      <c r="N193" s="524"/>
      <c r="O193" s="524"/>
      <c r="P193" s="524"/>
      <c r="Q193" s="524"/>
      <c r="R193" s="524"/>
      <c r="S193" s="524"/>
    </row>
    <row r="194" spans="1:19" ht="16.5" customHeight="1" x14ac:dyDescent="0.45">
      <c r="A194" s="452" t="s">
        <v>152</v>
      </c>
      <c r="B194" s="452" t="s">
        <v>216</v>
      </c>
      <c r="C194" s="229"/>
      <c r="D194" s="229"/>
      <c r="E194" s="390">
        <v>58</v>
      </c>
      <c r="F194" s="390">
        <v>35</v>
      </c>
      <c r="G194" s="390">
        <v>33</v>
      </c>
      <c r="H194" s="390">
        <v>35</v>
      </c>
      <c r="I194" s="390">
        <v>35</v>
      </c>
      <c r="J194" s="391">
        <v>29</v>
      </c>
      <c r="K194" s="45"/>
      <c r="L194" s="45"/>
      <c r="M194" s="45"/>
      <c r="N194" s="45"/>
      <c r="O194" s="45"/>
      <c r="P194" s="45"/>
      <c r="Q194" s="45"/>
      <c r="R194" s="45"/>
      <c r="S194" s="45"/>
    </row>
    <row r="195" spans="1:19" ht="16.5" customHeight="1" x14ac:dyDescent="0.45">
      <c r="A195" s="452" t="s">
        <v>152</v>
      </c>
      <c r="B195" s="452" t="s">
        <v>262</v>
      </c>
      <c r="C195" s="229"/>
      <c r="D195" s="229"/>
      <c r="E195" s="390">
        <v>2197</v>
      </c>
      <c r="F195" s="390">
        <v>2043</v>
      </c>
      <c r="G195" s="390">
        <v>2179</v>
      </c>
      <c r="H195" s="390">
        <v>2126</v>
      </c>
      <c r="I195" s="390">
        <v>3378</v>
      </c>
      <c r="J195" s="391">
        <v>2233</v>
      </c>
      <c r="K195" s="45"/>
      <c r="L195" s="45"/>
      <c r="M195" s="45"/>
      <c r="N195" s="45"/>
      <c r="O195" s="45"/>
      <c r="P195" s="45"/>
      <c r="Q195" s="45"/>
      <c r="R195" s="45"/>
      <c r="S195" s="45"/>
    </row>
    <row r="196" spans="1:19" ht="16.5" customHeight="1" x14ac:dyDescent="0.45">
      <c r="A196" s="452" t="s">
        <v>152</v>
      </c>
      <c r="B196" s="452" t="s">
        <v>263</v>
      </c>
      <c r="C196" s="229"/>
      <c r="D196" s="229"/>
      <c r="E196" s="390">
        <v>2818</v>
      </c>
      <c r="F196" s="390">
        <v>3066</v>
      </c>
      <c r="G196" s="390">
        <v>3362</v>
      </c>
      <c r="H196" s="390">
        <v>3058</v>
      </c>
      <c r="I196" s="390">
        <v>3130</v>
      </c>
      <c r="J196" s="391">
        <v>3291</v>
      </c>
      <c r="K196" s="45"/>
      <c r="L196" s="45"/>
      <c r="M196" s="45"/>
      <c r="N196" s="45"/>
      <c r="O196" s="45"/>
      <c r="P196" s="45"/>
      <c r="Q196" s="45"/>
      <c r="R196" s="45"/>
      <c r="S196" s="45"/>
    </row>
    <row r="197" spans="1:19" ht="16.5" customHeight="1" x14ac:dyDescent="0.45">
      <c r="A197" s="452" t="s">
        <v>152</v>
      </c>
      <c r="B197" s="452" t="s">
        <v>264</v>
      </c>
      <c r="C197" s="229"/>
      <c r="D197" s="229"/>
      <c r="E197" s="390">
        <v>7726</v>
      </c>
      <c r="F197" s="390">
        <v>8324</v>
      </c>
      <c r="G197" s="390">
        <v>9104</v>
      </c>
      <c r="H197" s="390">
        <v>8580</v>
      </c>
      <c r="I197" s="390">
        <v>8579</v>
      </c>
      <c r="J197" s="391">
        <v>9249</v>
      </c>
      <c r="K197" s="45"/>
      <c r="L197" s="45"/>
      <c r="M197" s="45"/>
      <c r="N197" s="45"/>
      <c r="O197" s="45"/>
      <c r="P197" s="45"/>
      <c r="Q197" s="45"/>
      <c r="R197" s="45"/>
      <c r="S197" s="45"/>
    </row>
    <row r="198" spans="1:19" ht="16.5" customHeight="1" x14ac:dyDescent="0.45">
      <c r="A198" s="452" t="s">
        <v>152</v>
      </c>
      <c r="B198" s="452" t="s">
        <v>217</v>
      </c>
      <c r="C198" s="229"/>
      <c r="D198" s="229"/>
      <c r="E198" s="390">
        <v>19334</v>
      </c>
      <c r="F198" s="390">
        <v>20732</v>
      </c>
      <c r="G198" s="390">
        <v>22304</v>
      </c>
      <c r="H198" s="390">
        <v>22116</v>
      </c>
      <c r="I198" s="390">
        <v>22859</v>
      </c>
      <c r="J198" s="391">
        <v>23650</v>
      </c>
      <c r="K198" s="45"/>
      <c r="L198" s="45"/>
      <c r="M198" s="45"/>
      <c r="N198" s="45"/>
      <c r="O198" s="45"/>
      <c r="P198" s="45"/>
      <c r="Q198" s="45"/>
      <c r="R198" s="45"/>
      <c r="S198" s="45"/>
    </row>
    <row r="199" spans="1:19" ht="16.5" customHeight="1" x14ac:dyDescent="0.45">
      <c r="A199" s="452" t="s">
        <v>152</v>
      </c>
      <c r="B199" s="452" t="s">
        <v>218</v>
      </c>
      <c r="C199" s="229"/>
      <c r="D199" s="229"/>
      <c r="E199" s="390">
        <v>51660</v>
      </c>
      <c r="F199" s="390">
        <v>52926</v>
      </c>
      <c r="G199" s="390">
        <v>55425</v>
      </c>
      <c r="H199" s="390">
        <v>60281</v>
      </c>
      <c r="I199" s="390">
        <v>64281</v>
      </c>
      <c r="J199" s="391">
        <v>67585</v>
      </c>
      <c r="K199" s="45"/>
      <c r="L199" s="45"/>
      <c r="M199" s="45"/>
      <c r="N199" s="45"/>
      <c r="O199" s="45"/>
      <c r="P199" s="45"/>
      <c r="Q199" s="45"/>
      <c r="R199" s="45"/>
      <c r="S199" s="45"/>
    </row>
    <row r="200" spans="1:19" ht="16.5" customHeight="1" x14ac:dyDescent="0.45">
      <c r="A200" s="452" t="s">
        <v>152</v>
      </c>
      <c r="B200" s="452" t="s">
        <v>219</v>
      </c>
      <c r="C200" s="229"/>
      <c r="D200" s="229"/>
      <c r="E200" s="390">
        <v>45292</v>
      </c>
      <c r="F200" s="390">
        <v>49660</v>
      </c>
      <c r="G200" s="390">
        <v>53224</v>
      </c>
      <c r="H200" s="390">
        <v>62044</v>
      </c>
      <c r="I200" s="390">
        <v>68171</v>
      </c>
      <c r="J200" s="391">
        <v>70250</v>
      </c>
      <c r="K200" s="45"/>
      <c r="L200" s="45"/>
      <c r="M200" s="45"/>
      <c r="N200" s="45"/>
      <c r="O200" s="45"/>
      <c r="P200" s="45"/>
      <c r="Q200" s="45"/>
      <c r="R200" s="45"/>
      <c r="S200" s="45"/>
    </row>
    <row r="201" spans="1:19" ht="16.5" customHeight="1" x14ac:dyDescent="0.45">
      <c r="A201" s="452" t="s">
        <v>152</v>
      </c>
      <c r="B201" s="452" t="s">
        <v>220</v>
      </c>
      <c r="C201" s="229"/>
      <c r="D201" s="229"/>
      <c r="E201" s="390">
        <v>21556</v>
      </c>
      <c r="F201" s="390">
        <v>23195</v>
      </c>
      <c r="G201" s="390">
        <v>27870</v>
      </c>
      <c r="H201" s="390">
        <v>34726</v>
      </c>
      <c r="I201" s="390">
        <v>41417</v>
      </c>
      <c r="J201" s="391">
        <v>41612</v>
      </c>
      <c r="K201" s="45"/>
      <c r="L201" s="45"/>
      <c r="M201" s="45"/>
      <c r="N201" s="45"/>
      <c r="O201" s="45"/>
      <c r="P201" s="45"/>
      <c r="Q201" s="45"/>
      <c r="R201" s="45"/>
      <c r="S201" s="45"/>
    </row>
    <row r="202" spans="1:19" s="525" customFormat="1" ht="16.5" customHeight="1" x14ac:dyDescent="0.45">
      <c r="A202" s="453" t="s">
        <v>152</v>
      </c>
      <c r="B202" s="453" t="s">
        <v>608</v>
      </c>
      <c r="C202" s="445"/>
      <c r="D202" s="445"/>
      <c r="E202" s="393">
        <v>159432</v>
      </c>
      <c r="F202" s="393">
        <v>168772</v>
      </c>
      <c r="G202" s="393">
        <v>194958</v>
      </c>
      <c r="H202" s="393">
        <v>215773</v>
      </c>
      <c r="I202" s="393">
        <v>235576</v>
      </c>
      <c r="J202" s="392">
        <v>242492</v>
      </c>
      <c r="K202" s="524"/>
      <c r="L202" s="524"/>
      <c r="M202" s="524"/>
      <c r="N202" s="524"/>
      <c r="O202" s="524"/>
      <c r="P202" s="524"/>
      <c r="Q202" s="524"/>
      <c r="R202" s="524"/>
      <c r="S202" s="524"/>
    </row>
    <row r="203" spans="1:19" ht="16.5" customHeight="1" x14ac:dyDescent="0.45">
      <c r="A203" s="452" t="s">
        <v>153</v>
      </c>
      <c r="B203" s="452" t="s">
        <v>216</v>
      </c>
      <c r="C203" s="229"/>
      <c r="D203" s="229"/>
      <c r="E203" s="390">
        <v>38</v>
      </c>
      <c r="F203" s="390">
        <v>13</v>
      </c>
      <c r="G203" s="390">
        <v>14</v>
      </c>
      <c r="H203" s="390">
        <v>16</v>
      </c>
      <c r="I203" s="390">
        <v>18</v>
      </c>
      <c r="J203" s="391">
        <v>16</v>
      </c>
      <c r="K203" s="45"/>
      <c r="L203" s="45"/>
      <c r="M203" s="45"/>
      <c r="N203" s="45"/>
      <c r="O203" s="45"/>
      <c r="P203" s="45"/>
      <c r="Q203" s="45"/>
      <c r="R203" s="45"/>
      <c r="S203" s="45"/>
    </row>
    <row r="204" spans="1:19" ht="16.5" customHeight="1" x14ac:dyDescent="0.45">
      <c r="A204" s="452" t="s">
        <v>153</v>
      </c>
      <c r="B204" s="452" t="s">
        <v>262</v>
      </c>
      <c r="C204" s="229"/>
      <c r="D204" s="229"/>
      <c r="E204" s="390">
        <v>848</v>
      </c>
      <c r="F204" s="390">
        <v>825</v>
      </c>
      <c r="G204" s="390">
        <v>1041</v>
      </c>
      <c r="H204" s="390">
        <v>977</v>
      </c>
      <c r="I204" s="390">
        <v>1806</v>
      </c>
      <c r="J204" s="391">
        <v>1117</v>
      </c>
      <c r="K204" s="45"/>
      <c r="L204" s="45"/>
      <c r="M204" s="45"/>
      <c r="N204" s="45"/>
      <c r="O204" s="45"/>
      <c r="P204" s="45"/>
      <c r="Q204" s="45"/>
      <c r="R204" s="45"/>
      <c r="S204" s="45"/>
    </row>
    <row r="205" spans="1:19" ht="16.5" customHeight="1" x14ac:dyDescent="0.45">
      <c r="A205" s="452" t="s">
        <v>153</v>
      </c>
      <c r="B205" s="452" t="s">
        <v>263</v>
      </c>
      <c r="C205" s="229"/>
      <c r="D205" s="229"/>
      <c r="E205" s="390">
        <v>1435</v>
      </c>
      <c r="F205" s="390">
        <v>1532</v>
      </c>
      <c r="G205" s="390">
        <v>1908</v>
      </c>
      <c r="H205" s="390">
        <v>1664</v>
      </c>
      <c r="I205" s="390">
        <v>1700</v>
      </c>
      <c r="J205" s="391">
        <v>1858</v>
      </c>
      <c r="K205" s="45"/>
      <c r="L205" s="45"/>
      <c r="M205" s="45"/>
      <c r="N205" s="45"/>
      <c r="O205" s="45"/>
      <c r="P205" s="45"/>
      <c r="Q205" s="45"/>
      <c r="R205" s="45"/>
      <c r="S205" s="45"/>
    </row>
    <row r="206" spans="1:19" ht="16.5" customHeight="1" x14ac:dyDescent="0.45">
      <c r="A206" s="452" t="s">
        <v>153</v>
      </c>
      <c r="B206" s="452" t="s">
        <v>264</v>
      </c>
      <c r="C206" s="229"/>
      <c r="D206" s="229"/>
      <c r="E206" s="390">
        <v>4728</v>
      </c>
      <c r="F206" s="390">
        <v>5042</v>
      </c>
      <c r="G206" s="390">
        <v>5789</v>
      </c>
      <c r="H206" s="390">
        <v>5382</v>
      </c>
      <c r="I206" s="390">
        <v>5420</v>
      </c>
      <c r="J206" s="391">
        <v>5983</v>
      </c>
      <c r="K206" s="45"/>
      <c r="L206" s="45"/>
      <c r="M206" s="45"/>
      <c r="N206" s="45"/>
      <c r="O206" s="45"/>
      <c r="P206" s="45"/>
      <c r="Q206" s="45"/>
      <c r="R206" s="45"/>
      <c r="S206" s="45"/>
    </row>
    <row r="207" spans="1:19" ht="16.5" customHeight="1" x14ac:dyDescent="0.45">
      <c r="A207" s="452" t="s">
        <v>153</v>
      </c>
      <c r="B207" s="452" t="s">
        <v>217</v>
      </c>
      <c r="C207" s="229"/>
      <c r="D207" s="229"/>
      <c r="E207" s="390">
        <v>11794</v>
      </c>
      <c r="F207" s="390">
        <v>12835</v>
      </c>
      <c r="G207" s="390">
        <v>14740</v>
      </c>
      <c r="H207" s="390">
        <v>15350</v>
      </c>
      <c r="I207" s="390">
        <v>15961</v>
      </c>
      <c r="J207" s="391">
        <v>16979</v>
      </c>
      <c r="K207" s="45"/>
      <c r="L207" s="45"/>
      <c r="M207" s="45"/>
      <c r="N207" s="45"/>
      <c r="O207" s="45"/>
      <c r="P207" s="45"/>
      <c r="Q207" s="45"/>
      <c r="R207" s="45"/>
      <c r="S207" s="45"/>
    </row>
    <row r="208" spans="1:19" ht="16.5" customHeight="1" x14ac:dyDescent="0.45">
      <c r="A208" s="452" t="s">
        <v>153</v>
      </c>
      <c r="B208" s="452" t="s">
        <v>218</v>
      </c>
      <c r="C208" s="229"/>
      <c r="D208" s="229"/>
      <c r="E208" s="390">
        <v>27824</v>
      </c>
      <c r="F208" s="390">
        <v>29280</v>
      </c>
      <c r="G208" s="390">
        <v>34338</v>
      </c>
      <c r="H208" s="390">
        <v>39802</v>
      </c>
      <c r="I208" s="390">
        <v>43680</v>
      </c>
      <c r="J208" s="391">
        <v>46310</v>
      </c>
      <c r="K208" s="45"/>
      <c r="L208" s="45"/>
      <c r="M208" s="45"/>
      <c r="N208" s="45"/>
      <c r="O208" s="45"/>
      <c r="P208" s="45"/>
      <c r="Q208" s="45"/>
      <c r="R208" s="45"/>
      <c r="S208" s="45"/>
    </row>
    <row r="209" spans="1:19" ht="16.5" customHeight="1" x14ac:dyDescent="0.45">
      <c r="A209" s="452" t="s">
        <v>153</v>
      </c>
      <c r="B209" s="452" t="s">
        <v>219</v>
      </c>
      <c r="C209" s="229"/>
      <c r="D209" s="229"/>
      <c r="E209" s="390">
        <v>20676</v>
      </c>
      <c r="F209" s="390">
        <v>23415</v>
      </c>
      <c r="G209" s="390">
        <v>28222</v>
      </c>
      <c r="H209" s="390">
        <v>34802</v>
      </c>
      <c r="I209" s="390">
        <v>39582</v>
      </c>
      <c r="J209" s="391">
        <v>42587</v>
      </c>
      <c r="K209" s="45"/>
      <c r="L209" s="45"/>
      <c r="M209" s="45"/>
      <c r="N209" s="45"/>
      <c r="O209" s="45"/>
      <c r="P209" s="45"/>
      <c r="Q209" s="45"/>
      <c r="R209" s="45"/>
      <c r="S209" s="45"/>
    </row>
    <row r="210" spans="1:19" ht="16.5" customHeight="1" x14ac:dyDescent="0.45">
      <c r="A210" s="452" t="s">
        <v>153</v>
      </c>
      <c r="B210" s="452" t="s">
        <v>220</v>
      </c>
      <c r="C210" s="229"/>
      <c r="D210" s="229"/>
      <c r="E210" s="390">
        <v>10397</v>
      </c>
      <c r="F210" s="390">
        <v>11624</v>
      </c>
      <c r="G210" s="390">
        <v>14754</v>
      </c>
      <c r="H210" s="390">
        <v>19016</v>
      </c>
      <c r="I210" s="390">
        <v>23544</v>
      </c>
      <c r="J210" s="391">
        <v>24871</v>
      </c>
      <c r="K210" s="45"/>
      <c r="L210" s="45"/>
      <c r="M210" s="45"/>
      <c r="N210" s="45"/>
      <c r="O210" s="45"/>
      <c r="P210" s="45"/>
      <c r="Q210" s="45"/>
      <c r="R210" s="45"/>
      <c r="S210" s="45"/>
    </row>
    <row r="211" spans="1:19" s="525" customFormat="1" ht="16.5" customHeight="1" x14ac:dyDescent="0.45">
      <c r="A211" s="453" t="s">
        <v>153</v>
      </c>
      <c r="B211" s="453" t="s">
        <v>608</v>
      </c>
      <c r="C211" s="445"/>
      <c r="D211" s="445"/>
      <c r="E211" s="393">
        <v>86530</v>
      </c>
      <c r="F211" s="393">
        <v>93358</v>
      </c>
      <c r="G211" s="393">
        <v>113618</v>
      </c>
      <c r="H211" s="393">
        <v>131665</v>
      </c>
      <c r="I211" s="393">
        <v>147837</v>
      </c>
      <c r="J211" s="392">
        <v>157541</v>
      </c>
      <c r="K211" s="524"/>
      <c r="L211" s="524"/>
      <c r="M211" s="524"/>
      <c r="N211" s="524"/>
      <c r="O211" s="524"/>
      <c r="P211" s="524"/>
      <c r="Q211" s="524"/>
      <c r="R211" s="524"/>
      <c r="S211" s="524"/>
    </row>
    <row r="212" spans="1:19" ht="16.5" customHeight="1" x14ac:dyDescent="0.45">
      <c r="A212" s="452" t="s">
        <v>154</v>
      </c>
      <c r="B212" s="452" t="s">
        <v>216</v>
      </c>
      <c r="C212" s="229"/>
      <c r="D212" s="229"/>
      <c r="E212" s="390">
        <v>15</v>
      </c>
      <c r="F212" s="390">
        <v>6</v>
      </c>
      <c r="G212" s="390">
        <v>6</v>
      </c>
      <c r="H212" s="390">
        <v>6</v>
      </c>
      <c r="I212" s="390">
        <v>12</v>
      </c>
      <c r="J212" s="391">
        <v>10</v>
      </c>
      <c r="K212" s="45"/>
      <c r="L212" s="45"/>
      <c r="M212" s="45"/>
      <c r="N212" s="45"/>
      <c r="O212" s="45"/>
      <c r="P212" s="45"/>
      <c r="Q212" s="45"/>
      <c r="R212" s="45"/>
      <c r="S212" s="45"/>
    </row>
    <row r="213" spans="1:19" ht="16.5" customHeight="1" x14ac:dyDescent="0.45">
      <c r="A213" s="452" t="s">
        <v>154</v>
      </c>
      <c r="B213" s="452" t="s">
        <v>262</v>
      </c>
      <c r="C213" s="229"/>
      <c r="D213" s="229"/>
      <c r="E213" s="390">
        <v>604</v>
      </c>
      <c r="F213" s="390">
        <v>589</v>
      </c>
      <c r="G213" s="390">
        <v>769</v>
      </c>
      <c r="H213" s="390">
        <v>650</v>
      </c>
      <c r="I213" s="390">
        <v>999</v>
      </c>
      <c r="J213" s="391">
        <v>772</v>
      </c>
      <c r="K213" s="45"/>
      <c r="L213" s="45"/>
      <c r="M213" s="45"/>
      <c r="N213" s="45"/>
      <c r="O213" s="45"/>
      <c r="P213" s="45"/>
      <c r="Q213" s="45"/>
      <c r="R213" s="45"/>
      <c r="S213" s="45"/>
    </row>
    <row r="214" spans="1:19" ht="16.5" customHeight="1" x14ac:dyDescent="0.45">
      <c r="A214" s="452" t="s">
        <v>154</v>
      </c>
      <c r="B214" s="452" t="s">
        <v>263</v>
      </c>
      <c r="C214" s="229"/>
      <c r="D214" s="229"/>
      <c r="E214" s="390">
        <v>1430</v>
      </c>
      <c r="F214" s="390">
        <v>1602</v>
      </c>
      <c r="G214" s="390">
        <v>1861</v>
      </c>
      <c r="H214" s="390">
        <v>1724</v>
      </c>
      <c r="I214" s="390">
        <v>1769</v>
      </c>
      <c r="J214" s="391">
        <v>1937</v>
      </c>
      <c r="K214" s="45"/>
      <c r="L214" s="45"/>
      <c r="M214" s="45"/>
      <c r="N214" s="45"/>
      <c r="O214" s="45"/>
      <c r="P214" s="45"/>
      <c r="Q214" s="45"/>
      <c r="R214" s="45"/>
      <c r="S214" s="45"/>
    </row>
    <row r="215" spans="1:19" ht="16.5" customHeight="1" x14ac:dyDescent="0.45">
      <c r="A215" s="452" t="s">
        <v>154</v>
      </c>
      <c r="B215" s="452" t="s">
        <v>264</v>
      </c>
      <c r="C215" s="229"/>
      <c r="D215" s="229"/>
      <c r="E215" s="390">
        <v>4136</v>
      </c>
      <c r="F215" s="390">
        <v>4835</v>
      </c>
      <c r="G215" s="390">
        <v>5308</v>
      </c>
      <c r="H215" s="390">
        <v>5458</v>
      </c>
      <c r="I215" s="390">
        <v>5750</v>
      </c>
      <c r="J215" s="391">
        <v>6260</v>
      </c>
      <c r="K215" s="45"/>
      <c r="L215" s="45"/>
      <c r="M215" s="45"/>
      <c r="N215" s="45"/>
      <c r="O215" s="45"/>
      <c r="P215" s="45"/>
      <c r="Q215" s="45"/>
      <c r="R215" s="45"/>
      <c r="S215" s="45"/>
    </row>
    <row r="216" spans="1:19" ht="16.5" customHeight="1" x14ac:dyDescent="0.45">
      <c r="A216" s="452" t="s">
        <v>154</v>
      </c>
      <c r="B216" s="452" t="s">
        <v>217</v>
      </c>
      <c r="C216" s="229"/>
      <c r="D216" s="229"/>
      <c r="E216" s="390">
        <v>7467</v>
      </c>
      <c r="F216" s="390">
        <v>8851</v>
      </c>
      <c r="G216" s="390">
        <v>9922</v>
      </c>
      <c r="H216" s="390">
        <v>11416</v>
      </c>
      <c r="I216" s="390">
        <v>12723</v>
      </c>
      <c r="J216" s="391">
        <v>14095</v>
      </c>
      <c r="K216" s="45"/>
      <c r="L216" s="45"/>
      <c r="M216" s="45"/>
      <c r="N216" s="45"/>
      <c r="O216" s="45"/>
      <c r="P216" s="45"/>
      <c r="Q216" s="45"/>
      <c r="R216" s="45"/>
      <c r="S216" s="45"/>
    </row>
    <row r="217" spans="1:19" ht="16.5" customHeight="1" x14ac:dyDescent="0.45">
      <c r="A217" s="452" t="s">
        <v>154</v>
      </c>
      <c r="B217" s="452" t="s">
        <v>218</v>
      </c>
      <c r="C217" s="229"/>
      <c r="D217" s="229"/>
      <c r="E217" s="390">
        <v>15336</v>
      </c>
      <c r="F217" s="390">
        <v>16895</v>
      </c>
      <c r="G217" s="390">
        <v>20197</v>
      </c>
      <c r="H217" s="390">
        <v>24437</v>
      </c>
      <c r="I217" s="390">
        <v>28703</v>
      </c>
      <c r="J217" s="391">
        <v>32576</v>
      </c>
      <c r="K217" s="45"/>
      <c r="L217" s="45"/>
      <c r="M217" s="45"/>
      <c r="N217" s="45"/>
      <c r="O217" s="45"/>
      <c r="P217" s="45"/>
      <c r="Q217" s="45"/>
      <c r="R217" s="45"/>
      <c r="S217" s="45"/>
    </row>
    <row r="218" spans="1:19" ht="16.5" customHeight="1" x14ac:dyDescent="0.45">
      <c r="A218" s="452" t="s">
        <v>154</v>
      </c>
      <c r="B218" s="452" t="s">
        <v>219</v>
      </c>
      <c r="C218" s="229"/>
      <c r="D218" s="229"/>
      <c r="E218" s="390">
        <v>8666</v>
      </c>
      <c r="F218" s="390">
        <v>10426</v>
      </c>
      <c r="G218" s="390">
        <v>12547</v>
      </c>
      <c r="H218" s="390">
        <v>16077</v>
      </c>
      <c r="I218" s="390">
        <v>20128</v>
      </c>
      <c r="J218" s="391">
        <v>23332</v>
      </c>
      <c r="K218" s="45"/>
      <c r="L218" s="45"/>
      <c r="M218" s="45"/>
      <c r="N218" s="45"/>
      <c r="O218" s="45"/>
      <c r="P218" s="45"/>
      <c r="Q218" s="45"/>
      <c r="R218" s="45"/>
      <c r="S218" s="45"/>
    </row>
    <row r="219" spans="1:19" ht="16.5" customHeight="1" x14ac:dyDescent="0.45">
      <c r="A219" s="452" t="s">
        <v>154</v>
      </c>
      <c r="B219" s="452" t="s">
        <v>220</v>
      </c>
      <c r="C219" s="229"/>
      <c r="D219" s="229"/>
      <c r="E219" s="390">
        <v>4995</v>
      </c>
      <c r="F219" s="390">
        <v>5653</v>
      </c>
      <c r="G219" s="390">
        <v>7286</v>
      </c>
      <c r="H219" s="390">
        <v>9572</v>
      </c>
      <c r="I219" s="390">
        <v>12577</v>
      </c>
      <c r="J219" s="391">
        <v>14043</v>
      </c>
      <c r="K219" s="45"/>
      <c r="L219" s="45"/>
      <c r="M219" s="45"/>
      <c r="N219" s="45"/>
      <c r="O219" s="45"/>
      <c r="P219" s="45"/>
      <c r="Q219" s="45"/>
      <c r="R219" s="45"/>
      <c r="S219" s="45"/>
    </row>
    <row r="220" spans="1:19" s="525" customFormat="1" ht="16.5" customHeight="1" x14ac:dyDescent="0.45">
      <c r="A220" s="453" t="s">
        <v>154</v>
      </c>
      <c r="B220" s="453" t="s">
        <v>608</v>
      </c>
      <c r="C220" s="445"/>
      <c r="D220" s="445"/>
      <c r="E220" s="393">
        <v>51440</v>
      </c>
      <c r="F220" s="393">
        <v>57648</v>
      </c>
      <c r="G220" s="393">
        <v>66932</v>
      </c>
      <c r="H220" s="393">
        <v>79234</v>
      </c>
      <c r="I220" s="393">
        <v>93585</v>
      </c>
      <c r="J220" s="392">
        <v>105299</v>
      </c>
      <c r="K220" s="524"/>
      <c r="L220" s="524"/>
      <c r="M220" s="524"/>
      <c r="N220" s="524"/>
      <c r="O220" s="524"/>
      <c r="P220" s="524"/>
      <c r="Q220" s="524"/>
      <c r="R220" s="524"/>
      <c r="S220" s="524"/>
    </row>
    <row r="221" spans="1:19" ht="16.5" customHeight="1" x14ac:dyDescent="0.45">
      <c r="A221" s="452" t="s">
        <v>155</v>
      </c>
      <c r="B221" s="452" t="s">
        <v>216</v>
      </c>
      <c r="C221" s="229"/>
      <c r="D221" s="229"/>
      <c r="E221" s="390">
        <v>3</v>
      </c>
      <c r="F221" s="390">
        <v>2</v>
      </c>
      <c r="G221" s="390">
        <v>1</v>
      </c>
      <c r="H221" s="390">
        <v>17</v>
      </c>
      <c r="I221" s="390">
        <v>2</v>
      </c>
      <c r="J221" s="391">
        <v>2</v>
      </c>
      <c r="K221" s="45"/>
      <c r="L221" s="45"/>
      <c r="M221" s="45"/>
      <c r="N221" s="45"/>
      <c r="O221" s="45"/>
      <c r="P221" s="45"/>
      <c r="Q221" s="45"/>
      <c r="R221" s="45"/>
      <c r="S221" s="45"/>
    </row>
    <row r="222" spans="1:19" ht="16.5" customHeight="1" x14ac:dyDescent="0.45">
      <c r="A222" s="452" t="s">
        <v>155</v>
      </c>
      <c r="B222" s="452" t="s">
        <v>262</v>
      </c>
      <c r="C222" s="229"/>
      <c r="D222" s="229"/>
      <c r="E222" s="390">
        <v>153</v>
      </c>
      <c r="F222" s="390">
        <v>172</v>
      </c>
      <c r="G222" s="390">
        <v>165</v>
      </c>
      <c r="H222" s="390">
        <v>184</v>
      </c>
      <c r="I222" s="390">
        <v>279</v>
      </c>
      <c r="J222" s="391">
        <v>217</v>
      </c>
      <c r="K222" s="45"/>
      <c r="L222" s="45"/>
      <c r="M222" s="45"/>
      <c r="N222" s="45"/>
      <c r="O222" s="45"/>
      <c r="P222" s="45"/>
      <c r="Q222" s="45"/>
      <c r="R222" s="45"/>
      <c r="S222" s="45"/>
    </row>
    <row r="223" spans="1:19" ht="16.5" customHeight="1" x14ac:dyDescent="0.45">
      <c r="A223" s="452" t="s">
        <v>155</v>
      </c>
      <c r="B223" s="452" t="s">
        <v>263</v>
      </c>
      <c r="C223" s="229"/>
      <c r="D223" s="229"/>
      <c r="E223" s="390">
        <v>271</v>
      </c>
      <c r="F223" s="390">
        <v>332</v>
      </c>
      <c r="G223" s="390">
        <v>366</v>
      </c>
      <c r="H223" s="390">
        <v>404</v>
      </c>
      <c r="I223" s="390">
        <v>440</v>
      </c>
      <c r="J223" s="391">
        <v>497</v>
      </c>
      <c r="K223" s="45"/>
      <c r="L223" s="45"/>
      <c r="M223" s="45"/>
      <c r="N223" s="45"/>
      <c r="O223" s="45"/>
      <c r="P223" s="45"/>
      <c r="Q223" s="45"/>
      <c r="R223" s="45"/>
      <c r="S223" s="45"/>
    </row>
    <row r="224" spans="1:19" ht="16.5" customHeight="1" x14ac:dyDescent="0.45">
      <c r="A224" s="452" t="s">
        <v>155</v>
      </c>
      <c r="B224" s="452" t="s">
        <v>264</v>
      </c>
      <c r="C224" s="229"/>
      <c r="D224" s="229"/>
      <c r="E224" s="390">
        <v>654</v>
      </c>
      <c r="F224" s="390">
        <v>1023</v>
      </c>
      <c r="G224" s="390">
        <v>878</v>
      </c>
      <c r="H224" s="390">
        <v>1012</v>
      </c>
      <c r="I224" s="390">
        <v>1130</v>
      </c>
      <c r="J224" s="391">
        <v>1232</v>
      </c>
      <c r="K224" s="45"/>
      <c r="L224" s="45"/>
      <c r="M224" s="45"/>
      <c r="N224" s="45"/>
      <c r="O224" s="45"/>
      <c r="P224" s="45"/>
      <c r="Q224" s="45"/>
      <c r="R224" s="45"/>
      <c r="S224" s="45"/>
    </row>
    <row r="225" spans="1:19" ht="16.5" customHeight="1" x14ac:dyDescent="0.45">
      <c r="A225" s="452" t="s">
        <v>155</v>
      </c>
      <c r="B225" s="452" t="s">
        <v>217</v>
      </c>
      <c r="C225" s="229"/>
      <c r="D225" s="229"/>
      <c r="E225" s="390">
        <v>1521</v>
      </c>
      <c r="F225" s="390">
        <v>1870</v>
      </c>
      <c r="G225" s="390">
        <v>1784</v>
      </c>
      <c r="H225" s="390">
        <v>2021</v>
      </c>
      <c r="I225" s="390">
        <v>2214</v>
      </c>
      <c r="J225" s="391">
        <v>2432</v>
      </c>
      <c r="K225" s="45"/>
      <c r="L225" s="45"/>
      <c r="M225" s="45"/>
      <c r="N225" s="45"/>
      <c r="O225" s="45"/>
      <c r="P225" s="45"/>
      <c r="Q225" s="45"/>
      <c r="R225" s="45"/>
      <c r="S225" s="45"/>
    </row>
    <row r="226" spans="1:19" ht="16.5" customHeight="1" x14ac:dyDescent="0.45">
      <c r="A226" s="452" t="s">
        <v>155</v>
      </c>
      <c r="B226" s="452" t="s">
        <v>218</v>
      </c>
      <c r="C226" s="229"/>
      <c r="D226" s="229"/>
      <c r="E226" s="390">
        <v>2763</v>
      </c>
      <c r="F226" s="390">
        <v>1966</v>
      </c>
      <c r="G226" s="390">
        <v>2118</v>
      </c>
      <c r="H226" s="390">
        <v>2510</v>
      </c>
      <c r="I226" s="390">
        <v>2837</v>
      </c>
      <c r="J226" s="391">
        <v>3433</v>
      </c>
      <c r="K226" s="45"/>
      <c r="L226" s="45"/>
      <c r="M226" s="45"/>
      <c r="N226" s="45"/>
      <c r="O226" s="45"/>
      <c r="P226" s="45"/>
      <c r="Q226" s="45"/>
      <c r="R226" s="45"/>
      <c r="S226" s="45"/>
    </row>
    <row r="227" spans="1:19" ht="16.5" customHeight="1" x14ac:dyDescent="0.45">
      <c r="A227" s="452" t="s">
        <v>155</v>
      </c>
      <c r="B227" s="452" t="s">
        <v>219</v>
      </c>
      <c r="C227" s="229"/>
      <c r="D227" s="229"/>
      <c r="E227" s="390">
        <v>852</v>
      </c>
      <c r="F227" s="390">
        <v>857</v>
      </c>
      <c r="G227" s="390">
        <v>555</v>
      </c>
      <c r="H227" s="390">
        <v>819</v>
      </c>
      <c r="I227" s="390">
        <v>1022</v>
      </c>
      <c r="J227" s="391">
        <v>1266</v>
      </c>
      <c r="K227" s="45"/>
      <c r="L227" s="45"/>
      <c r="M227" s="45"/>
      <c r="N227" s="45"/>
      <c r="O227" s="45"/>
      <c r="P227" s="45"/>
      <c r="Q227" s="45"/>
      <c r="R227" s="45"/>
      <c r="S227" s="45"/>
    </row>
    <row r="228" spans="1:19" ht="16.5" customHeight="1" x14ac:dyDescent="0.45">
      <c r="A228" s="452" t="s">
        <v>155</v>
      </c>
      <c r="B228" s="452" t="s">
        <v>220</v>
      </c>
      <c r="C228" s="229"/>
      <c r="D228" s="229"/>
      <c r="E228" s="390">
        <v>179</v>
      </c>
      <c r="F228" s="390">
        <v>361</v>
      </c>
      <c r="G228" s="390">
        <v>264</v>
      </c>
      <c r="H228" s="390">
        <v>446</v>
      </c>
      <c r="I228" s="390">
        <v>649</v>
      </c>
      <c r="J228" s="391">
        <v>683</v>
      </c>
      <c r="K228" s="45"/>
      <c r="L228" s="45"/>
      <c r="M228" s="45"/>
      <c r="N228" s="45"/>
      <c r="O228" s="45"/>
      <c r="P228" s="45"/>
      <c r="Q228" s="45"/>
      <c r="R228" s="45"/>
      <c r="S228" s="45"/>
    </row>
    <row r="229" spans="1:19" s="525" customFormat="1" ht="16.5" customHeight="1" x14ac:dyDescent="0.45">
      <c r="A229" s="453" t="s">
        <v>155</v>
      </c>
      <c r="B229" s="453" t="s">
        <v>608</v>
      </c>
      <c r="C229" s="445"/>
      <c r="D229" s="445"/>
      <c r="E229" s="393">
        <v>15188</v>
      </c>
      <c r="F229" s="393">
        <v>15373</v>
      </c>
      <c r="G229" s="393">
        <v>8863</v>
      </c>
      <c r="H229" s="393">
        <v>10137</v>
      </c>
      <c r="I229" s="393">
        <v>11293</v>
      </c>
      <c r="J229" s="392">
        <v>12512</v>
      </c>
      <c r="K229" s="524"/>
      <c r="L229" s="524"/>
      <c r="M229" s="524"/>
      <c r="N229" s="524"/>
      <c r="O229" s="524"/>
      <c r="P229" s="524"/>
      <c r="Q229" s="524"/>
      <c r="R229" s="524"/>
      <c r="S229" s="524"/>
    </row>
    <row r="230" spans="1:19" ht="16.5" customHeight="1" x14ac:dyDescent="0.45">
      <c r="A230" s="452" t="s">
        <v>156</v>
      </c>
      <c r="B230" s="452" t="s">
        <v>216</v>
      </c>
      <c r="C230" s="229"/>
      <c r="D230" s="229"/>
      <c r="E230" s="394">
        <v>7</v>
      </c>
      <c r="F230" s="394">
        <v>4</v>
      </c>
      <c r="G230" s="394">
        <v>4</v>
      </c>
      <c r="H230" s="394">
        <v>3</v>
      </c>
      <c r="I230" s="390">
        <v>2</v>
      </c>
      <c r="J230" s="391">
        <v>0</v>
      </c>
      <c r="K230" s="45"/>
      <c r="L230" s="45"/>
      <c r="M230" s="45"/>
      <c r="N230" s="45"/>
      <c r="O230" s="45"/>
      <c r="P230" s="45"/>
      <c r="Q230" s="45"/>
      <c r="R230" s="45"/>
      <c r="S230" s="45"/>
    </row>
    <row r="231" spans="1:19" ht="16.5" customHeight="1" x14ac:dyDescent="0.45">
      <c r="A231" s="452" t="s">
        <v>156</v>
      </c>
      <c r="B231" s="452" t="s">
        <v>262</v>
      </c>
      <c r="C231" s="229"/>
      <c r="D231" s="229"/>
      <c r="E231" s="390">
        <v>45</v>
      </c>
      <c r="F231" s="390">
        <v>20</v>
      </c>
      <c r="G231" s="390">
        <v>18</v>
      </c>
      <c r="H231" s="390">
        <v>16</v>
      </c>
      <c r="I231" s="390">
        <v>13</v>
      </c>
      <c r="J231" s="391">
        <v>9</v>
      </c>
      <c r="K231" s="45"/>
      <c r="L231" s="45"/>
      <c r="M231" s="45"/>
      <c r="N231" s="45"/>
      <c r="O231" s="45"/>
      <c r="P231" s="45"/>
      <c r="Q231" s="45"/>
      <c r="R231" s="45"/>
      <c r="S231" s="45"/>
    </row>
    <row r="232" spans="1:19" ht="16.5" customHeight="1" x14ac:dyDescent="0.45">
      <c r="A232" s="452" t="s">
        <v>156</v>
      </c>
      <c r="B232" s="452" t="s">
        <v>263</v>
      </c>
      <c r="C232" s="229"/>
      <c r="D232" s="229"/>
      <c r="E232" s="390">
        <v>6</v>
      </c>
      <c r="F232" s="390">
        <v>4</v>
      </c>
      <c r="G232" s="390">
        <v>5</v>
      </c>
      <c r="H232" s="390">
        <v>3</v>
      </c>
      <c r="I232" s="390">
        <v>3</v>
      </c>
      <c r="J232" s="391">
        <v>3</v>
      </c>
      <c r="K232" s="45"/>
      <c r="L232" s="45"/>
      <c r="M232" s="45"/>
      <c r="N232" s="45"/>
      <c r="O232" s="45"/>
      <c r="P232" s="45"/>
      <c r="Q232" s="45"/>
      <c r="R232" s="45"/>
      <c r="S232" s="45"/>
    </row>
    <row r="233" spans="1:19" ht="16.5" customHeight="1" x14ac:dyDescent="0.45">
      <c r="A233" s="452" t="s">
        <v>156</v>
      </c>
      <c r="B233" s="452" t="s">
        <v>264</v>
      </c>
      <c r="C233" s="229"/>
      <c r="D233" s="229"/>
      <c r="E233" s="390">
        <v>3</v>
      </c>
      <c r="F233" s="390">
        <v>3</v>
      </c>
      <c r="G233" s="390">
        <v>4</v>
      </c>
      <c r="H233" s="390">
        <v>4</v>
      </c>
      <c r="I233" s="390">
        <v>2</v>
      </c>
      <c r="J233" s="391">
        <v>2</v>
      </c>
      <c r="K233" s="45"/>
      <c r="L233" s="45"/>
      <c r="M233" s="45"/>
      <c r="N233" s="45"/>
      <c r="O233" s="45"/>
      <c r="P233" s="45"/>
      <c r="Q233" s="45"/>
      <c r="R233" s="45"/>
      <c r="S233" s="45"/>
    </row>
    <row r="234" spans="1:19" ht="16.5" customHeight="1" x14ac:dyDescent="0.45">
      <c r="A234" s="452" t="s">
        <v>156</v>
      </c>
      <c r="B234" s="452" t="s">
        <v>217</v>
      </c>
      <c r="C234" s="229"/>
      <c r="D234" s="229"/>
      <c r="E234" s="390">
        <v>3</v>
      </c>
      <c r="F234" s="390">
        <v>459</v>
      </c>
      <c r="G234" s="390">
        <v>623</v>
      </c>
      <c r="H234" s="390">
        <v>164</v>
      </c>
      <c r="I234" s="390">
        <v>170</v>
      </c>
      <c r="J234" s="391">
        <v>185</v>
      </c>
      <c r="K234" s="45"/>
      <c r="L234" s="45"/>
      <c r="M234" s="45"/>
      <c r="N234" s="45"/>
      <c r="O234" s="45"/>
      <c r="P234" s="45"/>
      <c r="Q234" s="45"/>
      <c r="R234" s="45"/>
      <c r="S234" s="45"/>
    </row>
    <row r="235" spans="1:19" ht="16.5" customHeight="1" x14ac:dyDescent="0.45">
      <c r="A235" s="452" t="s">
        <v>156</v>
      </c>
      <c r="B235" s="452" t="s">
        <v>218</v>
      </c>
      <c r="C235" s="229"/>
      <c r="D235" s="229"/>
      <c r="E235" s="390">
        <v>3</v>
      </c>
      <c r="F235" s="390">
        <v>0</v>
      </c>
      <c r="G235" s="390">
        <v>1</v>
      </c>
      <c r="H235" s="390">
        <v>3</v>
      </c>
      <c r="I235" s="390">
        <v>1</v>
      </c>
      <c r="J235" s="391">
        <v>0</v>
      </c>
      <c r="K235" s="45"/>
      <c r="L235" s="45"/>
      <c r="M235" s="45"/>
      <c r="N235" s="45"/>
      <c r="O235" s="45"/>
      <c r="P235" s="45"/>
      <c r="Q235" s="45"/>
      <c r="R235" s="45"/>
      <c r="S235" s="45"/>
    </row>
    <row r="236" spans="1:19" ht="16.5" customHeight="1" x14ac:dyDescent="0.45">
      <c r="A236" s="452" t="s">
        <v>156</v>
      </c>
      <c r="B236" s="452" t="s">
        <v>219</v>
      </c>
      <c r="C236" s="229"/>
      <c r="D236" s="229"/>
      <c r="E236" s="390">
        <v>188</v>
      </c>
      <c r="F236" s="390">
        <v>1</v>
      </c>
      <c r="G236" s="390">
        <v>1</v>
      </c>
      <c r="H236" s="390">
        <v>1</v>
      </c>
      <c r="I236" s="390">
        <v>0</v>
      </c>
      <c r="J236" s="391">
        <v>0</v>
      </c>
      <c r="K236" s="45"/>
      <c r="L236" s="45"/>
      <c r="M236" s="45"/>
      <c r="N236" s="45"/>
      <c r="O236" s="45"/>
      <c r="P236" s="45"/>
      <c r="Q236" s="45"/>
      <c r="R236" s="45"/>
      <c r="S236" s="45"/>
    </row>
    <row r="237" spans="1:19" ht="16.5" customHeight="1" x14ac:dyDescent="0.45">
      <c r="A237" s="452" t="s">
        <v>156</v>
      </c>
      <c r="B237" s="452" t="s">
        <v>220</v>
      </c>
      <c r="C237" s="229"/>
      <c r="D237" s="229"/>
      <c r="E237" s="390">
        <v>7692</v>
      </c>
      <c r="F237" s="390">
        <v>8345</v>
      </c>
      <c r="G237" s="390">
        <v>8462</v>
      </c>
      <c r="H237" s="390">
        <v>8910</v>
      </c>
      <c r="I237" s="390">
        <v>9133</v>
      </c>
      <c r="J237" s="391">
        <v>7991</v>
      </c>
      <c r="K237" s="45"/>
      <c r="L237" s="45"/>
      <c r="M237" s="45"/>
      <c r="N237" s="45"/>
      <c r="O237" s="45"/>
      <c r="P237" s="45"/>
      <c r="Q237" s="45"/>
      <c r="R237" s="45"/>
      <c r="S237" s="45"/>
    </row>
    <row r="238" spans="1:19" s="525" customFormat="1" ht="16.5" customHeight="1" x14ac:dyDescent="0.45">
      <c r="A238" s="453" t="s">
        <v>156</v>
      </c>
      <c r="B238" s="453" t="s">
        <v>608</v>
      </c>
      <c r="C238" s="445"/>
      <c r="D238" s="445"/>
      <c r="E238" s="393">
        <v>7950</v>
      </c>
      <c r="F238" s="393">
        <v>8837</v>
      </c>
      <c r="G238" s="393">
        <v>9121</v>
      </c>
      <c r="H238" s="393">
        <v>9110</v>
      </c>
      <c r="I238" s="393">
        <v>9330</v>
      </c>
      <c r="J238" s="392">
        <v>8205</v>
      </c>
      <c r="K238" s="524"/>
      <c r="L238" s="524"/>
      <c r="M238" s="524"/>
      <c r="N238" s="524"/>
      <c r="O238" s="524"/>
      <c r="P238" s="524"/>
      <c r="Q238" s="524"/>
      <c r="R238" s="524"/>
      <c r="S238" s="524"/>
    </row>
    <row r="239" spans="1:19" ht="16.5" customHeight="1" x14ac:dyDescent="0.45">
      <c r="A239" s="452" t="s">
        <v>93</v>
      </c>
      <c r="B239" s="452" t="s">
        <v>216</v>
      </c>
      <c r="C239" s="444"/>
      <c r="D239" s="444"/>
      <c r="E239" s="390">
        <v>2124</v>
      </c>
      <c r="F239" s="390">
        <v>1829</v>
      </c>
      <c r="G239" s="390">
        <v>1985</v>
      </c>
      <c r="H239" s="390">
        <v>2270</v>
      </c>
      <c r="I239" s="390">
        <v>1416</v>
      </c>
      <c r="J239" s="391">
        <v>998</v>
      </c>
      <c r="K239" s="45"/>
      <c r="L239" s="45"/>
      <c r="M239" s="45"/>
      <c r="N239" s="45"/>
      <c r="O239" s="45"/>
      <c r="P239" s="45"/>
      <c r="Q239" s="45"/>
      <c r="R239" s="45"/>
      <c r="S239" s="45"/>
    </row>
    <row r="240" spans="1:19" ht="16.5" customHeight="1" x14ac:dyDescent="0.45">
      <c r="A240" s="452" t="s">
        <v>93</v>
      </c>
      <c r="B240" s="452" t="s">
        <v>262</v>
      </c>
      <c r="C240" s="444"/>
      <c r="D240" s="444"/>
      <c r="E240" s="390">
        <v>90671</v>
      </c>
      <c r="F240" s="390">
        <v>86243</v>
      </c>
      <c r="G240" s="390">
        <v>82416</v>
      </c>
      <c r="H240" s="390">
        <v>79007</v>
      </c>
      <c r="I240" s="390">
        <v>88151</v>
      </c>
      <c r="J240" s="391">
        <v>70149</v>
      </c>
      <c r="K240" s="45"/>
      <c r="L240" s="45"/>
      <c r="M240" s="45"/>
      <c r="N240" s="45"/>
      <c r="O240" s="45"/>
      <c r="P240" s="45"/>
      <c r="Q240" s="45"/>
      <c r="R240" s="45"/>
      <c r="S240" s="45"/>
    </row>
    <row r="241" spans="1:19" s="45" customFormat="1" ht="16.5" customHeight="1" x14ac:dyDescent="0.45">
      <c r="A241" s="452" t="s">
        <v>93</v>
      </c>
      <c r="B241" s="452" t="s">
        <v>263</v>
      </c>
      <c r="C241" s="444"/>
      <c r="D241" s="444"/>
      <c r="E241" s="390">
        <v>101678</v>
      </c>
      <c r="F241" s="390">
        <v>103123</v>
      </c>
      <c r="G241" s="390">
        <v>102157</v>
      </c>
      <c r="H241" s="390">
        <v>99246</v>
      </c>
      <c r="I241" s="390">
        <v>97761</v>
      </c>
      <c r="J241" s="391">
        <v>95294</v>
      </c>
    </row>
    <row r="242" spans="1:19" s="45" customFormat="1" ht="16.5" customHeight="1" x14ac:dyDescent="0.45">
      <c r="A242" s="452" t="s">
        <v>93</v>
      </c>
      <c r="B242" s="452" t="s">
        <v>264</v>
      </c>
      <c r="C242" s="444"/>
      <c r="D242" s="444"/>
      <c r="E242" s="390">
        <v>194887</v>
      </c>
      <c r="F242" s="390">
        <v>202620</v>
      </c>
      <c r="G242" s="390">
        <v>208663</v>
      </c>
      <c r="H242" s="390">
        <v>209090</v>
      </c>
      <c r="I242" s="390">
        <v>210169</v>
      </c>
      <c r="J242" s="391">
        <v>208821</v>
      </c>
    </row>
    <row r="243" spans="1:19" s="45" customFormat="1" ht="16.5" customHeight="1" x14ac:dyDescent="0.45">
      <c r="A243" s="452" t="s">
        <v>93</v>
      </c>
      <c r="B243" s="452" t="s">
        <v>217</v>
      </c>
      <c r="C243" s="444"/>
      <c r="D243" s="444"/>
      <c r="E243" s="390">
        <v>263558</v>
      </c>
      <c r="F243" s="390">
        <v>283455</v>
      </c>
      <c r="G243" s="390">
        <v>319535</v>
      </c>
      <c r="H243" s="390">
        <v>343529</v>
      </c>
      <c r="I243" s="390">
        <v>365505</v>
      </c>
      <c r="J243" s="391">
        <v>367777</v>
      </c>
    </row>
    <row r="244" spans="1:19" s="45" customFormat="1" ht="16.5" customHeight="1" x14ac:dyDescent="0.45">
      <c r="A244" s="452" t="s">
        <v>93</v>
      </c>
      <c r="B244" s="452" t="s">
        <v>218</v>
      </c>
      <c r="C244" s="444"/>
      <c r="D244" s="444"/>
      <c r="E244" s="390">
        <v>351217</v>
      </c>
      <c r="F244" s="390">
        <v>370350</v>
      </c>
      <c r="G244" s="390">
        <v>420662</v>
      </c>
      <c r="H244" s="390">
        <v>477125</v>
      </c>
      <c r="I244" s="390">
        <v>535463</v>
      </c>
      <c r="J244" s="391">
        <v>548762</v>
      </c>
    </row>
    <row r="245" spans="1:19" s="45" customFormat="1" ht="16.5" customHeight="1" x14ac:dyDescent="0.45">
      <c r="A245" s="452" t="s">
        <v>93</v>
      </c>
      <c r="B245" s="452" t="s">
        <v>219</v>
      </c>
      <c r="C245" s="444"/>
      <c r="D245" s="444"/>
      <c r="E245" s="390">
        <v>222048</v>
      </c>
      <c r="F245" s="390">
        <v>240372</v>
      </c>
      <c r="G245" s="390">
        <v>274599</v>
      </c>
      <c r="H245" s="390">
        <v>309658</v>
      </c>
      <c r="I245" s="390">
        <v>337304</v>
      </c>
      <c r="J245" s="391">
        <v>340993</v>
      </c>
    </row>
    <row r="246" spans="1:19" s="45" customFormat="1" ht="16.5" customHeight="1" x14ac:dyDescent="0.45">
      <c r="A246" s="452" t="s">
        <v>93</v>
      </c>
      <c r="B246" s="452" t="s">
        <v>220</v>
      </c>
      <c r="C246" s="444"/>
      <c r="D246" s="444"/>
      <c r="E246" s="390">
        <v>102329</v>
      </c>
      <c r="F246" s="390">
        <v>108927</v>
      </c>
      <c r="G246" s="390">
        <v>133141</v>
      </c>
      <c r="H246" s="390">
        <v>159566</v>
      </c>
      <c r="I246" s="390">
        <v>180643</v>
      </c>
      <c r="J246" s="391">
        <v>183141</v>
      </c>
    </row>
    <row r="247" spans="1:19" s="525" customFormat="1" ht="16.5" customHeight="1" x14ac:dyDescent="0.45">
      <c r="A247" s="453" t="s">
        <v>93</v>
      </c>
      <c r="B247" s="453" t="s">
        <v>608</v>
      </c>
      <c r="C247" s="445"/>
      <c r="D247" s="445"/>
      <c r="E247" s="393">
        <v>1491415</v>
      </c>
      <c r="F247" s="393">
        <v>1559820</v>
      </c>
      <c r="G247" s="393">
        <v>1727510</v>
      </c>
      <c r="H247" s="393">
        <v>1874055</v>
      </c>
      <c r="I247" s="393">
        <v>2018321</v>
      </c>
      <c r="J247" s="392">
        <v>2023914</v>
      </c>
      <c r="K247" s="524"/>
      <c r="L247" s="524"/>
      <c r="M247" s="524"/>
      <c r="N247" s="524"/>
      <c r="O247" s="524"/>
      <c r="P247" s="524"/>
      <c r="Q247" s="524"/>
      <c r="R247" s="524"/>
      <c r="S247" s="524"/>
    </row>
    <row r="248" spans="1:19" ht="16.5" customHeight="1" x14ac:dyDescent="0.45">
      <c r="A248" s="149"/>
      <c r="B248" s="8"/>
      <c r="C248" s="8"/>
      <c r="D248" s="8"/>
      <c r="E248" s="8"/>
      <c r="F248" s="8"/>
      <c r="G248" s="8"/>
      <c r="H248" s="8"/>
      <c r="I248" s="8"/>
      <c r="J248" s="8"/>
    </row>
    <row r="249" spans="1:19" ht="16.5" customHeight="1" x14ac:dyDescent="0.45">
      <c r="A249" s="30" t="s">
        <v>541</v>
      </c>
      <c r="B249" s="6"/>
      <c r="C249" s="6"/>
      <c r="D249" s="6"/>
      <c r="E249" s="6"/>
      <c r="F249" s="6"/>
      <c r="G249" s="6"/>
      <c r="H249" s="6"/>
      <c r="I249" s="6"/>
      <c r="J249" s="6"/>
    </row>
    <row r="250" spans="1:19" s="143" customFormat="1" ht="14.25" customHeight="1" x14ac:dyDescent="0.45">
      <c r="A250" s="615"/>
      <c r="B250" s="615"/>
      <c r="C250" s="214"/>
      <c r="D250" s="214"/>
    </row>
    <row r="251" spans="1:19" ht="16.5" customHeight="1" x14ac:dyDescent="0.35">
      <c r="A251" s="615"/>
      <c r="B251" s="615"/>
      <c r="C251" s="214"/>
      <c r="D251" s="214"/>
    </row>
  </sheetData>
  <mergeCells count="6">
    <mergeCell ref="A251:B251"/>
    <mergeCell ref="A2:J2"/>
    <mergeCell ref="A250:B250"/>
    <mergeCell ref="E128:J128"/>
    <mergeCell ref="A1:J1"/>
    <mergeCell ref="E6:J6"/>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J48"/>
  <sheetViews>
    <sheetView showGridLines="0" zoomScaleNormal="100" zoomScaleSheetLayoutView="85" workbookViewId="0">
      <selection sqref="A1:I1"/>
    </sheetView>
  </sheetViews>
  <sheetFormatPr defaultColWidth="18.73046875" defaultRowHeight="12.95" customHeight="1" x14ac:dyDescent="0.35"/>
  <cols>
    <col min="1" max="1" width="50.73046875" style="44" customWidth="1"/>
    <col min="2" max="2" width="28.59765625" style="44" hidden="1" customWidth="1"/>
    <col min="3" max="3" width="3.73046875" style="44" hidden="1" customWidth="1"/>
    <col min="4" max="8" width="14.59765625" style="44" customWidth="1"/>
    <col min="9" max="9" width="14.59765625" style="4" customWidth="1"/>
    <col min="10" max="16384" width="18.73046875" style="4"/>
  </cols>
  <sheetData>
    <row r="1" spans="1:10" ht="20.85" customHeight="1" x14ac:dyDescent="0.45">
      <c r="A1" s="590" t="s">
        <v>256</v>
      </c>
      <c r="B1" s="590"/>
      <c r="C1" s="590"/>
      <c r="D1" s="590"/>
      <c r="E1" s="590"/>
      <c r="F1" s="590"/>
      <c r="G1" s="590"/>
      <c r="H1" s="590"/>
      <c r="I1" s="590"/>
      <c r="J1"/>
    </row>
    <row r="2" spans="1:10" s="60" customFormat="1" ht="17.25" customHeight="1" x14ac:dyDescent="0.45">
      <c r="A2" s="619" t="s">
        <v>48</v>
      </c>
      <c r="B2" s="620"/>
      <c r="C2" s="620"/>
      <c r="D2" s="620"/>
      <c r="E2" s="620"/>
      <c r="F2" s="620"/>
      <c r="G2" s="620"/>
      <c r="H2" s="620"/>
      <c r="I2" s="620"/>
    </row>
    <row r="3" spans="1:10" s="60" customFormat="1" ht="17.25" customHeight="1" x14ac:dyDescent="0.45">
      <c r="A3" s="196"/>
      <c r="B3" s="219"/>
      <c r="C3" s="219"/>
      <c r="D3" s="195"/>
      <c r="E3" s="195"/>
      <c r="F3" s="195"/>
      <c r="G3" s="195"/>
      <c r="H3" s="195"/>
      <c r="I3" s="195"/>
    </row>
    <row r="4" spans="1:10" s="48" customFormat="1" ht="30.75" customHeight="1" x14ac:dyDescent="0.45">
      <c r="A4" s="314"/>
      <c r="B4" s="314"/>
      <c r="C4" s="272"/>
      <c r="D4" s="316" t="s">
        <v>0</v>
      </c>
      <c r="E4" s="316" t="s">
        <v>1</v>
      </c>
      <c r="F4" s="316" t="s">
        <v>2</v>
      </c>
      <c r="G4" s="316" t="s">
        <v>3</v>
      </c>
      <c r="H4" s="316" t="s">
        <v>4</v>
      </c>
      <c r="I4" s="316" t="s">
        <v>308</v>
      </c>
      <c r="J4"/>
    </row>
    <row r="5" spans="1:10" s="6" customFormat="1" ht="16.5" customHeight="1" x14ac:dyDescent="0.45">
      <c r="A5" s="46" t="s">
        <v>550</v>
      </c>
      <c r="B5" s="46"/>
      <c r="C5" s="46"/>
      <c r="D5" s="90"/>
      <c r="E5" s="90"/>
      <c r="F5" s="90"/>
      <c r="G5" s="90"/>
      <c r="H5" s="90"/>
      <c r="I5" s="90"/>
    </row>
    <row r="6" spans="1:10" s="6" customFormat="1" ht="12" hidden="1" customHeight="1" x14ac:dyDescent="0.45">
      <c r="A6" s="46"/>
      <c r="B6" s="46"/>
      <c r="C6" s="46"/>
      <c r="D6" s="90"/>
      <c r="E6" s="90"/>
      <c r="F6" s="90"/>
      <c r="G6" s="90"/>
      <c r="H6" s="90"/>
      <c r="I6" s="90"/>
    </row>
    <row r="7" spans="1:10" s="6" customFormat="1" ht="16.5" customHeight="1" x14ac:dyDescent="0.45">
      <c r="A7" s="150" t="s">
        <v>222</v>
      </c>
      <c r="B7"/>
      <c r="C7"/>
      <c r="D7" s="327">
        <v>543</v>
      </c>
      <c r="E7" s="327">
        <v>574</v>
      </c>
      <c r="F7" s="327">
        <v>634</v>
      </c>
      <c r="G7" s="327">
        <v>714</v>
      </c>
      <c r="H7" s="327">
        <v>762</v>
      </c>
      <c r="I7" s="327">
        <v>793</v>
      </c>
    </row>
    <row r="8" spans="1:10" s="6" customFormat="1" ht="16.5" customHeight="1" x14ac:dyDescent="0.45">
      <c r="A8" s="150" t="s">
        <v>223</v>
      </c>
      <c r="B8"/>
      <c r="C8"/>
      <c r="D8" s="327">
        <v>552</v>
      </c>
      <c r="E8" s="327">
        <v>540</v>
      </c>
      <c r="F8" s="327">
        <v>564</v>
      </c>
      <c r="G8" s="327">
        <v>522</v>
      </c>
      <c r="H8" s="327">
        <v>539</v>
      </c>
      <c r="I8" s="327">
        <v>513</v>
      </c>
    </row>
    <row r="9" spans="1:10" s="6" customFormat="1" ht="16.5" customHeight="1" x14ac:dyDescent="0.45">
      <c r="A9" s="150" t="s">
        <v>224</v>
      </c>
      <c r="B9"/>
      <c r="C9"/>
      <c r="D9" s="327">
        <v>107</v>
      </c>
      <c r="E9" s="327">
        <v>110</v>
      </c>
      <c r="F9" s="327">
        <v>105</v>
      </c>
      <c r="G9" s="327">
        <v>101</v>
      </c>
      <c r="H9" s="327">
        <v>101</v>
      </c>
      <c r="I9" s="327">
        <v>101</v>
      </c>
    </row>
    <row r="10" spans="1:10" s="6" customFormat="1" ht="16.5" customHeight="1" x14ac:dyDescent="0.45">
      <c r="A10" s="150" t="s">
        <v>225</v>
      </c>
      <c r="B10"/>
      <c r="C10"/>
      <c r="D10" s="327">
        <v>134</v>
      </c>
      <c r="E10" s="327">
        <v>146</v>
      </c>
      <c r="F10" s="327">
        <v>143</v>
      </c>
      <c r="G10" s="327">
        <v>156</v>
      </c>
      <c r="H10" s="327">
        <v>156</v>
      </c>
      <c r="I10" s="327">
        <v>157</v>
      </c>
    </row>
    <row r="11" spans="1:10" s="6" customFormat="1" ht="16.5" customHeight="1" x14ac:dyDescent="0.45">
      <c r="A11" s="150" t="s">
        <v>226</v>
      </c>
      <c r="B11"/>
      <c r="C11"/>
      <c r="D11" s="327">
        <v>149</v>
      </c>
      <c r="E11" s="327">
        <v>167</v>
      </c>
      <c r="F11" s="327">
        <v>162</v>
      </c>
      <c r="G11" s="327">
        <v>131</v>
      </c>
      <c r="H11" s="327">
        <v>120</v>
      </c>
      <c r="I11" s="327">
        <v>114</v>
      </c>
    </row>
    <row r="12" spans="1:10" s="6" customFormat="1" ht="16.5" customHeight="1" x14ac:dyDescent="0.45">
      <c r="A12" s="151" t="s">
        <v>545</v>
      </c>
      <c r="B12"/>
      <c r="C12"/>
      <c r="D12" s="317">
        <v>1485</v>
      </c>
      <c r="E12" s="317">
        <v>1538</v>
      </c>
      <c r="F12" s="317">
        <v>1608</v>
      </c>
      <c r="G12" s="317">
        <v>1624</v>
      </c>
      <c r="H12" s="317">
        <v>1678</v>
      </c>
      <c r="I12" s="317">
        <v>1678</v>
      </c>
    </row>
    <row r="13" spans="1:10" s="6" customFormat="1" ht="27.75" customHeight="1" x14ac:dyDescent="0.45">
      <c r="A13" s="46" t="s">
        <v>267</v>
      </c>
      <c r="B13" s="46"/>
      <c r="C13" s="46"/>
      <c r="D13" s="86"/>
      <c r="E13" s="86"/>
      <c r="F13" s="86"/>
      <c r="G13" s="86"/>
      <c r="H13" s="86"/>
      <c r="I13" s="86"/>
    </row>
    <row r="14" spans="1:10" s="6" customFormat="1" ht="12" hidden="1" customHeight="1" x14ac:dyDescent="0.45">
      <c r="A14" s="46"/>
      <c r="B14" s="46"/>
      <c r="C14" s="46"/>
      <c r="D14" s="86" t="s">
        <v>0</v>
      </c>
      <c r="E14" s="86" t="s">
        <v>1</v>
      </c>
      <c r="F14" s="86" t="s">
        <v>2</v>
      </c>
      <c r="G14" s="86" t="s">
        <v>3</v>
      </c>
      <c r="H14" s="86" t="s">
        <v>4</v>
      </c>
      <c r="I14" s="86" t="s">
        <v>308</v>
      </c>
    </row>
    <row r="15" spans="1:10" s="6" customFormat="1" ht="16.5" customHeight="1" x14ac:dyDescent="0.45">
      <c r="A15" s="150" t="s">
        <v>222</v>
      </c>
      <c r="B15"/>
      <c r="C15"/>
      <c r="D15" s="327">
        <v>143856</v>
      </c>
      <c r="E15" s="327">
        <v>154985</v>
      </c>
      <c r="F15" s="327">
        <v>176988</v>
      </c>
      <c r="G15" s="327">
        <v>204997</v>
      </c>
      <c r="H15" s="327">
        <v>227256</v>
      </c>
      <c r="I15" s="327">
        <v>226025</v>
      </c>
    </row>
    <row r="16" spans="1:10" s="6" customFormat="1" ht="16.5" customHeight="1" x14ac:dyDescent="0.45">
      <c r="A16" s="150" t="s">
        <v>223</v>
      </c>
      <c r="B16"/>
      <c r="C16"/>
      <c r="D16" s="327">
        <v>141869</v>
      </c>
      <c r="E16" s="327">
        <v>147582</v>
      </c>
      <c r="F16" s="327">
        <v>168159</v>
      </c>
      <c r="G16" s="327">
        <v>171364</v>
      </c>
      <c r="H16" s="327">
        <v>179354</v>
      </c>
      <c r="I16" s="327">
        <v>175996</v>
      </c>
    </row>
    <row r="17" spans="1:9" s="6" customFormat="1" ht="16.5" customHeight="1" x14ac:dyDescent="0.45">
      <c r="A17" s="150" t="s">
        <v>224</v>
      </c>
      <c r="B17"/>
      <c r="C17"/>
      <c r="D17" s="327">
        <v>17169</v>
      </c>
      <c r="E17" s="327">
        <v>18458</v>
      </c>
      <c r="F17" s="327">
        <v>16163</v>
      </c>
      <c r="G17" s="327">
        <v>15179</v>
      </c>
      <c r="H17" s="327">
        <v>15343</v>
      </c>
      <c r="I17" s="327">
        <v>14803</v>
      </c>
    </row>
    <row r="18" spans="1:9" s="6" customFormat="1" ht="16.5" customHeight="1" x14ac:dyDescent="0.45">
      <c r="A18" s="150" t="s">
        <v>225</v>
      </c>
      <c r="B18"/>
      <c r="C18"/>
      <c r="D18" s="327">
        <v>35381</v>
      </c>
      <c r="E18" s="327">
        <v>36193</v>
      </c>
      <c r="F18" s="327">
        <v>34840</v>
      </c>
      <c r="G18" s="327">
        <v>40765</v>
      </c>
      <c r="H18" s="327">
        <v>43249</v>
      </c>
      <c r="I18" s="327">
        <v>46548</v>
      </c>
    </row>
    <row r="19" spans="1:9" s="6" customFormat="1" ht="16.5" customHeight="1" x14ac:dyDescent="0.45">
      <c r="A19" s="150" t="s">
        <v>226</v>
      </c>
      <c r="B19"/>
      <c r="C19"/>
      <c r="D19" s="327">
        <v>35660</v>
      </c>
      <c r="E19" s="327">
        <v>39181</v>
      </c>
      <c r="F19" s="327">
        <v>33825</v>
      </c>
      <c r="G19" s="327">
        <v>24962</v>
      </c>
      <c r="H19" s="327">
        <v>22012</v>
      </c>
      <c r="I19" s="327">
        <v>21754</v>
      </c>
    </row>
    <row r="20" spans="1:9" s="6" customFormat="1" ht="16.5" customHeight="1" x14ac:dyDescent="0.45">
      <c r="A20" s="151" t="s">
        <v>545</v>
      </c>
      <c r="B20"/>
      <c r="C20"/>
      <c r="D20" s="317">
        <v>373935</v>
      </c>
      <c r="E20" s="317">
        <v>396398</v>
      </c>
      <c r="F20" s="317">
        <v>429976</v>
      </c>
      <c r="G20" s="317">
        <v>457268</v>
      </c>
      <c r="H20" s="328">
        <v>487214</v>
      </c>
      <c r="I20" s="328">
        <v>485126</v>
      </c>
    </row>
    <row r="21" spans="1:9" s="6" customFormat="1" ht="27" customHeight="1" x14ac:dyDescent="0.45">
      <c r="A21" s="46" t="s">
        <v>268</v>
      </c>
      <c r="B21" s="46"/>
      <c r="C21" s="46"/>
      <c r="D21" s="87"/>
      <c r="E21" s="87"/>
      <c r="F21" s="87"/>
      <c r="G21" s="87"/>
      <c r="H21" s="87"/>
      <c r="I21" s="87"/>
    </row>
    <row r="22" spans="1:9" s="6" customFormat="1" ht="14.25" hidden="1" customHeight="1" x14ac:dyDescent="0.45">
      <c r="A22" s="46"/>
      <c r="B22" s="46"/>
      <c r="C22" s="46"/>
      <c r="D22" s="87"/>
      <c r="E22" s="87"/>
      <c r="F22" s="87"/>
      <c r="G22" s="87"/>
      <c r="H22" s="87"/>
      <c r="I22" s="87"/>
    </row>
    <row r="23" spans="1:9" s="6" customFormat="1" ht="16.5" customHeight="1" x14ac:dyDescent="0.45">
      <c r="A23" s="150" t="s">
        <v>222</v>
      </c>
      <c r="B23"/>
      <c r="C23"/>
      <c r="D23" s="327">
        <v>8593</v>
      </c>
      <c r="E23" s="327">
        <v>9320</v>
      </c>
      <c r="F23" s="327">
        <v>11133</v>
      </c>
      <c r="G23" s="327">
        <v>12575</v>
      </c>
      <c r="H23" s="327">
        <v>13665</v>
      </c>
      <c r="I23" s="327">
        <v>14827</v>
      </c>
    </row>
    <row r="24" spans="1:9" s="6" customFormat="1" ht="16.5" customHeight="1" x14ac:dyDescent="0.45">
      <c r="A24" s="150" t="s">
        <v>223</v>
      </c>
      <c r="B24"/>
      <c r="C24"/>
      <c r="D24" s="327">
        <v>10835</v>
      </c>
      <c r="E24" s="327">
        <v>11620</v>
      </c>
      <c r="F24" s="327">
        <v>12163</v>
      </c>
      <c r="G24" s="327">
        <v>12284</v>
      </c>
      <c r="H24" s="327">
        <v>12946</v>
      </c>
      <c r="I24" s="327">
        <v>13085</v>
      </c>
    </row>
    <row r="25" spans="1:9" s="6" customFormat="1" ht="16.5" customHeight="1" x14ac:dyDescent="0.45">
      <c r="A25" s="150" t="s">
        <v>224</v>
      </c>
      <c r="B25"/>
      <c r="C25"/>
      <c r="D25" s="327">
        <v>4004</v>
      </c>
      <c r="E25" s="327">
        <v>4259</v>
      </c>
      <c r="F25" s="327">
        <v>4212</v>
      </c>
      <c r="G25" s="327">
        <v>4270</v>
      </c>
      <c r="H25" s="327">
        <v>4405</v>
      </c>
      <c r="I25" s="327">
        <v>4026</v>
      </c>
    </row>
    <row r="26" spans="1:9" s="6" customFormat="1" ht="16.5" customHeight="1" x14ac:dyDescent="0.45">
      <c r="A26" s="150" t="s">
        <v>225</v>
      </c>
      <c r="B26"/>
      <c r="C26"/>
      <c r="D26" s="327">
        <v>3083</v>
      </c>
      <c r="E26" s="327">
        <v>3322</v>
      </c>
      <c r="F26" s="327">
        <v>3424</v>
      </c>
      <c r="G26" s="327">
        <v>3782</v>
      </c>
      <c r="H26" s="327">
        <v>3861</v>
      </c>
      <c r="I26" s="327">
        <v>3883</v>
      </c>
    </row>
    <row r="27" spans="1:9" s="6" customFormat="1" ht="16.5" customHeight="1" x14ac:dyDescent="0.45">
      <c r="A27" s="150" t="s">
        <v>226</v>
      </c>
      <c r="B27"/>
      <c r="C27"/>
      <c r="D27" s="327">
        <v>1926</v>
      </c>
      <c r="E27" s="327">
        <v>2231</v>
      </c>
      <c r="F27" s="327">
        <v>2188</v>
      </c>
      <c r="G27" s="327">
        <v>1752</v>
      </c>
      <c r="H27" s="327">
        <v>1646</v>
      </c>
      <c r="I27" s="327">
        <v>1696</v>
      </c>
    </row>
    <row r="28" spans="1:9" s="6" customFormat="1" ht="16.5" customHeight="1" x14ac:dyDescent="0.45">
      <c r="A28" s="151" t="s">
        <v>545</v>
      </c>
      <c r="B28"/>
      <c r="C28"/>
      <c r="D28" s="317">
        <v>28440</v>
      </c>
      <c r="E28" s="317">
        <v>30752</v>
      </c>
      <c r="F28" s="317">
        <v>33121</v>
      </c>
      <c r="G28" s="317">
        <v>34663</v>
      </c>
      <c r="H28" s="328">
        <v>36523</v>
      </c>
      <c r="I28" s="328">
        <v>37518</v>
      </c>
    </row>
    <row r="29" spans="1:9" s="6" customFormat="1" ht="24" customHeight="1" x14ac:dyDescent="0.45">
      <c r="A29" s="46" t="s">
        <v>227</v>
      </c>
      <c r="B29" s="46"/>
      <c r="C29" s="46"/>
      <c r="D29" s="87"/>
      <c r="E29" s="87"/>
      <c r="F29" s="87"/>
      <c r="G29" s="87"/>
      <c r="H29" s="87"/>
      <c r="I29" s="87"/>
    </row>
    <row r="30" spans="1:9" s="6" customFormat="1" ht="14.25" hidden="1" customHeight="1" x14ac:dyDescent="0.45">
      <c r="A30" s="46"/>
      <c r="B30" s="46"/>
      <c r="C30" s="46"/>
      <c r="D30" s="87"/>
      <c r="E30" s="87"/>
      <c r="F30" s="87"/>
      <c r="G30" s="87"/>
      <c r="H30" s="87"/>
      <c r="I30" s="87"/>
    </row>
    <row r="31" spans="1:9" s="6" customFormat="1" ht="16.5" customHeight="1" x14ac:dyDescent="0.45">
      <c r="A31" s="150" t="s">
        <v>222</v>
      </c>
      <c r="B31"/>
      <c r="C31"/>
      <c r="D31" s="327">
        <v>264784</v>
      </c>
      <c r="E31" s="327">
        <v>269846</v>
      </c>
      <c r="F31" s="327">
        <v>279375</v>
      </c>
      <c r="G31" s="327">
        <v>287097</v>
      </c>
      <c r="H31" s="327">
        <v>298284</v>
      </c>
      <c r="I31" s="327">
        <v>284977</v>
      </c>
    </row>
    <row r="32" spans="1:9" s="6" customFormat="1" ht="16.5" customHeight="1" x14ac:dyDescent="0.45">
      <c r="A32" s="150" t="s">
        <v>223</v>
      </c>
      <c r="B32"/>
      <c r="C32"/>
      <c r="D32" s="327">
        <v>256962</v>
      </c>
      <c r="E32" s="327">
        <v>273512</v>
      </c>
      <c r="F32" s="327">
        <v>297948</v>
      </c>
      <c r="G32" s="327">
        <v>328014</v>
      </c>
      <c r="H32" s="327">
        <v>332480</v>
      </c>
      <c r="I32" s="327">
        <v>343255</v>
      </c>
    </row>
    <row r="33" spans="1:9" s="6" customFormat="1" ht="16.5" customHeight="1" x14ac:dyDescent="0.45">
      <c r="A33" s="150" t="s">
        <v>224</v>
      </c>
      <c r="B33"/>
      <c r="C33"/>
      <c r="D33" s="327">
        <v>160451</v>
      </c>
      <c r="E33" s="327">
        <v>167349</v>
      </c>
      <c r="F33" s="327">
        <v>154036</v>
      </c>
      <c r="G33" s="327">
        <v>150971</v>
      </c>
      <c r="H33" s="327">
        <v>152328</v>
      </c>
      <c r="I33" s="327">
        <v>146749</v>
      </c>
    </row>
    <row r="34" spans="1:9" s="6" customFormat="1" ht="16.5" customHeight="1" x14ac:dyDescent="0.45">
      <c r="A34" s="150" t="s">
        <v>225</v>
      </c>
      <c r="B34"/>
      <c r="C34"/>
      <c r="D34" s="327">
        <v>263645</v>
      </c>
      <c r="E34" s="327">
        <v>247483</v>
      </c>
      <c r="F34" s="327">
        <v>242909</v>
      </c>
      <c r="G34" s="327">
        <v>260979</v>
      </c>
      <c r="H34" s="327">
        <v>276736</v>
      </c>
      <c r="I34" s="327">
        <v>296236</v>
      </c>
    </row>
    <row r="35" spans="1:9" s="6" customFormat="1" ht="16.5" customHeight="1" x14ac:dyDescent="0.45">
      <c r="A35" s="150" t="s">
        <v>226</v>
      </c>
      <c r="B35"/>
      <c r="C35"/>
      <c r="D35" s="327">
        <v>239709</v>
      </c>
      <c r="E35" s="327">
        <v>234563</v>
      </c>
      <c r="F35" s="327">
        <v>208607</v>
      </c>
      <c r="G35" s="327">
        <v>190455</v>
      </c>
      <c r="H35" s="327">
        <v>183574</v>
      </c>
      <c r="I35" s="327">
        <v>190971</v>
      </c>
    </row>
    <row r="36" spans="1:9" s="6" customFormat="1" ht="16.5" customHeight="1" x14ac:dyDescent="0.45">
      <c r="A36" s="151" t="s">
        <v>228</v>
      </c>
      <c r="B36"/>
      <c r="C36"/>
      <c r="D36" s="317">
        <v>251746</v>
      </c>
      <c r="E36" s="317">
        <v>257820</v>
      </c>
      <c r="F36" s="317">
        <v>267330</v>
      </c>
      <c r="G36" s="317">
        <v>281521</v>
      </c>
      <c r="H36" s="328">
        <v>290313</v>
      </c>
      <c r="I36" s="328">
        <v>289148</v>
      </c>
    </row>
    <row r="37" spans="1:9" s="9" customFormat="1" ht="30" customHeight="1" x14ac:dyDescent="0.45">
      <c r="A37" s="46" t="s">
        <v>229</v>
      </c>
      <c r="B37" s="46"/>
      <c r="C37" s="46"/>
      <c r="D37" s="86"/>
      <c r="E37" s="86"/>
      <c r="F37" s="86"/>
      <c r="G37" s="86"/>
      <c r="H37" s="86"/>
      <c r="I37" s="86"/>
    </row>
    <row r="38" spans="1:9" s="9" customFormat="1" ht="11.25" hidden="1" customHeight="1" x14ac:dyDescent="0.45">
      <c r="A38" s="46"/>
      <c r="B38" s="46"/>
      <c r="C38" s="46"/>
      <c r="D38" s="86"/>
      <c r="E38" s="86"/>
      <c r="F38" s="86"/>
      <c r="G38" s="86"/>
      <c r="H38" s="86"/>
      <c r="I38" s="86"/>
    </row>
    <row r="39" spans="1:9" s="6" customFormat="1" ht="16.5" customHeight="1" x14ac:dyDescent="0.45">
      <c r="A39" s="150" t="s">
        <v>222</v>
      </c>
      <c r="B39"/>
      <c r="C39"/>
      <c r="D39" s="327">
        <v>15817</v>
      </c>
      <c r="E39" s="327">
        <v>16226</v>
      </c>
      <c r="F39" s="327">
        <v>17574</v>
      </c>
      <c r="G39" s="327">
        <v>17611</v>
      </c>
      <c r="H39" s="327">
        <v>17935</v>
      </c>
      <c r="I39" s="327">
        <v>18695</v>
      </c>
    </row>
    <row r="40" spans="1:9" s="6" customFormat="1" ht="16.5" customHeight="1" x14ac:dyDescent="0.45">
      <c r="A40" s="150" t="s">
        <v>223</v>
      </c>
      <c r="B40"/>
      <c r="C40"/>
      <c r="D40" s="327">
        <v>19625</v>
      </c>
      <c r="E40" s="327">
        <v>21535</v>
      </c>
      <c r="F40" s="327">
        <v>21551</v>
      </c>
      <c r="G40" s="327">
        <v>23513</v>
      </c>
      <c r="H40" s="327">
        <v>23999</v>
      </c>
      <c r="I40" s="327">
        <v>25521</v>
      </c>
    </row>
    <row r="41" spans="1:9" s="6" customFormat="1" ht="16.5" customHeight="1" x14ac:dyDescent="0.45">
      <c r="A41" s="150" t="s">
        <v>224</v>
      </c>
      <c r="B41"/>
      <c r="C41"/>
      <c r="D41" s="327">
        <v>37416</v>
      </c>
      <c r="E41" s="327">
        <v>38612</v>
      </c>
      <c r="F41" s="327">
        <v>40141</v>
      </c>
      <c r="G41" s="327">
        <v>42468</v>
      </c>
      <c r="H41" s="327">
        <v>43732</v>
      </c>
      <c r="I41" s="327">
        <v>39913</v>
      </c>
    </row>
    <row r="42" spans="1:9" s="6" customFormat="1" ht="16.5" customHeight="1" x14ac:dyDescent="0.45">
      <c r="A42" s="150" t="s">
        <v>225</v>
      </c>
      <c r="B42"/>
      <c r="C42"/>
      <c r="D42" s="327">
        <v>22972</v>
      </c>
      <c r="E42" s="327">
        <v>22716</v>
      </c>
      <c r="F42" s="327">
        <v>23874</v>
      </c>
      <c r="G42" s="327">
        <v>24215</v>
      </c>
      <c r="H42" s="327">
        <v>24707</v>
      </c>
      <c r="I42" s="327">
        <v>24714</v>
      </c>
    </row>
    <row r="43" spans="1:9" s="6" customFormat="1" ht="16.5" customHeight="1" x14ac:dyDescent="0.45">
      <c r="A43" s="150" t="s">
        <v>226</v>
      </c>
      <c r="B43"/>
      <c r="C43"/>
      <c r="D43" s="327">
        <v>12944</v>
      </c>
      <c r="E43" s="327">
        <v>13359</v>
      </c>
      <c r="F43" s="327">
        <v>13495</v>
      </c>
      <c r="G43" s="327">
        <v>13367</v>
      </c>
      <c r="H43" s="327">
        <v>13729</v>
      </c>
      <c r="I43" s="327">
        <v>14890</v>
      </c>
    </row>
    <row r="44" spans="1:9" s="6" customFormat="1" ht="16.5" customHeight="1" x14ac:dyDescent="0.45">
      <c r="A44" s="151" t="s">
        <v>228</v>
      </c>
      <c r="B44"/>
      <c r="C44"/>
      <c r="D44" s="317">
        <v>19147</v>
      </c>
      <c r="E44" s="317">
        <v>20001</v>
      </c>
      <c r="F44" s="317">
        <v>20592</v>
      </c>
      <c r="G44" s="317">
        <v>21341</v>
      </c>
      <c r="H44" s="328">
        <v>21763</v>
      </c>
      <c r="I44" s="328">
        <v>22362</v>
      </c>
    </row>
    <row r="45" spans="1:9" s="6" customFormat="1" ht="12" customHeight="1" x14ac:dyDescent="0.45">
      <c r="A45" s="100"/>
      <c r="B45" s="100"/>
      <c r="C45" s="100"/>
      <c r="D45" s="152"/>
      <c r="E45" s="152"/>
      <c r="F45" s="152"/>
      <c r="G45" s="152"/>
      <c r="H45" s="152"/>
      <c r="I45" s="152"/>
    </row>
    <row r="46" spans="1:9" ht="9.75" customHeight="1" x14ac:dyDescent="0.45">
      <c r="A46" s="101"/>
      <c r="B46" s="216"/>
      <c r="C46" s="216"/>
      <c r="D46" s="114"/>
      <c r="E46" s="114"/>
      <c r="F46" s="114"/>
      <c r="G46" s="114"/>
      <c r="H46" s="217"/>
      <c r="I46" s="114"/>
    </row>
    <row r="47" spans="1:9" s="6" customFormat="1" ht="13.9" customHeight="1" x14ac:dyDescent="0.45">
      <c r="A47" s="30" t="s">
        <v>546</v>
      </c>
      <c r="B47" s="30"/>
      <c r="C47" s="30"/>
      <c r="D47" s="30"/>
      <c r="E47" s="30"/>
      <c r="F47" s="30"/>
      <c r="G47" s="30"/>
      <c r="H47" s="220"/>
    </row>
    <row r="48" spans="1:9" s="6" customFormat="1" ht="12.95" customHeight="1" x14ac:dyDescent="0.45">
      <c r="A48" s="9"/>
      <c r="B48" s="9"/>
      <c r="C48" s="9"/>
      <c r="D48" s="44"/>
      <c r="E48" s="44"/>
      <c r="F48" s="44"/>
      <c r="G48" s="44"/>
      <c r="H48" s="44"/>
      <c r="I48" s="4"/>
    </row>
  </sheetData>
  <mergeCells count="2">
    <mergeCell ref="A1:I1"/>
    <mergeCell ref="A2:I2"/>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fitToPage="1"/>
  </sheetPr>
  <dimension ref="A1:O177"/>
  <sheetViews>
    <sheetView showGridLines="0" zoomScaleNormal="100" zoomScaleSheetLayoutView="85" workbookViewId="0">
      <selection sqref="A1:J1"/>
    </sheetView>
  </sheetViews>
  <sheetFormatPr defaultColWidth="18.73046875" defaultRowHeight="12.95" customHeight="1" x14ac:dyDescent="0.35"/>
  <cols>
    <col min="1" max="1" width="28.265625" style="4" customWidth="1"/>
    <col min="2" max="2" width="21.1328125" style="4" customWidth="1"/>
    <col min="3" max="4" width="14.86328125" style="4" hidden="1" customWidth="1"/>
    <col min="5" max="10" width="14.59765625" style="4" customWidth="1"/>
    <col min="11" max="16384" width="18.73046875" style="4"/>
  </cols>
  <sheetData>
    <row r="1" spans="1:15" ht="20.85" customHeight="1" x14ac:dyDescent="0.35">
      <c r="A1" s="590" t="s">
        <v>250</v>
      </c>
      <c r="B1" s="590"/>
      <c r="C1" s="590"/>
      <c r="D1" s="590"/>
      <c r="E1" s="590"/>
      <c r="F1" s="590"/>
      <c r="G1" s="590"/>
      <c r="H1" s="590"/>
      <c r="I1" s="590"/>
      <c r="J1" s="590"/>
    </row>
    <row r="2" spans="1:15" s="289" customFormat="1" ht="16.5" customHeight="1" x14ac:dyDescent="0.45">
      <c r="A2" s="621" t="s">
        <v>48</v>
      </c>
      <c r="B2" s="621"/>
      <c r="C2" s="621"/>
      <c r="D2" s="621"/>
      <c r="E2" s="621"/>
      <c r="F2" s="621"/>
      <c r="G2" s="621"/>
      <c r="H2" s="621"/>
      <c r="I2" s="621"/>
      <c r="J2" s="621"/>
    </row>
    <row r="3" spans="1:15" s="289" customFormat="1" ht="19.5" customHeight="1" x14ac:dyDescent="0.45"/>
    <row r="4" spans="1:15" s="48" customFormat="1" ht="30.75" customHeight="1" x14ac:dyDescent="0.45">
      <c r="A4" s="314"/>
      <c r="B4" s="314"/>
      <c r="C4" s="372"/>
      <c r="D4" s="316"/>
      <c r="E4" s="316" t="s">
        <v>0</v>
      </c>
      <c r="F4" s="316" t="s">
        <v>1</v>
      </c>
      <c r="G4" s="316" t="s">
        <v>2</v>
      </c>
      <c r="H4" s="316" t="s">
        <v>3</v>
      </c>
      <c r="I4" s="316" t="s">
        <v>4</v>
      </c>
      <c r="J4" s="316" t="s">
        <v>308</v>
      </c>
    </row>
    <row r="5" spans="1:15" s="289" customFormat="1" ht="19.5" customHeight="1" x14ac:dyDescent="0.45">
      <c r="E5" s="373"/>
      <c r="F5" s="373"/>
      <c r="G5" s="373"/>
      <c r="H5" s="373"/>
      <c r="I5" s="373"/>
      <c r="J5" s="373"/>
    </row>
    <row r="6" spans="1:15" s="144" customFormat="1" ht="18" customHeight="1" x14ac:dyDescent="0.45">
      <c r="A6" s="213"/>
      <c r="B6" s="213"/>
      <c r="C6" s="213"/>
      <c r="D6" s="395"/>
      <c r="E6" s="617" t="s">
        <v>550</v>
      </c>
      <c r="F6" s="617"/>
      <c r="G6" s="617"/>
      <c r="H6" s="617"/>
      <c r="I6" s="617"/>
      <c r="J6" s="617"/>
    </row>
    <row r="7" spans="1:15" ht="30" customHeight="1" x14ac:dyDescent="0.45">
      <c r="A7" s="450" t="s">
        <v>544</v>
      </c>
      <c r="B7" s="451" t="s">
        <v>261</v>
      </c>
      <c r="C7" s="447"/>
      <c r="D7" s="447"/>
      <c r="E7" s="456"/>
      <c r="F7" s="456"/>
      <c r="G7" s="456"/>
      <c r="H7" s="456"/>
      <c r="I7" s="456"/>
      <c r="J7" s="456"/>
    </row>
    <row r="8" spans="1:15" ht="18" hidden="1" customHeight="1" x14ac:dyDescent="0.45">
      <c r="A8" s="145"/>
      <c r="B8" s="146"/>
      <c r="C8" s="146"/>
      <c r="D8" s="146"/>
      <c r="E8" s="289"/>
      <c r="F8" s="289"/>
      <c r="G8" s="289"/>
      <c r="H8" s="289"/>
      <c r="I8" s="289"/>
      <c r="J8" s="289"/>
    </row>
    <row r="9" spans="1:15" ht="16.5" customHeight="1" x14ac:dyDescent="0.45">
      <c r="A9" s="12" t="s">
        <v>145</v>
      </c>
      <c r="B9" s="12" t="s">
        <v>187</v>
      </c>
      <c r="C9" s="289"/>
      <c r="D9" s="289"/>
      <c r="E9" s="396">
        <v>1</v>
      </c>
      <c r="F9" s="396">
        <v>1</v>
      </c>
      <c r="G9" s="396">
        <v>1</v>
      </c>
      <c r="H9" s="396">
        <v>1</v>
      </c>
      <c r="I9" s="396">
        <v>1</v>
      </c>
      <c r="J9" s="396">
        <v>1</v>
      </c>
      <c r="K9" s="221"/>
      <c r="L9" s="221"/>
      <c r="M9" s="221"/>
    </row>
    <row r="10" spans="1:15" ht="16.5" customHeight="1" x14ac:dyDescent="0.45">
      <c r="A10" s="12" t="s">
        <v>145</v>
      </c>
      <c r="B10" s="12" t="s">
        <v>188</v>
      </c>
      <c r="C10" s="289"/>
      <c r="D10" s="289"/>
      <c r="E10" s="396">
        <v>1</v>
      </c>
      <c r="F10" s="396">
        <v>1</v>
      </c>
      <c r="G10" s="396">
        <v>1</v>
      </c>
      <c r="H10" s="396">
        <v>1</v>
      </c>
      <c r="I10" s="396">
        <v>1</v>
      </c>
      <c r="J10" s="396">
        <v>1</v>
      </c>
      <c r="K10" s="221"/>
      <c r="L10" s="221"/>
      <c r="M10" s="221"/>
    </row>
    <row r="11" spans="1:15" ht="16.5" customHeight="1" x14ac:dyDescent="0.45">
      <c r="A11" s="12" t="s">
        <v>145</v>
      </c>
      <c r="B11" s="12" t="s">
        <v>87</v>
      </c>
      <c r="C11" s="289"/>
      <c r="D11" s="289"/>
      <c r="E11" s="396">
        <v>0</v>
      </c>
      <c r="F11" s="396">
        <v>0</v>
      </c>
      <c r="G11" s="396">
        <v>0</v>
      </c>
      <c r="H11" s="396">
        <v>0</v>
      </c>
      <c r="I11" s="396">
        <v>0</v>
      </c>
      <c r="J11" s="396">
        <v>0</v>
      </c>
      <c r="K11" s="221"/>
      <c r="L11" s="221"/>
      <c r="M11" s="221"/>
    </row>
    <row r="12" spans="1:15" s="525" customFormat="1" ht="16.5" customHeight="1" x14ac:dyDescent="0.45">
      <c r="A12" s="446" t="s">
        <v>145</v>
      </c>
      <c r="B12" s="446" t="s">
        <v>26</v>
      </c>
      <c r="C12" s="387"/>
      <c r="D12" s="387"/>
      <c r="E12" s="397">
        <v>2</v>
      </c>
      <c r="F12" s="397">
        <v>2</v>
      </c>
      <c r="G12" s="397">
        <v>2</v>
      </c>
      <c r="H12" s="397">
        <v>3</v>
      </c>
      <c r="I12" s="397">
        <v>2</v>
      </c>
      <c r="J12" s="397">
        <v>2</v>
      </c>
      <c r="K12" s="526"/>
      <c r="L12" s="526"/>
      <c r="M12" s="526"/>
    </row>
    <row r="13" spans="1:15" ht="16.5" customHeight="1" x14ac:dyDescent="0.45">
      <c r="A13" s="12" t="s">
        <v>146</v>
      </c>
      <c r="B13" s="12" t="s">
        <v>187</v>
      </c>
      <c r="C13" s="289"/>
      <c r="D13" s="289"/>
      <c r="E13" s="396">
        <v>1</v>
      </c>
      <c r="F13" s="396">
        <v>1</v>
      </c>
      <c r="G13" s="396">
        <v>1</v>
      </c>
      <c r="H13" s="396">
        <v>1</v>
      </c>
      <c r="I13" s="396">
        <v>1</v>
      </c>
      <c r="J13" s="396">
        <v>1</v>
      </c>
      <c r="K13" s="221"/>
      <c r="L13" s="221"/>
      <c r="M13" s="221"/>
    </row>
    <row r="14" spans="1:15" ht="16.5" customHeight="1" x14ac:dyDescent="0.45">
      <c r="A14" s="12" t="s">
        <v>146</v>
      </c>
      <c r="B14" s="12" t="s">
        <v>188</v>
      </c>
      <c r="C14" s="289"/>
      <c r="D14" s="289"/>
      <c r="E14" s="396">
        <v>2</v>
      </c>
      <c r="F14" s="396">
        <v>2</v>
      </c>
      <c r="G14" s="396">
        <v>2</v>
      </c>
      <c r="H14" s="396">
        <v>3</v>
      </c>
      <c r="I14" s="396">
        <v>3</v>
      </c>
      <c r="J14" s="396">
        <v>3</v>
      </c>
      <c r="K14" s="221"/>
      <c r="L14" s="221"/>
      <c r="M14" s="221"/>
      <c r="O14" s="173"/>
    </row>
    <row r="15" spans="1:15" ht="16.5" customHeight="1" x14ac:dyDescent="0.45">
      <c r="A15" s="12" t="s">
        <v>146</v>
      </c>
      <c r="B15" s="12" t="s">
        <v>87</v>
      </c>
      <c r="C15" s="289"/>
      <c r="D15" s="289"/>
      <c r="E15" s="396">
        <v>0</v>
      </c>
      <c r="F15" s="396">
        <v>0</v>
      </c>
      <c r="G15" s="396">
        <v>0</v>
      </c>
      <c r="H15" s="396">
        <v>0</v>
      </c>
      <c r="I15" s="396">
        <v>0</v>
      </c>
      <c r="J15" s="396">
        <v>0</v>
      </c>
      <c r="O15" s="188"/>
    </row>
    <row r="16" spans="1:15" s="525" customFormat="1" ht="16.5" customHeight="1" x14ac:dyDescent="0.45">
      <c r="A16" s="446" t="s">
        <v>146</v>
      </c>
      <c r="B16" s="446" t="s">
        <v>26</v>
      </c>
      <c r="C16" s="387"/>
      <c r="D16" s="387"/>
      <c r="E16" s="397">
        <v>3</v>
      </c>
      <c r="F16" s="397">
        <v>3</v>
      </c>
      <c r="G16" s="397">
        <v>3</v>
      </c>
      <c r="H16" s="397">
        <v>4</v>
      </c>
      <c r="I16" s="397">
        <v>4</v>
      </c>
      <c r="J16" s="397">
        <v>4</v>
      </c>
      <c r="O16" s="527"/>
    </row>
    <row r="17" spans="1:15" ht="16.5" customHeight="1" x14ac:dyDescent="0.45">
      <c r="A17" s="12" t="s">
        <v>147</v>
      </c>
      <c r="B17" s="12" t="s">
        <v>187</v>
      </c>
      <c r="C17" s="289"/>
      <c r="D17" s="289"/>
      <c r="E17" s="396">
        <v>3</v>
      </c>
      <c r="F17" s="396">
        <v>2</v>
      </c>
      <c r="G17" s="396">
        <v>2</v>
      </c>
      <c r="H17" s="396">
        <v>2</v>
      </c>
      <c r="I17" s="396">
        <v>2</v>
      </c>
      <c r="J17" s="396">
        <v>2</v>
      </c>
      <c r="O17" s="193"/>
    </row>
    <row r="18" spans="1:15" ht="16.5" customHeight="1" x14ac:dyDescent="0.45">
      <c r="A18" s="12" t="s">
        <v>147</v>
      </c>
      <c r="B18" s="12" t="s">
        <v>188</v>
      </c>
      <c r="C18" s="289"/>
      <c r="D18" s="289"/>
      <c r="E18" s="396">
        <v>5</v>
      </c>
      <c r="F18" s="396">
        <v>4</v>
      </c>
      <c r="G18" s="396">
        <v>4</v>
      </c>
      <c r="H18" s="396">
        <v>4</v>
      </c>
      <c r="I18" s="396">
        <v>4</v>
      </c>
      <c r="J18" s="396">
        <v>4</v>
      </c>
      <c r="O18" s="193"/>
    </row>
    <row r="19" spans="1:15" ht="16.5" customHeight="1" x14ac:dyDescent="0.45">
      <c r="A19" s="12" t="s">
        <v>147</v>
      </c>
      <c r="B19" s="12" t="s">
        <v>87</v>
      </c>
      <c r="C19" s="289"/>
      <c r="D19" s="289"/>
      <c r="E19" s="396">
        <v>0</v>
      </c>
      <c r="F19" s="396">
        <v>0</v>
      </c>
      <c r="G19" s="396">
        <v>0</v>
      </c>
      <c r="H19" s="396">
        <v>0</v>
      </c>
      <c r="I19" s="396">
        <v>0</v>
      </c>
      <c r="J19" s="396">
        <v>0</v>
      </c>
      <c r="O19" s="193"/>
    </row>
    <row r="20" spans="1:15" s="525" customFormat="1" ht="16.5" customHeight="1" x14ac:dyDescent="0.45">
      <c r="A20" s="446" t="s">
        <v>147</v>
      </c>
      <c r="B20" s="446" t="s">
        <v>26</v>
      </c>
      <c r="C20" s="387"/>
      <c r="D20" s="387"/>
      <c r="E20" s="397">
        <v>8</v>
      </c>
      <c r="F20" s="397">
        <v>6</v>
      </c>
      <c r="G20" s="397">
        <v>6</v>
      </c>
      <c r="H20" s="397">
        <v>6</v>
      </c>
      <c r="I20" s="397">
        <v>6</v>
      </c>
      <c r="J20" s="397">
        <v>6</v>
      </c>
      <c r="O20" s="528"/>
    </row>
    <row r="21" spans="1:15" ht="16.5" customHeight="1" x14ac:dyDescent="0.45">
      <c r="A21" s="12" t="s">
        <v>148</v>
      </c>
      <c r="B21" s="12" t="s">
        <v>187</v>
      </c>
      <c r="C21" s="289"/>
      <c r="D21" s="289"/>
      <c r="E21" s="396">
        <v>5</v>
      </c>
      <c r="F21" s="396">
        <v>3</v>
      </c>
      <c r="G21" s="396">
        <v>3</v>
      </c>
      <c r="H21" s="396">
        <v>3</v>
      </c>
      <c r="I21" s="396">
        <v>3</v>
      </c>
      <c r="J21" s="396">
        <v>3</v>
      </c>
      <c r="O21" s="193"/>
    </row>
    <row r="22" spans="1:15" ht="16.5" customHeight="1" x14ac:dyDescent="0.45">
      <c r="A22" s="12" t="s">
        <v>148</v>
      </c>
      <c r="B22" s="12" t="s">
        <v>188</v>
      </c>
      <c r="C22" s="289"/>
      <c r="D22" s="289"/>
      <c r="E22" s="396">
        <v>7</v>
      </c>
      <c r="F22" s="396">
        <v>5</v>
      </c>
      <c r="G22" s="396">
        <v>5</v>
      </c>
      <c r="H22" s="396">
        <v>4</v>
      </c>
      <c r="I22" s="396">
        <v>4</v>
      </c>
      <c r="J22" s="396">
        <v>4</v>
      </c>
      <c r="O22" s="193"/>
    </row>
    <row r="23" spans="1:15" ht="16.5" customHeight="1" x14ac:dyDescent="0.45">
      <c r="A23" s="12" t="s">
        <v>148</v>
      </c>
      <c r="B23" s="12" t="s">
        <v>87</v>
      </c>
      <c r="C23" s="289"/>
      <c r="D23" s="289"/>
      <c r="E23" s="396">
        <v>0</v>
      </c>
      <c r="F23" s="396">
        <v>0</v>
      </c>
      <c r="G23" s="396">
        <v>0</v>
      </c>
      <c r="H23" s="396">
        <v>0</v>
      </c>
      <c r="I23" s="396">
        <v>0</v>
      </c>
      <c r="J23" s="396">
        <v>0</v>
      </c>
    </row>
    <row r="24" spans="1:15" s="525" customFormat="1" ht="16.5" customHeight="1" x14ac:dyDescent="0.45">
      <c r="A24" s="446" t="s">
        <v>148</v>
      </c>
      <c r="B24" s="446" t="s">
        <v>26</v>
      </c>
      <c r="C24" s="387"/>
      <c r="D24" s="387"/>
      <c r="E24" s="397">
        <v>12</v>
      </c>
      <c r="F24" s="397">
        <v>8</v>
      </c>
      <c r="G24" s="397">
        <v>7</v>
      </c>
      <c r="H24" s="397">
        <v>7</v>
      </c>
      <c r="I24" s="397">
        <v>7</v>
      </c>
      <c r="J24" s="397">
        <v>6</v>
      </c>
    </row>
    <row r="25" spans="1:15" ht="16.5" customHeight="1" x14ac:dyDescent="0.45">
      <c r="A25" s="12" t="s">
        <v>149</v>
      </c>
      <c r="B25" s="12" t="s">
        <v>187</v>
      </c>
      <c r="C25" s="289"/>
      <c r="D25" s="289"/>
      <c r="E25" s="396">
        <v>7</v>
      </c>
      <c r="F25" s="396">
        <v>5</v>
      </c>
      <c r="G25" s="396">
        <v>6</v>
      </c>
      <c r="H25" s="396">
        <v>5</v>
      </c>
      <c r="I25" s="396">
        <v>5</v>
      </c>
      <c r="J25" s="396">
        <v>5</v>
      </c>
    </row>
    <row r="26" spans="1:15" ht="16.5" customHeight="1" x14ac:dyDescent="0.45">
      <c r="A26" s="12" t="s">
        <v>149</v>
      </c>
      <c r="B26" s="12" t="s">
        <v>188</v>
      </c>
      <c r="C26" s="289"/>
      <c r="D26" s="289"/>
      <c r="E26" s="396">
        <v>12</v>
      </c>
      <c r="F26" s="396">
        <v>10</v>
      </c>
      <c r="G26" s="396">
        <v>10</v>
      </c>
      <c r="H26" s="396">
        <v>8</v>
      </c>
      <c r="I26" s="396">
        <v>8</v>
      </c>
      <c r="J26" s="396">
        <v>7</v>
      </c>
    </row>
    <row r="27" spans="1:15" ht="16.5" customHeight="1" x14ac:dyDescent="0.45">
      <c r="A27" s="12" t="s">
        <v>149</v>
      </c>
      <c r="B27" s="12" t="s">
        <v>87</v>
      </c>
      <c r="C27" s="289"/>
      <c r="D27" s="289"/>
      <c r="E27" s="396">
        <v>0</v>
      </c>
      <c r="F27" s="396">
        <v>0</v>
      </c>
      <c r="G27" s="396">
        <v>0</v>
      </c>
      <c r="H27" s="396">
        <v>0</v>
      </c>
      <c r="I27" s="396">
        <v>0</v>
      </c>
      <c r="J27" s="396">
        <v>0</v>
      </c>
    </row>
    <row r="28" spans="1:15" s="525" customFormat="1" ht="16.5" customHeight="1" x14ac:dyDescent="0.45">
      <c r="A28" s="446" t="s">
        <v>149</v>
      </c>
      <c r="B28" s="446" t="s">
        <v>26</v>
      </c>
      <c r="C28" s="387"/>
      <c r="D28" s="387"/>
      <c r="E28" s="397">
        <v>19</v>
      </c>
      <c r="F28" s="397">
        <v>14</v>
      </c>
      <c r="G28" s="397">
        <v>16</v>
      </c>
      <c r="H28" s="397">
        <v>13</v>
      </c>
      <c r="I28" s="397">
        <v>12</v>
      </c>
      <c r="J28" s="397">
        <v>12</v>
      </c>
    </row>
    <row r="29" spans="1:15" ht="16.5" customHeight="1" x14ac:dyDescent="0.45">
      <c r="A29" s="12" t="s">
        <v>150</v>
      </c>
      <c r="B29" s="12" t="s">
        <v>187</v>
      </c>
      <c r="C29" s="289"/>
      <c r="D29" s="289"/>
      <c r="E29" s="396">
        <v>53</v>
      </c>
      <c r="F29" s="396">
        <v>52</v>
      </c>
      <c r="G29" s="396">
        <v>49</v>
      </c>
      <c r="H29" s="396">
        <v>39</v>
      </c>
      <c r="I29" s="396">
        <v>33</v>
      </c>
      <c r="J29" s="396">
        <v>26</v>
      </c>
    </row>
    <row r="30" spans="1:15" ht="16.5" customHeight="1" x14ac:dyDescent="0.45">
      <c r="A30" s="12" t="s">
        <v>150</v>
      </c>
      <c r="B30" s="12" t="s">
        <v>188</v>
      </c>
      <c r="C30" s="289"/>
      <c r="D30" s="289"/>
      <c r="E30" s="396">
        <v>67</v>
      </c>
      <c r="F30" s="396">
        <v>66</v>
      </c>
      <c r="G30" s="396">
        <v>60</v>
      </c>
      <c r="H30" s="396">
        <v>47</v>
      </c>
      <c r="I30" s="396">
        <v>40</v>
      </c>
      <c r="J30" s="396">
        <v>31</v>
      </c>
    </row>
    <row r="31" spans="1:15" ht="16.5" customHeight="1" x14ac:dyDescent="0.45">
      <c r="A31" s="12" t="s">
        <v>150</v>
      </c>
      <c r="B31" s="12" t="s">
        <v>87</v>
      </c>
      <c r="C31" s="289"/>
      <c r="D31" s="289"/>
      <c r="E31" s="396">
        <v>0</v>
      </c>
      <c r="F31" s="396">
        <v>0</v>
      </c>
      <c r="G31" s="396">
        <v>0</v>
      </c>
      <c r="H31" s="396">
        <v>0</v>
      </c>
      <c r="I31" s="396">
        <v>0</v>
      </c>
      <c r="J31" s="396">
        <v>6</v>
      </c>
    </row>
    <row r="32" spans="1:15" s="525" customFormat="1" ht="16.5" customHeight="1" x14ac:dyDescent="0.45">
      <c r="A32" s="446" t="s">
        <v>150</v>
      </c>
      <c r="B32" s="446" t="s">
        <v>26</v>
      </c>
      <c r="C32" s="387"/>
      <c r="D32" s="387"/>
      <c r="E32" s="397">
        <v>120</v>
      </c>
      <c r="F32" s="397">
        <v>118</v>
      </c>
      <c r="G32" s="397">
        <v>109</v>
      </c>
      <c r="H32" s="397">
        <v>86</v>
      </c>
      <c r="I32" s="397">
        <v>73</v>
      </c>
      <c r="J32" s="397">
        <v>63</v>
      </c>
      <c r="L32" s="529"/>
    </row>
    <row r="33" spans="1:12" ht="16.5" customHeight="1" x14ac:dyDescent="0.45">
      <c r="A33" s="12" t="s">
        <v>151</v>
      </c>
      <c r="B33" s="12" t="s">
        <v>187</v>
      </c>
      <c r="C33" s="289"/>
      <c r="D33" s="289"/>
      <c r="E33" s="396">
        <v>120</v>
      </c>
      <c r="F33" s="396">
        <v>130</v>
      </c>
      <c r="G33" s="396">
        <v>139</v>
      </c>
      <c r="H33" s="396">
        <v>136</v>
      </c>
      <c r="I33" s="396">
        <v>133</v>
      </c>
      <c r="J33" s="396">
        <v>123</v>
      </c>
      <c r="L33" s="44"/>
    </row>
    <row r="34" spans="1:12" ht="16.5" customHeight="1" x14ac:dyDescent="0.45">
      <c r="A34" s="12" t="s">
        <v>151</v>
      </c>
      <c r="B34" s="12" t="s">
        <v>188</v>
      </c>
      <c r="C34" s="289"/>
      <c r="D34" s="289"/>
      <c r="E34" s="396">
        <v>164</v>
      </c>
      <c r="F34" s="396">
        <v>172</v>
      </c>
      <c r="G34" s="396">
        <v>176</v>
      </c>
      <c r="H34" s="396">
        <v>165</v>
      </c>
      <c r="I34" s="396">
        <v>157</v>
      </c>
      <c r="J34" s="396">
        <v>143</v>
      </c>
    </row>
    <row r="35" spans="1:12" ht="16.5" customHeight="1" x14ac:dyDescent="0.45">
      <c r="A35" s="12" t="s">
        <v>151</v>
      </c>
      <c r="B35" s="12" t="s">
        <v>87</v>
      </c>
      <c r="C35" s="289"/>
      <c r="D35" s="289"/>
      <c r="E35" s="396">
        <v>0</v>
      </c>
      <c r="F35" s="396">
        <v>0</v>
      </c>
      <c r="G35" s="396">
        <v>0</v>
      </c>
      <c r="H35" s="396">
        <v>0</v>
      </c>
      <c r="I35" s="396">
        <v>0</v>
      </c>
      <c r="J35" s="396">
        <v>0</v>
      </c>
    </row>
    <row r="36" spans="1:12" s="525" customFormat="1" ht="16.5" customHeight="1" x14ac:dyDescent="0.45">
      <c r="A36" s="446" t="s">
        <v>151</v>
      </c>
      <c r="B36" s="446" t="s">
        <v>26</v>
      </c>
      <c r="C36" s="387"/>
      <c r="D36" s="387"/>
      <c r="E36" s="397">
        <v>284</v>
      </c>
      <c r="F36" s="397">
        <v>301</v>
      </c>
      <c r="G36" s="397">
        <v>316</v>
      </c>
      <c r="H36" s="397">
        <v>301</v>
      </c>
      <c r="I36" s="397">
        <v>290</v>
      </c>
      <c r="J36" s="397">
        <v>266</v>
      </c>
    </row>
    <row r="37" spans="1:12" ht="16.5" customHeight="1" x14ac:dyDescent="0.45">
      <c r="A37" s="12" t="s">
        <v>152</v>
      </c>
      <c r="B37" s="12" t="s">
        <v>187</v>
      </c>
      <c r="C37" s="289"/>
      <c r="D37" s="289"/>
      <c r="E37" s="396">
        <v>178</v>
      </c>
      <c r="F37" s="396">
        <v>187</v>
      </c>
      <c r="G37" s="396">
        <v>188</v>
      </c>
      <c r="H37" s="396">
        <v>191</v>
      </c>
      <c r="I37" s="396">
        <v>198</v>
      </c>
      <c r="J37" s="396">
        <v>195</v>
      </c>
    </row>
    <row r="38" spans="1:12" ht="16.5" customHeight="1" x14ac:dyDescent="0.45">
      <c r="A38" s="12" t="s">
        <v>152</v>
      </c>
      <c r="B38" s="12" t="s">
        <v>188</v>
      </c>
      <c r="C38" s="289"/>
      <c r="D38" s="289"/>
      <c r="E38" s="396">
        <v>209</v>
      </c>
      <c r="F38" s="396">
        <v>218</v>
      </c>
      <c r="G38" s="396">
        <v>215</v>
      </c>
      <c r="H38" s="396">
        <v>218</v>
      </c>
      <c r="I38" s="396">
        <v>223</v>
      </c>
      <c r="J38" s="396">
        <v>216</v>
      </c>
    </row>
    <row r="39" spans="1:12" ht="16.5" customHeight="1" x14ac:dyDescent="0.45">
      <c r="A39" s="12" t="s">
        <v>152</v>
      </c>
      <c r="B39" s="12" t="s">
        <v>87</v>
      </c>
      <c r="C39" s="289"/>
      <c r="D39" s="289"/>
      <c r="E39" s="396">
        <v>0</v>
      </c>
      <c r="F39" s="396">
        <v>0</v>
      </c>
      <c r="G39" s="396">
        <v>0</v>
      </c>
      <c r="H39" s="396">
        <v>0</v>
      </c>
      <c r="I39" s="396">
        <v>0</v>
      </c>
      <c r="J39" s="396">
        <v>0</v>
      </c>
    </row>
    <row r="40" spans="1:12" s="525" customFormat="1" ht="16.5" customHeight="1" x14ac:dyDescent="0.45">
      <c r="A40" s="446" t="s">
        <v>152</v>
      </c>
      <c r="B40" s="446" t="s">
        <v>26</v>
      </c>
      <c r="C40" s="387"/>
      <c r="D40" s="387"/>
      <c r="E40" s="397">
        <v>387</v>
      </c>
      <c r="F40" s="397">
        <v>405</v>
      </c>
      <c r="G40" s="397">
        <v>403</v>
      </c>
      <c r="H40" s="397">
        <v>408</v>
      </c>
      <c r="I40" s="397">
        <v>421</v>
      </c>
      <c r="J40" s="397">
        <v>412</v>
      </c>
    </row>
    <row r="41" spans="1:12" ht="16.5" customHeight="1" x14ac:dyDescent="0.45">
      <c r="A41" s="12" t="s">
        <v>153</v>
      </c>
      <c r="B41" s="12" t="s">
        <v>187</v>
      </c>
      <c r="C41" s="289"/>
      <c r="D41" s="289"/>
      <c r="E41" s="396">
        <v>134</v>
      </c>
      <c r="F41" s="396">
        <v>141</v>
      </c>
      <c r="G41" s="396">
        <v>156</v>
      </c>
      <c r="H41" s="396">
        <v>167</v>
      </c>
      <c r="I41" s="396">
        <v>178</v>
      </c>
      <c r="J41" s="396">
        <v>184</v>
      </c>
    </row>
    <row r="42" spans="1:12" ht="16.5" customHeight="1" x14ac:dyDescent="0.45">
      <c r="A42" s="12" t="s">
        <v>153</v>
      </c>
      <c r="B42" s="12" t="s">
        <v>188</v>
      </c>
      <c r="C42" s="289"/>
      <c r="D42" s="289"/>
      <c r="E42" s="396">
        <v>158</v>
      </c>
      <c r="F42" s="396">
        <v>164</v>
      </c>
      <c r="G42" s="396">
        <v>178</v>
      </c>
      <c r="H42" s="396">
        <v>189</v>
      </c>
      <c r="I42" s="396">
        <v>200</v>
      </c>
      <c r="J42" s="396">
        <v>205</v>
      </c>
    </row>
    <row r="43" spans="1:12" ht="16.5" customHeight="1" x14ac:dyDescent="0.45">
      <c r="A43" s="12" t="s">
        <v>153</v>
      </c>
      <c r="B43" s="12" t="s">
        <v>87</v>
      </c>
      <c r="C43" s="289"/>
      <c r="D43" s="289"/>
      <c r="E43" s="396">
        <v>0</v>
      </c>
      <c r="F43" s="396">
        <v>0</v>
      </c>
      <c r="G43" s="396">
        <v>0</v>
      </c>
      <c r="H43" s="396">
        <v>0</v>
      </c>
      <c r="I43" s="396">
        <v>0</v>
      </c>
      <c r="J43" s="396">
        <v>0</v>
      </c>
    </row>
    <row r="44" spans="1:12" s="525" customFormat="1" ht="16.5" customHeight="1" x14ac:dyDescent="0.45">
      <c r="A44" s="446" t="s">
        <v>153</v>
      </c>
      <c r="B44" s="446" t="s">
        <v>26</v>
      </c>
      <c r="C44" s="387"/>
      <c r="D44" s="387"/>
      <c r="E44" s="397">
        <v>292</v>
      </c>
      <c r="F44" s="397">
        <v>305</v>
      </c>
      <c r="G44" s="397">
        <v>335</v>
      </c>
      <c r="H44" s="397">
        <v>356</v>
      </c>
      <c r="I44" s="397">
        <v>378</v>
      </c>
      <c r="J44" s="397">
        <v>388</v>
      </c>
    </row>
    <row r="45" spans="1:12" ht="16.5" customHeight="1" x14ac:dyDescent="0.45">
      <c r="A45" s="12" t="s">
        <v>154</v>
      </c>
      <c r="B45" s="12" t="s">
        <v>187</v>
      </c>
      <c r="C45" s="289"/>
      <c r="D45" s="289"/>
      <c r="E45" s="396">
        <v>119</v>
      </c>
      <c r="F45" s="396">
        <v>128</v>
      </c>
      <c r="G45" s="396">
        <v>143</v>
      </c>
      <c r="H45" s="396">
        <v>157</v>
      </c>
      <c r="I45" s="396">
        <v>178</v>
      </c>
      <c r="J45" s="396">
        <v>194</v>
      </c>
    </row>
    <row r="46" spans="1:12" ht="16.5" customHeight="1" x14ac:dyDescent="0.45">
      <c r="A46" s="12" t="s">
        <v>154</v>
      </c>
      <c r="B46" s="12" t="s">
        <v>188</v>
      </c>
      <c r="C46" s="289"/>
      <c r="D46" s="289"/>
      <c r="E46" s="396">
        <v>163</v>
      </c>
      <c r="F46" s="396">
        <v>168</v>
      </c>
      <c r="G46" s="396">
        <v>180</v>
      </c>
      <c r="H46" s="396">
        <v>192</v>
      </c>
      <c r="I46" s="396">
        <v>207</v>
      </c>
      <c r="J46" s="396">
        <v>216</v>
      </c>
    </row>
    <row r="47" spans="1:12" ht="16.5" customHeight="1" x14ac:dyDescent="0.45">
      <c r="A47" s="12" t="s">
        <v>154</v>
      </c>
      <c r="B47" s="12" t="s">
        <v>87</v>
      </c>
      <c r="C47" s="289"/>
      <c r="D47" s="289"/>
      <c r="E47" s="396">
        <v>0</v>
      </c>
      <c r="F47" s="396">
        <v>0</v>
      </c>
      <c r="G47" s="396">
        <v>0</v>
      </c>
      <c r="H47" s="396">
        <v>0</v>
      </c>
      <c r="I47" s="396">
        <v>0</v>
      </c>
      <c r="J47" s="396">
        <v>0</v>
      </c>
    </row>
    <row r="48" spans="1:12" s="525" customFormat="1" ht="16.5" customHeight="1" x14ac:dyDescent="0.45">
      <c r="A48" s="446" t="s">
        <v>154</v>
      </c>
      <c r="B48" s="446" t="s">
        <v>26</v>
      </c>
      <c r="C48" s="387"/>
      <c r="D48" s="387"/>
      <c r="E48" s="397">
        <v>282</v>
      </c>
      <c r="F48" s="397">
        <v>296</v>
      </c>
      <c r="G48" s="397">
        <v>323</v>
      </c>
      <c r="H48" s="397">
        <v>349</v>
      </c>
      <c r="I48" s="397">
        <v>384</v>
      </c>
      <c r="J48" s="397">
        <v>409</v>
      </c>
    </row>
    <row r="49" spans="1:11" ht="16.5" customHeight="1" x14ac:dyDescent="0.45">
      <c r="A49" s="12" t="s">
        <v>155</v>
      </c>
      <c r="B49" s="12" t="s">
        <v>187</v>
      </c>
      <c r="C49" s="289"/>
      <c r="D49" s="289"/>
      <c r="E49" s="396">
        <v>41</v>
      </c>
      <c r="F49" s="396">
        <v>43</v>
      </c>
      <c r="G49" s="396">
        <v>47</v>
      </c>
      <c r="H49" s="396">
        <v>47</v>
      </c>
      <c r="I49" s="396">
        <v>51</v>
      </c>
      <c r="J49" s="396">
        <v>55</v>
      </c>
    </row>
    <row r="50" spans="1:11" ht="16.5" customHeight="1" x14ac:dyDescent="0.45">
      <c r="A50" s="12" t="s">
        <v>155</v>
      </c>
      <c r="B50" s="12" t="s">
        <v>188</v>
      </c>
      <c r="C50" s="289"/>
      <c r="D50" s="289"/>
      <c r="E50" s="396">
        <v>35</v>
      </c>
      <c r="F50" s="396">
        <v>37</v>
      </c>
      <c r="G50" s="396">
        <v>41</v>
      </c>
      <c r="H50" s="396">
        <v>46</v>
      </c>
      <c r="I50" s="396">
        <v>50</v>
      </c>
      <c r="J50" s="396">
        <v>54</v>
      </c>
    </row>
    <row r="51" spans="1:11" ht="16.5" customHeight="1" x14ac:dyDescent="0.45">
      <c r="A51" s="12" t="s">
        <v>155</v>
      </c>
      <c r="B51" s="12" t="s">
        <v>87</v>
      </c>
      <c r="C51" s="289"/>
      <c r="D51" s="289"/>
      <c r="E51" s="396">
        <v>0</v>
      </c>
      <c r="F51" s="396">
        <v>0</v>
      </c>
      <c r="G51" s="396">
        <v>0</v>
      </c>
      <c r="H51" s="396">
        <v>0</v>
      </c>
      <c r="I51" s="396">
        <v>0</v>
      </c>
      <c r="J51" s="396">
        <v>0</v>
      </c>
      <c r="K51" s="44"/>
    </row>
    <row r="52" spans="1:11" s="525" customFormat="1" ht="16.5" customHeight="1" x14ac:dyDescent="0.45">
      <c r="A52" s="446" t="s">
        <v>155</v>
      </c>
      <c r="B52" s="446" t="s">
        <v>26</v>
      </c>
      <c r="C52" s="387"/>
      <c r="D52" s="387"/>
      <c r="E52" s="397">
        <v>76</v>
      </c>
      <c r="F52" s="397">
        <v>80</v>
      </c>
      <c r="G52" s="397">
        <v>88</v>
      </c>
      <c r="H52" s="397">
        <v>92</v>
      </c>
      <c r="I52" s="397">
        <v>101</v>
      </c>
      <c r="J52" s="397">
        <v>109</v>
      </c>
    </row>
    <row r="53" spans="1:11" ht="16.5" customHeight="1" x14ac:dyDescent="0.45">
      <c r="A53" s="12" t="s">
        <v>156</v>
      </c>
      <c r="B53" s="12" t="s">
        <v>187</v>
      </c>
      <c r="C53" s="289"/>
      <c r="D53" s="289"/>
      <c r="E53" s="396">
        <v>0</v>
      </c>
      <c r="F53" s="396">
        <v>0</v>
      </c>
      <c r="G53" s="396">
        <v>0</v>
      </c>
      <c r="H53" s="396">
        <v>0</v>
      </c>
      <c r="I53" s="396">
        <v>0</v>
      </c>
      <c r="J53" s="396">
        <v>0</v>
      </c>
    </row>
    <row r="54" spans="1:11" ht="16.5" customHeight="1" x14ac:dyDescent="0.45">
      <c r="A54" s="12" t="s">
        <v>156</v>
      </c>
      <c r="B54" s="12" t="s">
        <v>188</v>
      </c>
      <c r="C54" s="289"/>
      <c r="D54" s="289"/>
      <c r="E54" s="396">
        <v>0</v>
      </c>
      <c r="F54" s="396">
        <v>0</v>
      </c>
      <c r="G54" s="396">
        <v>0</v>
      </c>
      <c r="H54" s="396">
        <v>0</v>
      </c>
      <c r="I54" s="396">
        <v>0</v>
      </c>
      <c r="J54" s="396">
        <v>0</v>
      </c>
    </row>
    <row r="55" spans="1:11" ht="16.5" customHeight="1" x14ac:dyDescent="0.45">
      <c r="A55" s="12" t="s">
        <v>156</v>
      </c>
      <c r="B55" s="12" t="s">
        <v>87</v>
      </c>
      <c r="C55" s="289"/>
      <c r="D55" s="289"/>
      <c r="E55" s="396">
        <v>0</v>
      </c>
      <c r="F55" s="396">
        <v>0</v>
      </c>
      <c r="G55" s="396">
        <v>0</v>
      </c>
      <c r="H55" s="396">
        <v>0</v>
      </c>
      <c r="I55" s="396">
        <v>0</v>
      </c>
      <c r="J55" s="396">
        <v>0</v>
      </c>
    </row>
    <row r="56" spans="1:11" s="525" customFormat="1" ht="16.5" customHeight="1" x14ac:dyDescent="0.45">
      <c r="A56" s="446" t="s">
        <v>156</v>
      </c>
      <c r="B56" s="446" t="s">
        <v>26</v>
      </c>
      <c r="C56" s="387"/>
      <c r="D56" s="387"/>
      <c r="E56" s="397">
        <v>0</v>
      </c>
      <c r="F56" s="397">
        <v>0</v>
      </c>
      <c r="G56" s="397">
        <v>0</v>
      </c>
      <c r="H56" s="397">
        <v>0</v>
      </c>
      <c r="I56" s="397">
        <v>0</v>
      </c>
      <c r="J56" s="397">
        <v>0</v>
      </c>
    </row>
    <row r="57" spans="1:11" ht="16.5" customHeight="1" x14ac:dyDescent="0.45">
      <c r="A57" s="12" t="s">
        <v>26</v>
      </c>
      <c r="B57" s="12" t="s">
        <v>187</v>
      </c>
      <c r="C57" s="289"/>
      <c r="D57" s="289"/>
      <c r="E57" s="396">
        <v>661</v>
      </c>
      <c r="F57" s="396">
        <v>692</v>
      </c>
      <c r="G57" s="396">
        <v>735</v>
      </c>
      <c r="H57" s="396">
        <v>747</v>
      </c>
      <c r="I57" s="396">
        <v>782</v>
      </c>
      <c r="J57" s="396">
        <v>788</v>
      </c>
    </row>
    <row r="58" spans="1:11" ht="16.5" customHeight="1" x14ac:dyDescent="0.45">
      <c r="A58" s="12" t="s">
        <v>26</v>
      </c>
      <c r="B58" s="12" t="s">
        <v>188</v>
      </c>
      <c r="C58" s="289"/>
      <c r="D58" s="289"/>
      <c r="E58" s="396">
        <v>824</v>
      </c>
      <c r="F58" s="396">
        <v>845</v>
      </c>
      <c r="G58" s="396">
        <v>874</v>
      </c>
      <c r="H58" s="396">
        <v>877</v>
      </c>
      <c r="I58" s="396">
        <v>896</v>
      </c>
      <c r="J58" s="396">
        <v>884</v>
      </c>
    </row>
    <row r="59" spans="1:11" s="45" customFormat="1" ht="16.5" customHeight="1" x14ac:dyDescent="0.45">
      <c r="A59" s="12" t="s">
        <v>26</v>
      </c>
      <c r="B59" s="12" t="s">
        <v>87</v>
      </c>
      <c r="C59" s="289"/>
      <c r="D59" s="289"/>
      <c r="E59" s="396">
        <v>0</v>
      </c>
      <c r="F59" s="396">
        <v>0</v>
      </c>
      <c r="G59" s="396">
        <v>0</v>
      </c>
      <c r="H59" s="396">
        <v>0</v>
      </c>
      <c r="I59" s="396">
        <v>0</v>
      </c>
      <c r="J59" s="396">
        <v>6</v>
      </c>
    </row>
    <row r="60" spans="1:11" s="45" customFormat="1" ht="16.5" customHeight="1" x14ac:dyDescent="0.45">
      <c r="A60" s="446" t="s">
        <v>26</v>
      </c>
      <c r="B60" s="446" t="s">
        <v>26</v>
      </c>
      <c r="C60" s="289"/>
      <c r="D60" s="289"/>
      <c r="E60" s="397">
        <v>1485</v>
      </c>
      <c r="F60" s="397">
        <v>1538</v>
      </c>
      <c r="G60" s="397">
        <v>1608</v>
      </c>
      <c r="H60" s="397">
        <v>1624</v>
      </c>
      <c r="I60" s="397">
        <v>1678</v>
      </c>
      <c r="J60" s="397">
        <v>1678</v>
      </c>
    </row>
    <row r="61" spans="1:11" ht="16.5" customHeight="1" x14ac:dyDescent="0.45">
      <c r="A61" s="147"/>
      <c r="B61" s="6"/>
      <c r="C61" s="6"/>
      <c r="D61" s="6"/>
      <c r="E61" s="296"/>
      <c r="F61" s="296"/>
      <c r="G61" s="296"/>
      <c r="H61" s="296"/>
      <c r="I61" s="296"/>
      <c r="J61" s="296"/>
    </row>
    <row r="62" spans="1:11" ht="16.5" customHeight="1" x14ac:dyDescent="0.45">
      <c r="A62" s="8"/>
      <c r="B62" s="8"/>
      <c r="C62" s="8"/>
      <c r="D62" s="8"/>
      <c r="E62" s="8"/>
      <c r="F62" s="8"/>
      <c r="G62" s="8"/>
      <c r="H62" s="8"/>
      <c r="I62" s="8"/>
      <c r="J62" s="8"/>
    </row>
    <row r="63" spans="1:11" s="144" customFormat="1" ht="18" customHeight="1" x14ac:dyDescent="0.45">
      <c r="A63" s="213"/>
      <c r="B63" s="213"/>
      <c r="C63" s="213"/>
      <c r="D63" s="395"/>
      <c r="E63" s="617" t="s">
        <v>267</v>
      </c>
      <c r="F63" s="617"/>
      <c r="G63" s="617"/>
      <c r="H63" s="617"/>
      <c r="I63" s="617"/>
      <c r="J63" s="617"/>
    </row>
    <row r="64" spans="1:11" ht="30" customHeight="1" x14ac:dyDescent="0.45">
      <c r="A64" s="450" t="s">
        <v>544</v>
      </c>
      <c r="B64" s="451" t="s">
        <v>261</v>
      </c>
      <c r="C64" s="447"/>
      <c r="D64" s="447"/>
      <c r="E64" s="456"/>
      <c r="F64" s="456"/>
      <c r="G64" s="456"/>
      <c r="H64" s="456"/>
      <c r="I64" s="456"/>
      <c r="J64" s="456"/>
    </row>
    <row r="65" spans="1:15" ht="25.5" hidden="1" customHeight="1" x14ac:dyDescent="0.45">
      <c r="A65" s="145"/>
      <c r="B65" s="146"/>
      <c r="C65" s="146"/>
      <c r="D65" s="146"/>
      <c r="E65" s="289"/>
      <c r="F65" s="289"/>
      <c r="G65" s="289"/>
      <c r="H65" s="289"/>
      <c r="I65" s="289"/>
      <c r="J65" s="289"/>
    </row>
    <row r="66" spans="1:15" ht="16.5" customHeight="1" x14ac:dyDescent="0.45">
      <c r="A66" s="12" t="s">
        <v>145</v>
      </c>
      <c r="B66" s="12" t="s">
        <v>187</v>
      </c>
      <c r="C66" s="289"/>
      <c r="D66" s="289"/>
      <c r="E66" s="398">
        <v>417</v>
      </c>
      <c r="F66" s="398">
        <v>489</v>
      </c>
      <c r="G66" s="398">
        <v>642</v>
      </c>
      <c r="H66" s="398">
        <v>742</v>
      </c>
      <c r="I66" s="398">
        <v>757</v>
      </c>
      <c r="J66" s="398">
        <v>757</v>
      </c>
      <c r="K66" s="221"/>
      <c r="L66" s="221"/>
      <c r="M66" s="221"/>
    </row>
    <row r="67" spans="1:15" ht="16.5" customHeight="1" x14ac:dyDescent="0.45">
      <c r="A67" s="12" t="s">
        <v>145</v>
      </c>
      <c r="B67" s="12" t="s">
        <v>188</v>
      </c>
      <c r="C67" s="289"/>
      <c r="D67" s="289"/>
      <c r="E67" s="398">
        <v>680</v>
      </c>
      <c r="F67" s="398">
        <v>715</v>
      </c>
      <c r="G67" s="398">
        <v>998</v>
      </c>
      <c r="H67" s="398">
        <v>1119</v>
      </c>
      <c r="I67" s="398">
        <v>1147</v>
      </c>
      <c r="J67" s="398">
        <v>1111</v>
      </c>
      <c r="K67" s="221"/>
      <c r="L67" s="221"/>
      <c r="M67" s="221"/>
    </row>
    <row r="68" spans="1:15" ht="16.5" customHeight="1" x14ac:dyDescent="0.45">
      <c r="A68" s="12" t="s">
        <v>145</v>
      </c>
      <c r="B68" s="12" t="s">
        <v>87</v>
      </c>
      <c r="C68" s="289"/>
      <c r="D68" s="289"/>
      <c r="E68" s="398">
        <v>0</v>
      </c>
      <c r="F68" s="398">
        <v>0</v>
      </c>
      <c r="G68" s="398">
        <v>0</v>
      </c>
      <c r="H68" s="398">
        <v>0</v>
      </c>
      <c r="I68" s="398">
        <v>0</v>
      </c>
      <c r="J68" s="398">
        <v>0</v>
      </c>
      <c r="K68" s="221"/>
      <c r="L68" s="221"/>
      <c r="M68" s="221"/>
    </row>
    <row r="69" spans="1:15" s="525" customFormat="1" ht="16.5" customHeight="1" x14ac:dyDescent="0.45">
      <c r="A69" s="446" t="s">
        <v>145</v>
      </c>
      <c r="B69" s="446" t="s">
        <v>26</v>
      </c>
      <c r="C69" s="387"/>
      <c r="D69" s="387"/>
      <c r="E69" s="400">
        <v>1097</v>
      </c>
      <c r="F69" s="400">
        <v>1204</v>
      </c>
      <c r="G69" s="400">
        <v>1640</v>
      </c>
      <c r="H69" s="400">
        <v>1861</v>
      </c>
      <c r="I69" s="400">
        <v>1904</v>
      </c>
      <c r="J69" s="400">
        <v>1868</v>
      </c>
      <c r="K69" s="526"/>
      <c r="L69" s="526"/>
      <c r="M69" s="526"/>
    </row>
    <row r="70" spans="1:15" ht="16.5" customHeight="1" x14ac:dyDescent="0.45">
      <c r="A70" s="12" t="s">
        <v>146</v>
      </c>
      <c r="B70" s="12" t="s">
        <v>187</v>
      </c>
      <c r="C70" s="289"/>
      <c r="D70" s="289"/>
      <c r="E70" s="398">
        <v>320</v>
      </c>
      <c r="F70" s="398">
        <v>363</v>
      </c>
      <c r="G70" s="398">
        <v>700</v>
      </c>
      <c r="H70" s="398">
        <v>817</v>
      </c>
      <c r="I70" s="398">
        <v>891</v>
      </c>
      <c r="J70" s="398">
        <v>974</v>
      </c>
      <c r="K70" s="221"/>
      <c r="L70" s="221"/>
      <c r="M70" s="221"/>
    </row>
    <row r="71" spans="1:15" ht="16.5" customHeight="1" x14ac:dyDescent="0.45">
      <c r="A71" s="12" t="s">
        <v>146</v>
      </c>
      <c r="B71" s="12" t="s">
        <v>188</v>
      </c>
      <c r="C71" s="289"/>
      <c r="D71" s="289"/>
      <c r="E71" s="398">
        <v>893</v>
      </c>
      <c r="F71" s="398">
        <v>977</v>
      </c>
      <c r="G71" s="398">
        <v>2219</v>
      </c>
      <c r="H71" s="398">
        <v>2692</v>
      </c>
      <c r="I71" s="398">
        <v>2987</v>
      </c>
      <c r="J71" s="398">
        <v>3271</v>
      </c>
      <c r="K71" s="221"/>
      <c r="L71" s="221"/>
      <c r="M71" s="221"/>
      <c r="O71" s="173"/>
    </row>
    <row r="72" spans="1:15" ht="16.5" customHeight="1" x14ac:dyDescent="0.45">
      <c r="A72" s="12" t="s">
        <v>146</v>
      </c>
      <c r="B72" s="12" t="s">
        <v>87</v>
      </c>
      <c r="C72" s="289"/>
      <c r="D72" s="289"/>
      <c r="E72" s="398">
        <v>0</v>
      </c>
      <c r="F72" s="398">
        <v>0</v>
      </c>
      <c r="G72" s="398">
        <v>0</v>
      </c>
      <c r="H72" s="398">
        <v>0</v>
      </c>
      <c r="I72" s="398">
        <v>0</v>
      </c>
      <c r="J72" s="398">
        <v>0</v>
      </c>
      <c r="O72" s="188"/>
    </row>
    <row r="73" spans="1:15" s="525" customFormat="1" ht="16.5" customHeight="1" x14ac:dyDescent="0.45">
      <c r="A73" s="446" t="s">
        <v>146</v>
      </c>
      <c r="B73" s="446" t="s">
        <v>26</v>
      </c>
      <c r="C73" s="387"/>
      <c r="D73" s="387"/>
      <c r="E73" s="400">
        <v>1213</v>
      </c>
      <c r="F73" s="400">
        <v>1340</v>
      </c>
      <c r="G73" s="400">
        <v>2919</v>
      </c>
      <c r="H73" s="400">
        <v>3510</v>
      </c>
      <c r="I73" s="400">
        <v>3878</v>
      </c>
      <c r="J73" s="400">
        <v>4244</v>
      </c>
      <c r="O73" s="527"/>
    </row>
    <row r="74" spans="1:15" ht="16.5" customHeight="1" x14ac:dyDescent="0.45">
      <c r="A74" s="12" t="s">
        <v>147</v>
      </c>
      <c r="B74" s="12" t="s">
        <v>187</v>
      </c>
      <c r="C74" s="289"/>
      <c r="D74" s="289"/>
      <c r="E74" s="398">
        <v>811</v>
      </c>
      <c r="F74" s="398">
        <v>565</v>
      </c>
      <c r="G74" s="398">
        <v>1180</v>
      </c>
      <c r="H74" s="398">
        <v>1287</v>
      </c>
      <c r="I74" s="398">
        <v>1385</v>
      </c>
      <c r="J74" s="398">
        <v>1428</v>
      </c>
      <c r="O74" s="193"/>
    </row>
    <row r="75" spans="1:15" ht="16.5" customHeight="1" x14ac:dyDescent="0.45">
      <c r="A75" s="12" t="s">
        <v>147</v>
      </c>
      <c r="B75" s="12" t="s">
        <v>188</v>
      </c>
      <c r="C75" s="289"/>
      <c r="D75" s="289"/>
      <c r="E75" s="398">
        <v>1361</v>
      </c>
      <c r="F75" s="398">
        <v>1045</v>
      </c>
      <c r="G75" s="398">
        <v>2689</v>
      </c>
      <c r="H75" s="398">
        <v>3168</v>
      </c>
      <c r="I75" s="398">
        <v>3489</v>
      </c>
      <c r="J75" s="398">
        <v>3915</v>
      </c>
      <c r="O75" s="193"/>
    </row>
    <row r="76" spans="1:15" ht="16.5" customHeight="1" x14ac:dyDescent="0.45">
      <c r="A76" s="12" t="s">
        <v>147</v>
      </c>
      <c r="B76" s="12" t="s">
        <v>87</v>
      </c>
      <c r="C76" s="289"/>
      <c r="D76" s="289"/>
      <c r="E76" s="398">
        <v>0</v>
      </c>
      <c r="F76" s="398">
        <v>0</v>
      </c>
      <c r="G76" s="398">
        <v>0</v>
      </c>
      <c r="H76" s="398">
        <v>0</v>
      </c>
      <c r="I76" s="398">
        <v>0</v>
      </c>
      <c r="J76" s="398">
        <v>0</v>
      </c>
      <c r="O76" s="193"/>
    </row>
    <row r="77" spans="1:15" s="525" customFormat="1" ht="16.5" customHeight="1" x14ac:dyDescent="0.45">
      <c r="A77" s="446" t="s">
        <v>147</v>
      </c>
      <c r="B77" s="446" t="s">
        <v>26</v>
      </c>
      <c r="C77" s="387"/>
      <c r="D77" s="387"/>
      <c r="E77" s="400">
        <v>2173</v>
      </c>
      <c r="F77" s="400">
        <v>1610</v>
      </c>
      <c r="G77" s="400">
        <v>3868</v>
      </c>
      <c r="H77" s="400">
        <v>4455</v>
      </c>
      <c r="I77" s="400">
        <v>4874</v>
      </c>
      <c r="J77" s="400">
        <v>5343</v>
      </c>
      <c r="O77" s="528"/>
    </row>
    <row r="78" spans="1:15" ht="16.5" customHeight="1" x14ac:dyDescent="0.45">
      <c r="A78" s="12" t="s">
        <v>148</v>
      </c>
      <c r="B78" s="12" t="s">
        <v>187</v>
      </c>
      <c r="C78" s="289"/>
      <c r="D78" s="289"/>
      <c r="E78" s="398">
        <v>1275</v>
      </c>
      <c r="F78" s="398">
        <v>632</v>
      </c>
      <c r="G78" s="398">
        <v>1520</v>
      </c>
      <c r="H78" s="398">
        <v>1566</v>
      </c>
      <c r="I78" s="398">
        <v>1518</v>
      </c>
      <c r="J78" s="398">
        <v>1512</v>
      </c>
      <c r="O78" s="193"/>
    </row>
    <row r="79" spans="1:15" ht="16.5" customHeight="1" x14ac:dyDescent="0.45">
      <c r="A79" s="12" t="s">
        <v>148</v>
      </c>
      <c r="B79" s="12" t="s">
        <v>188</v>
      </c>
      <c r="C79" s="289"/>
      <c r="D79" s="289"/>
      <c r="E79" s="398">
        <v>1770</v>
      </c>
      <c r="F79" s="398">
        <v>739</v>
      </c>
      <c r="G79" s="398">
        <v>1974</v>
      </c>
      <c r="H79" s="398">
        <v>2337</v>
      </c>
      <c r="I79" s="398">
        <v>2508</v>
      </c>
      <c r="J79" s="398">
        <v>2646</v>
      </c>
      <c r="O79" s="193"/>
    </row>
    <row r="80" spans="1:15" ht="16.5" customHeight="1" x14ac:dyDescent="0.45">
      <c r="A80" s="12" t="s">
        <v>148</v>
      </c>
      <c r="B80" s="12" t="s">
        <v>87</v>
      </c>
      <c r="C80" s="289"/>
      <c r="D80" s="289"/>
      <c r="E80" s="398">
        <v>0</v>
      </c>
      <c r="F80" s="398">
        <v>0</v>
      </c>
      <c r="G80" s="398">
        <v>0</v>
      </c>
      <c r="H80" s="398">
        <v>0</v>
      </c>
      <c r="I80" s="398">
        <v>0</v>
      </c>
      <c r="J80" s="398">
        <v>0</v>
      </c>
    </row>
    <row r="81" spans="1:10" s="525" customFormat="1" ht="16.5" customHeight="1" x14ac:dyDescent="0.45">
      <c r="A81" s="446" t="s">
        <v>148</v>
      </c>
      <c r="B81" s="446" t="s">
        <v>26</v>
      </c>
      <c r="C81" s="387"/>
      <c r="D81" s="387"/>
      <c r="E81" s="400">
        <v>3045</v>
      </c>
      <c r="F81" s="400">
        <v>1371</v>
      </c>
      <c r="G81" s="400">
        <v>3494</v>
      </c>
      <c r="H81" s="400">
        <v>3904</v>
      </c>
      <c r="I81" s="400">
        <v>4027</v>
      </c>
      <c r="J81" s="400">
        <v>4159</v>
      </c>
    </row>
    <row r="82" spans="1:10" ht="16.5" customHeight="1" x14ac:dyDescent="0.45">
      <c r="A82" s="12" t="s">
        <v>149</v>
      </c>
      <c r="B82" s="12" t="s">
        <v>187</v>
      </c>
      <c r="C82" s="289"/>
      <c r="D82" s="289"/>
      <c r="E82" s="398">
        <v>1809</v>
      </c>
      <c r="F82" s="398">
        <v>1198</v>
      </c>
      <c r="G82" s="398">
        <v>2394</v>
      </c>
      <c r="H82" s="398">
        <v>2292</v>
      </c>
      <c r="I82" s="398">
        <v>2511</v>
      </c>
      <c r="J82" s="398">
        <v>2549</v>
      </c>
    </row>
    <row r="83" spans="1:10" ht="16.5" customHeight="1" x14ac:dyDescent="0.45">
      <c r="A83" s="12" t="s">
        <v>149</v>
      </c>
      <c r="B83" s="12" t="s">
        <v>188</v>
      </c>
      <c r="C83" s="289"/>
      <c r="D83" s="289"/>
      <c r="E83" s="398">
        <v>2621</v>
      </c>
      <c r="F83" s="398">
        <v>1231</v>
      </c>
      <c r="G83" s="398">
        <v>2783</v>
      </c>
      <c r="H83" s="398">
        <v>2781</v>
      </c>
      <c r="I83" s="398">
        <v>2962</v>
      </c>
      <c r="J83" s="398">
        <v>3179</v>
      </c>
    </row>
    <row r="84" spans="1:10" ht="16.5" customHeight="1" x14ac:dyDescent="0.45">
      <c r="A84" s="12" t="s">
        <v>149</v>
      </c>
      <c r="B84" s="12" t="s">
        <v>87</v>
      </c>
      <c r="C84" s="289"/>
      <c r="D84" s="289"/>
      <c r="E84" s="398">
        <v>0</v>
      </c>
      <c r="F84" s="398">
        <v>0</v>
      </c>
      <c r="G84" s="398">
        <v>0</v>
      </c>
      <c r="H84" s="398">
        <v>0</v>
      </c>
      <c r="I84" s="398">
        <v>0</v>
      </c>
      <c r="J84" s="398">
        <v>0</v>
      </c>
    </row>
    <row r="85" spans="1:10" s="525" customFormat="1" ht="16.5" customHeight="1" x14ac:dyDescent="0.45">
      <c r="A85" s="446" t="s">
        <v>149</v>
      </c>
      <c r="B85" s="446" t="s">
        <v>26</v>
      </c>
      <c r="C85" s="387"/>
      <c r="D85" s="387"/>
      <c r="E85" s="400">
        <v>4430</v>
      </c>
      <c r="F85" s="400">
        <v>2429</v>
      </c>
      <c r="G85" s="400">
        <v>5177</v>
      </c>
      <c r="H85" s="400">
        <v>5073</v>
      </c>
      <c r="I85" s="400">
        <v>5473</v>
      </c>
      <c r="J85" s="400">
        <v>5728</v>
      </c>
    </row>
    <row r="86" spans="1:10" ht="16.5" customHeight="1" x14ac:dyDescent="0.45">
      <c r="A86" s="12" t="s">
        <v>150</v>
      </c>
      <c r="B86" s="12" t="s">
        <v>187</v>
      </c>
      <c r="C86" s="289"/>
      <c r="D86" s="289"/>
      <c r="E86" s="398">
        <v>12877</v>
      </c>
      <c r="F86" s="398">
        <v>12852</v>
      </c>
      <c r="G86" s="398">
        <v>14441</v>
      </c>
      <c r="H86" s="398">
        <v>13168</v>
      </c>
      <c r="I86" s="398">
        <v>12675</v>
      </c>
      <c r="J86" s="398">
        <v>11202</v>
      </c>
    </row>
    <row r="87" spans="1:10" ht="16.5" customHeight="1" x14ac:dyDescent="0.45">
      <c r="A87" s="12" t="s">
        <v>150</v>
      </c>
      <c r="B87" s="12" t="s">
        <v>188</v>
      </c>
      <c r="C87" s="289"/>
      <c r="D87" s="289"/>
      <c r="E87" s="398">
        <v>19507</v>
      </c>
      <c r="F87" s="398">
        <v>18532</v>
      </c>
      <c r="G87" s="398">
        <v>20343</v>
      </c>
      <c r="H87" s="398">
        <v>17648</v>
      </c>
      <c r="I87" s="398">
        <v>16681</v>
      </c>
      <c r="J87" s="398">
        <v>14671</v>
      </c>
    </row>
    <row r="88" spans="1:10" ht="16.5" customHeight="1" x14ac:dyDescent="0.45">
      <c r="A88" s="12" t="s">
        <v>150</v>
      </c>
      <c r="B88" s="12" t="s">
        <v>87</v>
      </c>
      <c r="C88" s="289"/>
      <c r="D88" s="289"/>
      <c r="E88" s="398">
        <v>1</v>
      </c>
      <c r="F88" s="398">
        <v>1</v>
      </c>
      <c r="G88" s="398">
        <v>0</v>
      </c>
      <c r="H88" s="398">
        <v>1</v>
      </c>
      <c r="I88" s="398">
        <v>0</v>
      </c>
      <c r="J88" s="398">
        <v>2718</v>
      </c>
    </row>
    <row r="89" spans="1:10" s="525" customFormat="1" ht="16.5" customHeight="1" x14ac:dyDescent="0.45">
      <c r="A89" s="446" t="s">
        <v>150</v>
      </c>
      <c r="B89" s="446" t="s">
        <v>26</v>
      </c>
      <c r="C89" s="387"/>
      <c r="D89" s="387"/>
      <c r="E89" s="400">
        <v>32385</v>
      </c>
      <c r="F89" s="400">
        <v>31385</v>
      </c>
      <c r="G89" s="400">
        <v>34784</v>
      </c>
      <c r="H89" s="400">
        <v>30817</v>
      </c>
      <c r="I89" s="400">
        <v>29356</v>
      </c>
      <c r="J89" s="400">
        <v>28591</v>
      </c>
    </row>
    <row r="90" spans="1:10" ht="16.5" customHeight="1" x14ac:dyDescent="0.45">
      <c r="A90" s="12" t="s">
        <v>151</v>
      </c>
      <c r="B90" s="12" t="s">
        <v>187</v>
      </c>
      <c r="C90" s="289"/>
      <c r="D90" s="289"/>
      <c r="E90" s="398">
        <v>31924</v>
      </c>
      <c r="F90" s="398">
        <v>34822</v>
      </c>
      <c r="G90" s="398">
        <v>38992</v>
      </c>
      <c r="H90" s="398">
        <v>40172</v>
      </c>
      <c r="I90" s="398">
        <v>40961</v>
      </c>
      <c r="J90" s="398">
        <v>37572</v>
      </c>
    </row>
    <row r="91" spans="1:10" ht="16.5" customHeight="1" x14ac:dyDescent="0.45">
      <c r="A91" s="12" t="s">
        <v>151</v>
      </c>
      <c r="B91" s="12" t="s">
        <v>188</v>
      </c>
      <c r="C91" s="289"/>
      <c r="D91" s="289"/>
      <c r="E91" s="398">
        <v>55672</v>
      </c>
      <c r="F91" s="398">
        <v>58416</v>
      </c>
      <c r="G91" s="398">
        <v>61679</v>
      </c>
      <c r="H91" s="398">
        <v>60420</v>
      </c>
      <c r="I91" s="398">
        <v>59750</v>
      </c>
      <c r="J91" s="398">
        <v>54247</v>
      </c>
    </row>
    <row r="92" spans="1:10" ht="16.5" customHeight="1" x14ac:dyDescent="0.45">
      <c r="A92" s="12" t="s">
        <v>151</v>
      </c>
      <c r="B92" s="12" t="s">
        <v>87</v>
      </c>
      <c r="C92" s="289"/>
      <c r="D92" s="289"/>
      <c r="E92" s="398">
        <v>2</v>
      </c>
      <c r="F92" s="398">
        <v>0</v>
      </c>
      <c r="G92" s="398">
        <v>0</v>
      </c>
      <c r="H92" s="398">
        <v>0</v>
      </c>
      <c r="I92" s="398">
        <v>2</v>
      </c>
      <c r="J92" s="398">
        <v>2</v>
      </c>
    </row>
    <row r="93" spans="1:10" s="525" customFormat="1" ht="16.5" customHeight="1" x14ac:dyDescent="0.45">
      <c r="A93" s="446" t="s">
        <v>151</v>
      </c>
      <c r="B93" s="446" t="s">
        <v>26</v>
      </c>
      <c r="C93" s="387"/>
      <c r="D93" s="387"/>
      <c r="E93" s="400">
        <v>87597</v>
      </c>
      <c r="F93" s="400">
        <v>93238</v>
      </c>
      <c r="G93" s="400">
        <v>100672</v>
      </c>
      <c r="H93" s="400">
        <v>100592</v>
      </c>
      <c r="I93" s="400">
        <v>100713</v>
      </c>
      <c r="J93" s="400">
        <v>91821</v>
      </c>
    </row>
    <row r="94" spans="1:10" ht="16.5" customHeight="1" x14ac:dyDescent="0.45">
      <c r="A94" s="12" t="s">
        <v>152</v>
      </c>
      <c r="B94" s="12" t="s">
        <v>187</v>
      </c>
      <c r="C94" s="289"/>
      <c r="D94" s="289"/>
      <c r="E94" s="398">
        <v>46841</v>
      </c>
      <c r="F94" s="398">
        <v>50831</v>
      </c>
      <c r="G94" s="398">
        <v>53589</v>
      </c>
      <c r="H94" s="398">
        <v>58173</v>
      </c>
      <c r="I94" s="398">
        <v>62731</v>
      </c>
      <c r="J94" s="398">
        <v>61355</v>
      </c>
    </row>
    <row r="95" spans="1:10" ht="16.5" customHeight="1" x14ac:dyDescent="0.45">
      <c r="A95" s="12" t="s">
        <v>152</v>
      </c>
      <c r="B95" s="12" t="s">
        <v>188</v>
      </c>
      <c r="C95" s="289"/>
      <c r="D95" s="289"/>
      <c r="E95" s="398">
        <v>65332</v>
      </c>
      <c r="F95" s="398">
        <v>70338</v>
      </c>
      <c r="G95" s="398">
        <v>73171</v>
      </c>
      <c r="H95" s="398">
        <v>77936</v>
      </c>
      <c r="I95" s="398">
        <v>82566</v>
      </c>
      <c r="J95" s="398">
        <v>79353</v>
      </c>
    </row>
    <row r="96" spans="1:10" ht="16.5" customHeight="1" x14ac:dyDescent="0.45">
      <c r="A96" s="12" t="s">
        <v>152</v>
      </c>
      <c r="B96" s="12" t="s">
        <v>87</v>
      </c>
      <c r="C96" s="289"/>
      <c r="D96" s="289"/>
      <c r="E96" s="398">
        <v>4</v>
      </c>
      <c r="F96" s="398">
        <v>3</v>
      </c>
      <c r="G96" s="398">
        <v>2</v>
      </c>
      <c r="H96" s="398">
        <v>3</v>
      </c>
      <c r="I96" s="398">
        <v>3</v>
      </c>
      <c r="J96" s="398">
        <v>3</v>
      </c>
    </row>
    <row r="97" spans="1:13" s="525" customFormat="1" ht="16.5" customHeight="1" x14ac:dyDescent="0.45">
      <c r="A97" s="446" t="s">
        <v>152</v>
      </c>
      <c r="B97" s="446" t="s">
        <v>26</v>
      </c>
      <c r="C97" s="387"/>
      <c r="D97" s="387"/>
      <c r="E97" s="400">
        <v>112177</v>
      </c>
      <c r="F97" s="400">
        <v>121172</v>
      </c>
      <c r="G97" s="400">
        <v>126762</v>
      </c>
      <c r="H97" s="400">
        <v>136113</v>
      </c>
      <c r="I97" s="400">
        <v>145301</v>
      </c>
      <c r="J97" s="400">
        <v>140711</v>
      </c>
    </row>
    <row r="98" spans="1:13" ht="16.5" customHeight="1" x14ac:dyDescent="0.45">
      <c r="A98" s="12" t="s">
        <v>153</v>
      </c>
      <c r="B98" s="12" t="s">
        <v>187</v>
      </c>
      <c r="C98" s="289"/>
      <c r="D98" s="289"/>
      <c r="E98" s="399">
        <v>27400</v>
      </c>
      <c r="F98" s="399">
        <v>30848</v>
      </c>
      <c r="G98" s="399">
        <v>36725</v>
      </c>
      <c r="H98" s="399">
        <v>41459</v>
      </c>
      <c r="I98" s="399">
        <v>46244</v>
      </c>
      <c r="J98" s="399">
        <v>47901</v>
      </c>
    </row>
    <row r="99" spans="1:13" ht="16.5" customHeight="1" x14ac:dyDescent="0.45">
      <c r="A99" s="12" t="s">
        <v>153</v>
      </c>
      <c r="B99" s="12" t="s">
        <v>188</v>
      </c>
      <c r="C99" s="289"/>
      <c r="D99" s="289"/>
      <c r="E99" s="398">
        <v>40358</v>
      </c>
      <c r="F99" s="398">
        <v>44635</v>
      </c>
      <c r="G99" s="398">
        <v>51059</v>
      </c>
      <c r="H99" s="398">
        <v>56982</v>
      </c>
      <c r="I99" s="398">
        <v>62789</v>
      </c>
      <c r="J99" s="398">
        <v>64501</v>
      </c>
    </row>
    <row r="100" spans="1:13" ht="16.5" customHeight="1" x14ac:dyDescent="0.45">
      <c r="A100" s="12" t="s">
        <v>153</v>
      </c>
      <c r="B100" s="12" t="s">
        <v>87</v>
      </c>
      <c r="C100" s="289"/>
      <c r="D100" s="289"/>
      <c r="E100" s="398">
        <v>2</v>
      </c>
      <c r="F100" s="398">
        <v>5</v>
      </c>
      <c r="G100" s="398">
        <v>2</v>
      </c>
      <c r="H100" s="398">
        <v>1</v>
      </c>
      <c r="I100" s="398">
        <v>1</v>
      </c>
      <c r="J100" s="398">
        <v>1</v>
      </c>
      <c r="K100" s="44"/>
    </row>
    <row r="101" spans="1:13" s="525" customFormat="1" ht="16.5" customHeight="1" x14ac:dyDescent="0.45">
      <c r="A101" s="446" t="s">
        <v>153</v>
      </c>
      <c r="B101" s="446" t="s">
        <v>26</v>
      </c>
      <c r="C101" s="387"/>
      <c r="D101" s="387"/>
      <c r="E101" s="400">
        <v>67759</v>
      </c>
      <c r="F101" s="400">
        <v>75488</v>
      </c>
      <c r="G101" s="400">
        <v>87786</v>
      </c>
      <c r="H101" s="400">
        <v>98443</v>
      </c>
      <c r="I101" s="400">
        <v>109035</v>
      </c>
      <c r="J101" s="400">
        <v>112403</v>
      </c>
    </row>
    <row r="102" spans="1:13" ht="16.5" customHeight="1" x14ac:dyDescent="0.45">
      <c r="A102" s="12" t="s">
        <v>154</v>
      </c>
      <c r="B102" s="12" t="s">
        <v>187</v>
      </c>
      <c r="C102" s="289"/>
      <c r="D102" s="289"/>
      <c r="E102" s="398">
        <v>19066</v>
      </c>
      <c r="F102" s="401">
        <v>21156</v>
      </c>
      <c r="G102" s="398">
        <v>22076</v>
      </c>
      <c r="H102" s="398">
        <v>26059</v>
      </c>
      <c r="I102" s="398">
        <v>30367</v>
      </c>
      <c r="J102" s="398">
        <v>33639</v>
      </c>
    </row>
    <row r="103" spans="1:13" ht="16.5" customHeight="1" x14ac:dyDescent="0.45">
      <c r="A103" s="12" t="s">
        <v>154</v>
      </c>
      <c r="B103" s="12" t="s">
        <v>188</v>
      </c>
      <c r="C103" s="289"/>
      <c r="D103" s="289"/>
      <c r="E103" s="398">
        <v>29359</v>
      </c>
      <c r="F103" s="398">
        <v>31865</v>
      </c>
      <c r="G103" s="398">
        <v>33057</v>
      </c>
      <c r="H103" s="398">
        <v>37773</v>
      </c>
      <c r="I103" s="398">
        <v>42727</v>
      </c>
      <c r="J103" s="398">
        <v>46147</v>
      </c>
    </row>
    <row r="104" spans="1:13" ht="16.5" customHeight="1" x14ac:dyDescent="0.45">
      <c r="A104" s="12" t="s">
        <v>154</v>
      </c>
      <c r="B104" s="12" t="s">
        <v>87</v>
      </c>
      <c r="C104" s="289"/>
      <c r="D104" s="289"/>
      <c r="E104" s="398">
        <v>2</v>
      </c>
      <c r="F104" s="398">
        <v>2</v>
      </c>
      <c r="G104" s="398">
        <v>2</v>
      </c>
      <c r="H104" s="398">
        <v>2</v>
      </c>
      <c r="I104" s="398">
        <v>2</v>
      </c>
      <c r="J104" s="398">
        <v>2</v>
      </c>
    </row>
    <row r="105" spans="1:13" s="525" customFormat="1" ht="16.5" customHeight="1" x14ac:dyDescent="0.45">
      <c r="A105" s="446" t="s">
        <v>154</v>
      </c>
      <c r="B105" s="446" t="s">
        <v>26</v>
      </c>
      <c r="C105" s="387"/>
      <c r="D105" s="387"/>
      <c r="E105" s="400">
        <v>48428</v>
      </c>
      <c r="F105" s="400">
        <v>53024</v>
      </c>
      <c r="G105" s="400">
        <v>55134</v>
      </c>
      <c r="H105" s="400">
        <v>63834</v>
      </c>
      <c r="I105" s="400">
        <v>73096</v>
      </c>
      <c r="J105" s="400">
        <v>79788</v>
      </c>
    </row>
    <row r="106" spans="1:13" ht="16.5" customHeight="1" x14ac:dyDescent="0.45">
      <c r="A106" s="12" t="s">
        <v>155</v>
      </c>
      <c r="B106" s="12" t="s">
        <v>187</v>
      </c>
      <c r="C106" s="289"/>
      <c r="D106" s="289"/>
      <c r="E106" s="398">
        <v>6659</v>
      </c>
      <c r="F106" s="398">
        <v>6835</v>
      </c>
      <c r="G106" s="398">
        <v>3399</v>
      </c>
      <c r="H106" s="398">
        <v>3795</v>
      </c>
      <c r="I106" s="398">
        <v>4250</v>
      </c>
      <c r="J106" s="398">
        <v>4730</v>
      </c>
      <c r="M106" s="44"/>
    </row>
    <row r="107" spans="1:13" ht="16.5" customHeight="1" x14ac:dyDescent="0.45">
      <c r="A107" s="12" t="s">
        <v>155</v>
      </c>
      <c r="B107" s="12" t="s">
        <v>188</v>
      </c>
      <c r="C107" s="289"/>
      <c r="D107" s="289"/>
      <c r="E107" s="398">
        <v>6968</v>
      </c>
      <c r="F107" s="398">
        <v>7304</v>
      </c>
      <c r="G107" s="398">
        <v>4328</v>
      </c>
      <c r="H107" s="398">
        <v>4872</v>
      </c>
      <c r="I107" s="398">
        <v>5308</v>
      </c>
      <c r="J107" s="398">
        <v>5740</v>
      </c>
    </row>
    <row r="108" spans="1:13" ht="16.5" customHeight="1" x14ac:dyDescent="0.45">
      <c r="A108" s="12" t="s">
        <v>155</v>
      </c>
      <c r="B108" s="12" t="s">
        <v>87</v>
      </c>
      <c r="C108" s="289"/>
      <c r="D108" s="289"/>
      <c r="E108" s="398">
        <v>0</v>
      </c>
      <c r="F108" s="398">
        <v>0</v>
      </c>
      <c r="G108" s="398">
        <v>0</v>
      </c>
      <c r="H108" s="398">
        <v>1</v>
      </c>
      <c r="I108" s="398">
        <v>0</v>
      </c>
      <c r="J108" s="398">
        <v>0</v>
      </c>
    </row>
    <row r="109" spans="1:13" s="525" customFormat="1" ht="16.5" customHeight="1" x14ac:dyDescent="0.45">
      <c r="A109" s="446" t="s">
        <v>155</v>
      </c>
      <c r="B109" s="446" t="s">
        <v>26</v>
      </c>
      <c r="C109" s="387"/>
      <c r="D109" s="387"/>
      <c r="E109" s="400">
        <v>13627</v>
      </c>
      <c r="F109" s="400">
        <v>14139</v>
      </c>
      <c r="G109" s="400">
        <v>7728</v>
      </c>
      <c r="H109" s="400">
        <v>8667</v>
      </c>
      <c r="I109" s="400">
        <v>9558</v>
      </c>
      <c r="J109" s="400">
        <v>10471</v>
      </c>
    </row>
    <row r="110" spans="1:13" ht="16.5" customHeight="1" x14ac:dyDescent="0.45">
      <c r="A110" s="12" t="s">
        <v>156</v>
      </c>
      <c r="B110" s="12" t="s">
        <v>187</v>
      </c>
      <c r="C110" s="289"/>
      <c r="D110" s="289"/>
      <c r="E110" s="398">
        <v>0</v>
      </c>
      <c r="F110" s="398">
        <v>0</v>
      </c>
      <c r="G110" s="398">
        <v>5</v>
      </c>
      <c r="H110" s="398">
        <v>0</v>
      </c>
      <c r="I110" s="398">
        <v>0</v>
      </c>
      <c r="J110" s="398">
        <v>0</v>
      </c>
    </row>
    <row r="111" spans="1:13" ht="16.5" customHeight="1" x14ac:dyDescent="0.45">
      <c r="A111" s="12" t="s">
        <v>156</v>
      </c>
      <c r="B111" s="12" t="s">
        <v>188</v>
      </c>
      <c r="C111" s="289"/>
      <c r="D111" s="289"/>
      <c r="E111" s="398">
        <v>0</v>
      </c>
      <c r="F111" s="398">
        <v>0</v>
      </c>
      <c r="G111" s="398">
        <v>2</v>
      </c>
      <c r="H111" s="398">
        <v>0</v>
      </c>
      <c r="I111" s="398">
        <v>0</v>
      </c>
      <c r="J111" s="398">
        <v>0</v>
      </c>
    </row>
    <row r="112" spans="1:13" ht="16.5" customHeight="1" x14ac:dyDescent="0.45">
      <c r="A112" s="12" t="s">
        <v>156</v>
      </c>
      <c r="B112" s="12" t="s">
        <v>87</v>
      </c>
      <c r="C112" s="289"/>
      <c r="D112" s="289"/>
      <c r="E112" s="398">
        <v>3</v>
      </c>
      <c r="F112" s="398">
        <v>0</v>
      </c>
      <c r="G112" s="398">
        <v>3</v>
      </c>
      <c r="H112" s="398">
        <v>0</v>
      </c>
      <c r="I112" s="398">
        <v>0</v>
      </c>
      <c r="J112" s="398">
        <v>0</v>
      </c>
    </row>
    <row r="113" spans="1:15" s="525" customFormat="1" ht="16.5" customHeight="1" x14ac:dyDescent="0.45">
      <c r="A113" s="446" t="s">
        <v>156</v>
      </c>
      <c r="B113" s="446" t="s">
        <v>26</v>
      </c>
      <c r="C113" s="387"/>
      <c r="D113" s="387"/>
      <c r="E113" s="400">
        <v>3</v>
      </c>
      <c r="F113" s="400">
        <v>0</v>
      </c>
      <c r="G113" s="400">
        <v>10</v>
      </c>
      <c r="H113" s="400">
        <v>0</v>
      </c>
      <c r="I113" s="400">
        <v>0</v>
      </c>
      <c r="J113" s="400">
        <v>0</v>
      </c>
    </row>
    <row r="114" spans="1:15" ht="16.5" customHeight="1" x14ac:dyDescent="0.45">
      <c r="A114" s="12" t="s">
        <v>26</v>
      </c>
      <c r="B114" s="12" t="s">
        <v>187</v>
      </c>
      <c r="C114" s="289"/>
      <c r="D114" s="289"/>
      <c r="E114" s="398">
        <v>149400</v>
      </c>
      <c r="F114" s="398">
        <v>160589</v>
      </c>
      <c r="G114" s="398">
        <v>175665</v>
      </c>
      <c r="H114" s="398">
        <v>189531</v>
      </c>
      <c r="I114" s="398">
        <v>204290</v>
      </c>
      <c r="J114" s="398">
        <v>203618</v>
      </c>
    </row>
    <row r="115" spans="1:15" ht="16.5" customHeight="1" x14ac:dyDescent="0.45">
      <c r="A115" s="12" t="s">
        <v>26</v>
      </c>
      <c r="B115" s="12" t="s">
        <v>188</v>
      </c>
      <c r="C115" s="289"/>
      <c r="D115" s="289"/>
      <c r="E115" s="398">
        <v>224522</v>
      </c>
      <c r="F115" s="398">
        <v>235798</v>
      </c>
      <c r="G115" s="398">
        <v>254302</v>
      </c>
      <c r="H115" s="398">
        <v>267728</v>
      </c>
      <c r="I115" s="398">
        <v>282916</v>
      </c>
      <c r="J115" s="398">
        <v>278782</v>
      </c>
    </row>
    <row r="116" spans="1:15" s="45" customFormat="1" ht="16.5" customHeight="1" x14ac:dyDescent="0.45">
      <c r="A116" s="12" t="s">
        <v>26</v>
      </c>
      <c r="B116" s="12" t="s">
        <v>87</v>
      </c>
      <c r="C116" s="289"/>
      <c r="D116" s="289"/>
      <c r="E116" s="399">
        <v>14</v>
      </c>
      <c r="F116" s="399">
        <v>11</v>
      </c>
      <c r="G116" s="399">
        <v>9</v>
      </c>
      <c r="H116" s="399">
        <v>8</v>
      </c>
      <c r="I116" s="399">
        <v>9</v>
      </c>
      <c r="J116" s="399">
        <v>2726</v>
      </c>
    </row>
    <row r="117" spans="1:15" s="45" customFormat="1" ht="16.5" customHeight="1" x14ac:dyDescent="0.45">
      <c r="A117" s="446" t="s">
        <v>26</v>
      </c>
      <c r="B117" s="446" t="s">
        <v>26</v>
      </c>
      <c r="C117" s="289"/>
      <c r="D117" s="289"/>
      <c r="E117" s="400">
        <v>373935</v>
      </c>
      <c r="F117" s="400">
        <v>396398</v>
      </c>
      <c r="G117" s="400">
        <v>429976</v>
      </c>
      <c r="H117" s="400">
        <v>457268</v>
      </c>
      <c r="I117" s="400">
        <v>487214</v>
      </c>
      <c r="J117" s="400">
        <v>485126</v>
      </c>
    </row>
    <row r="118" spans="1:15" ht="16.5" customHeight="1" x14ac:dyDescent="0.45">
      <c r="A118" s="149"/>
      <c r="B118" s="8"/>
      <c r="C118" s="8"/>
      <c r="D118" s="8"/>
      <c r="E118" s="8"/>
      <c r="F118" s="8"/>
      <c r="G118" s="8"/>
      <c r="H118" s="8"/>
      <c r="I118" s="8"/>
      <c r="J118" s="8"/>
    </row>
    <row r="119" spans="1:15" ht="16.5" customHeight="1" x14ac:dyDescent="0.45">
      <c r="A119" s="6"/>
      <c r="B119" s="6"/>
      <c r="C119" s="6"/>
      <c r="D119" s="6"/>
      <c r="E119" s="6"/>
      <c r="F119" s="6"/>
      <c r="G119" s="6"/>
      <c r="H119" s="6"/>
      <c r="I119" s="6"/>
      <c r="J119" s="6"/>
    </row>
    <row r="120" spans="1:15" s="144" customFormat="1" ht="18" customHeight="1" x14ac:dyDescent="0.45">
      <c r="A120" s="213"/>
      <c r="B120" s="213"/>
      <c r="C120" s="213"/>
      <c r="D120" s="395"/>
      <c r="E120" s="617" t="s">
        <v>268</v>
      </c>
      <c r="F120" s="617"/>
      <c r="G120" s="617"/>
      <c r="H120" s="617"/>
      <c r="I120" s="617"/>
      <c r="J120" s="617"/>
    </row>
    <row r="121" spans="1:15" ht="30" customHeight="1" x14ac:dyDescent="0.45">
      <c r="A121" s="450" t="s">
        <v>544</v>
      </c>
      <c r="B121" s="451" t="s">
        <v>261</v>
      </c>
      <c r="C121" s="447"/>
      <c r="D121" s="447"/>
      <c r="E121" s="456"/>
      <c r="F121" s="456"/>
      <c r="G121" s="456"/>
      <c r="H121" s="456"/>
      <c r="I121" s="456"/>
      <c r="J121" s="456"/>
    </row>
    <row r="122" spans="1:15" ht="21.75" hidden="1" customHeight="1" x14ac:dyDescent="0.45">
      <c r="A122" s="145"/>
      <c r="B122" s="146"/>
      <c r="C122" s="146"/>
      <c r="D122" s="146"/>
      <c r="E122" s="289"/>
      <c r="F122" s="289"/>
      <c r="G122" s="289"/>
      <c r="H122" s="289"/>
      <c r="I122" s="289"/>
      <c r="J122" s="289"/>
    </row>
    <row r="123" spans="1:15" ht="16.5" customHeight="1" x14ac:dyDescent="0.45">
      <c r="A123" s="12" t="s">
        <v>145</v>
      </c>
      <c r="B123" s="12" t="s">
        <v>187</v>
      </c>
      <c r="C123" s="289"/>
      <c r="D123" s="289"/>
      <c r="E123" s="398">
        <v>21</v>
      </c>
      <c r="F123" s="398">
        <v>25</v>
      </c>
      <c r="G123" s="398">
        <v>27</v>
      </c>
      <c r="H123" s="398">
        <v>33</v>
      </c>
      <c r="I123" s="398">
        <v>39</v>
      </c>
      <c r="J123" s="398">
        <v>39</v>
      </c>
      <c r="K123" s="221"/>
      <c r="L123" s="221"/>
      <c r="M123" s="221"/>
    </row>
    <row r="124" spans="1:15" ht="16.5" customHeight="1" x14ac:dyDescent="0.45">
      <c r="A124" s="12" t="s">
        <v>145</v>
      </c>
      <c r="B124" s="12" t="s">
        <v>188</v>
      </c>
      <c r="C124" s="289"/>
      <c r="D124" s="289"/>
      <c r="E124" s="398">
        <v>34</v>
      </c>
      <c r="F124" s="398">
        <v>40</v>
      </c>
      <c r="G124" s="398">
        <v>44</v>
      </c>
      <c r="H124" s="398">
        <v>52</v>
      </c>
      <c r="I124" s="398">
        <v>55</v>
      </c>
      <c r="J124" s="398">
        <v>57</v>
      </c>
      <c r="K124" s="221"/>
      <c r="L124" s="221"/>
      <c r="M124" s="221"/>
    </row>
    <row r="125" spans="1:15" ht="16.5" customHeight="1" x14ac:dyDescent="0.45">
      <c r="A125" s="12" t="s">
        <v>145</v>
      </c>
      <c r="B125" s="12" t="s">
        <v>87</v>
      </c>
      <c r="C125" s="289"/>
      <c r="D125" s="289"/>
      <c r="E125" s="398">
        <v>0</v>
      </c>
      <c r="F125" s="398">
        <v>0</v>
      </c>
      <c r="G125" s="398">
        <v>0</v>
      </c>
      <c r="H125" s="398">
        <v>0</v>
      </c>
      <c r="I125" s="398">
        <v>0</v>
      </c>
      <c r="J125" s="398">
        <v>0</v>
      </c>
      <c r="K125" s="221"/>
      <c r="L125" s="221"/>
      <c r="M125" s="221"/>
    </row>
    <row r="126" spans="1:15" s="525" customFormat="1" ht="16.5" customHeight="1" x14ac:dyDescent="0.45">
      <c r="A126" s="446" t="s">
        <v>145</v>
      </c>
      <c r="B126" s="446" t="s">
        <v>26</v>
      </c>
      <c r="C126" s="387"/>
      <c r="D126" s="387"/>
      <c r="E126" s="400">
        <v>55</v>
      </c>
      <c r="F126" s="400">
        <v>65</v>
      </c>
      <c r="G126" s="400">
        <v>72</v>
      </c>
      <c r="H126" s="400">
        <v>85</v>
      </c>
      <c r="I126" s="400">
        <v>94</v>
      </c>
      <c r="J126" s="400">
        <v>96</v>
      </c>
      <c r="K126" s="526"/>
      <c r="L126" s="526"/>
      <c r="M126" s="526"/>
    </row>
    <row r="127" spans="1:15" ht="16.5" customHeight="1" x14ac:dyDescent="0.45">
      <c r="A127" s="12" t="s">
        <v>146</v>
      </c>
      <c r="B127" s="12" t="s">
        <v>187</v>
      </c>
      <c r="C127" s="289"/>
      <c r="D127" s="289"/>
      <c r="E127" s="398">
        <v>24</v>
      </c>
      <c r="F127" s="398">
        <v>29</v>
      </c>
      <c r="G127" s="398">
        <v>33</v>
      </c>
      <c r="H127" s="398">
        <v>39</v>
      </c>
      <c r="I127" s="398">
        <v>47</v>
      </c>
      <c r="J127" s="398">
        <v>56</v>
      </c>
      <c r="K127" s="221"/>
      <c r="L127" s="221"/>
      <c r="M127" s="221"/>
    </row>
    <row r="128" spans="1:15" ht="16.5" customHeight="1" x14ac:dyDescent="0.45">
      <c r="A128" s="12" t="s">
        <v>146</v>
      </c>
      <c r="B128" s="12" t="s">
        <v>188</v>
      </c>
      <c r="C128" s="289"/>
      <c r="D128" s="289"/>
      <c r="E128" s="398">
        <v>85</v>
      </c>
      <c r="F128" s="398">
        <v>104</v>
      </c>
      <c r="G128" s="398">
        <v>118</v>
      </c>
      <c r="H128" s="398">
        <v>138</v>
      </c>
      <c r="I128" s="398">
        <v>165</v>
      </c>
      <c r="J128" s="398">
        <v>195</v>
      </c>
      <c r="K128" s="221"/>
      <c r="L128" s="221"/>
      <c r="M128" s="221"/>
      <c r="O128" s="173"/>
    </row>
    <row r="129" spans="1:15" ht="16.5" customHeight="1" x14ac:dyDescent="0.45">
      <c r="A129" s="12" t="s">
        <v>146</v>
      </c>
      <c r="B129" s="12" t="s">
        <v>87</v>
      </c>
      <c r="C129" s="289"/>
      <c r="D129" s="289"/>
      <c r="E129" s="398">
        <v>0</v>
      </c>
      <c r="F129" s="398">
        <v>0</v>
      </c>
      <c r="G129" s="398">
        <v>0</v>
      </c>
      <c r="H129" s="398">
        <v>0</v>
      </c>
      <c r="I129" s="398">
        <v>0</v>
      </c>
      <c r="J129" s="398">
        <v>0</v>
      </c>
      <c r="O129" s="188"/>
    </row>
    <row r="130" spans="1:15" s="525" customFormat="1" ht="16.5" customHeight="1" x14ac:dyDescent="0.45">
      <c r="A130" s="446" t="s">
        <v>146</v>
      </c>
      <c r="B130" s="446" t="s">
        <v>26</v>
      </c>
      <c r="C130" s="387"/>
      <c r="D130" s="387"/>
      <c r="E130" s="400">
        <v>109</v>
      </c>
      <c r="F130" s="400">
        <v>133</v>
      </c>
      <c r="G130" s="400">
        <v>151</v>
      </c>
      <c r="H130" s="400">
        <v>177</v>
      </c>
      <c r="I130" s="400">
        <v>212</v>
      </c>
      <c r="J130" s="400">
        <v>252</v>
      </c>
      <c r="O130" s="527"/>
    </row>
    <row r="131" spans="1:15" ht="16.5" customHeight="1" x14ac:dyDescent="0.45">
      <c r="A131" s="12" t="s">
        <v>147</v>
      </c>
      <c r="B131" s="12" t="s">
        <v>187</v>
      </c>
      <c r="C131" s="289"/>
      <c r="D131" s="289"/>
      <c r="E131" s="398">
        <v>69</v>
      </c>
      <c r="F131" s="398">
        <v>58</v>
      </c>
      <c r="G131" s="398">
        <v>61</v>
      </c>
      <c r="H131" s="398">
        <v>65</v>
      </c>
      <c r="I131" s="398">
        <v>72</v>
      </c>
      <c r="J131" s="398">
        <v>76</v>
      </c>
      <c r="O131" s="193"/>
    </row>
    <row r="132" spans="1:15" ht="16.5" customHeight="1" x14ac:dyDescent="0.45">
      <c r="A132" s="12" t="s">
        <v>147</v>
      </c>
      <c r="B132" s="12" t="s">
        <v>188</v>
      </c>
      <c r="C132" s="289"/>
      <c r="D132" s="289"/>
      <c r="E132" s="398">
        <v>145</v>
      </c>
      <c r="F132" s="398">
        <v>132</v>
      </c>
      <c r="G132" s="398">
        <v>145</v>
      </c>
      <c r="H132" s="398">
        <v>167</v>
      </c>
      <c r="I132" s="398">
        <v>193</v>
      </c>
      <c r="J132" s="398">
        <v>237</v>
      </c>
      <c r="O132" s="193"/>
    </row>
    <row r="133" spans="1:15" ht="16.5" customHeight="1" x14ac:dyDescent="0.45">
      <c r="A133" s="12" t="s">
        <v>147</v>
      </c>
      <c r="B133" s="12" t="s">
        <v>87</v>
      </c>
      <c r="C133" s="289"/>
      <c r="D133" s="289"/>
      <c r="E133" s="398">
        <v>0</v>
      </c>
      <c r="F133" s="398">
        <v>0</v>
      </c>
      <c r="G133" s="398">
        <v>0</v>
      </c>
      <c r="H133" s="398">
        <v>0</v>
      </c>
      <c r="I133" s="398">
        <v>0</v>
      </c>
      <c r="J133" s="398">
        <v>0</v>
      </c>
      <c r="O133" s="193"/>
    </row>
    <row r="134" spans="1:15" s="525" customFormat="1" ht="16.5" customHeight="1" x14ac:dyDescent="0.45">
      <c r="A134" s="446" t="s">
        <v>147</v>
      </c>
      <c r="B134" s="446" t="s">
        <v>26</v>
      </c>
      <c r="C134" s="387"/>
      <c r="D134" s="387"/>
      <c r="E134" s="400">
        <v>214</v>
      </c>
      <c r="F134" s="400">
        <v>189</v>
      </c>
      <c r="G134" s="400">
        <v>207</v>
      </c>
      <c r="H134" s="400">
        <v>232</v>
      </c>
      <c r="I134" s="400">
        <v>266</v>
      </c>
      <c r="J134" s="400">
        <v>312</v>
      </c>
      <c r="O134" s="528"/>
    </row>
    <row r="135" spans="1:15" ht="16.5" customHeight="1" x14ac:dyDescent="0.45">
      <c r="A135" s="12" t="s">
        <v>148</v>
      </c>
      <c r="B135" s="12" t="s">
        <v>187</v>
      </c>
      <c r="C135" s="289"/>
      <c r="D135" s="289"/>
      <c r="E135" s="398">
        <v>106</v>
      </c>
      <c r="F135" s="398">
        <v>75</v>
      </c>
      <c r="G135" s="398">
        <v>80</v>
      </c>
      <c r="H135" s="398">
        <v>80</v>
      </c>
      <c r="I135" s="398">
        <v>79</v>
      </c>
      <c r="J135" s="398">
        <v>79</v>
      </c>
      <c r="O135" s="193"/>
    </row>
    <row r="136" spans="1:15" ht="16.5" customHeight="1" x14ac:dyDescent="0.45">
      <c r="A136" s="12" t="s">
        <v>148</v>
      </c>
      <c r="B136" s="12" t="s">
        <v>188</v>
      </c>
      <c r="C136" s="289"/>
      <c r="D136" s="289"/>
      <c r="E136" s="398">
        <v>225</v>
      </c>
      <c r="F136" s="398">
        <v>160</v>
      </c>
      <c r="G136" s="398">
        <v>154</v>
      </c>
      <c r="H136" s="398">
        <v>157</v>
      </c>
      <c r="I136" s="398">
        <v>162</v>
      </c>
      <c r="J136" s="398">
        <v>166</v>
      </c>
      <c r="O136" s="193"/>
    </row>
    <row r="137" spans="1:15" ht="16.5" customHeight="1" x14ac:dyDescent="0.45">
      <c r="A137" s="12" t="s">
        <v>148</v>
      </c>
      <c r="B137" s="12" t="s">
        <v>87</v>
      </c>
      <c r="C137" s="289"/>
      <c r="D137" s="289"/>
      <c r="E137" s="398">
        <v>0</v>
      </c>
      <c r="F137" s="398">
        <v>0</v>
      </c>
      <c r="G137" s="398">
        <v>0</v>
      </c>
      <c r="H137" s="398">
        <v>0</v>
      </c>
      <c r="I137" s="398">
        <v>0</v>
      </c>
      <c r="J137" s="398">
        <v>0</v>
      </c>
    </row>
    <row r="138" spans="1:15" s="525" customFormat="1" ht="16.5" customHeight="1" x14ac:dyDescent="0.45">
      <c r="A138" s="446" t="s">
        <v>148</v>
      </c>
      <c r="B138" s="446" t="s">
        <v>26</v>
      </c>
      <c r="C138" s="387"/>
      <c r="D138" s="387"/>
      <c r="E138" s="400">
        <v>332</v>
      </c>
      <c r="F138" s="400">
        <v>235</v>
      </c>
      <c r="G138" s="400">
        <v>234</v>
      </c>
      <c r="H138" s="400">
        <v>237</v>
      </c>
      <c r="I138" s="400">
        <v>241</v>
      </c>
      <c r="J138" s="400">
        <v>246</v>
      </c>
    </row>
    <row r="139" spans="1:15" ht="16.5" customHeight="1" x14ac:dyDescent="0.45">
      <c r="A139" s="12" t="s">
        <v>149</v>
      </c>
      <c r="B139" s="12" t="s">
        <v>187</v>
      </c>
      <c r="C139" s="289"/>
      <c r="D139" s="289"/>
      <c r="E139" s="398">
        <v>167</v>
      </c>
      <c r="F139" s="398">
        <v>137</v>
      </c>
      <c r="G139" s="398">
        <v>152</v>
      </c>
      <c r="H139" s="398">
        <v>142</v>
      </c>
      <c r="I139" s="398">
        <v>148</v>
      </c>
      <c r="J139" s="398">
        <v>146</v>
      </c>
    </row>
    <row r="140" spans="1:15" ht="16.5" customHeight="1" x14ac:dyDescent="0.45">
      <c r="A140" s="12" t="s">
        <v>149</v>
      </c>
      <c r="B140" s="12" t="s">
        <v>188</v>
      </c>
      <c r="C140" s="289"/>
      <c r="D140" s="289"/>
      <c r="E140" s="398">
        <v>401</v>
      </c>
      <c r="F140" s="398">
        <v>327</v>
      </c>
      <c r="G140" s="398">
        <v>333</v>
      </c>
      <c r="H140" s="398">
        <v>304</v>
      </c>
      <c r="I140" s="398">
        <v>293</v>
      </c>
      <c r="J140" s="398">
        <v>285</v>
      </c>
    </row>
    <row r="141" spans="1:15" ht="16.5" customHeight="1" x14ac:dyDescent="0.45">
      <c r="A141" s="12" t="s">
        <v>149</v>
      </c>
      <c r="B141" s="12" t="s">
        <v>87</v>
      </c>
      <c r="C141" s="289"/>
      <c r="D141" s="289"/>
      <c r="E141" s="398">
        <v>0</v>
      </c>
      <c r="F141" s="398">
        <v>0</v>
      </c>
      <c r="G141" s="398">
        <v>0</v>
      </c>
      <c r="H141" s="398">
        <v>0</v>
      </c>
      <c r="I141" s="398">
        <v>0</v>
      </c>
      <c r="J141" s="398">
        <v>0</v>
      </c>
    </row>
    <row r="142" spans="1:15" s="525" customFormat="1" ht="16.5" customHeight="1" x14ac:dyDescent="0.45">
      <c r="A142" s="446" t="s">
        <v>149</v>
      </c>
      <c r="B142" s="446" t="s">
        <v>26</v>
      </c>
      <c r="C142" s="387"/>
      <c r="D142" s="387"/>
      <c r="E142" s="400">
        <v>568</v>
      </c>
      <c r="F142" s="400">
        <v>464</v>
      </c>
      <c r="G142" s="400">
        <v>485</v>
      </c>
      <c r="H142" s="400">
        <v>445</v>
      </c>
      <c r="I142" s="400">
        <v>440</v>
      </c>
      <c r="J142" s="400">
        <v>430</v>
      </c>
    </row>
    <row r="143" spans="1:15" ht="16.5" customHeight="1" x14ac:dyDescent="0.45">
      <c r="A143" s="12" t="s">
        <v>150</v>
      </c>
      <c r="B143" s="12" t="s">
        <v>187</v>
      </c>
      <c r="C143" s="289"/>
      <c r="D143" s="289"/>
      <c r="E143" s="398">
        <v>908</v>
      </c>
      <c r="F143" s="398">
        <v>919</v>
      </c>
      <c r="G143" s="398">
        <v>875</v>
      </c>
      <c r="H143" s="398">
        <v>790</v>
      </c>
      <c r="I143" s="398">
        <v>736</v>
      </c>
      <c r="J143" s="398">
        <v>666</v>
      </c>
    </row>
    <row r="144" spans="1:15" ht="16.5" customHeight="1" x14ac:dyDescent="0.45">
      <c r="A144" s="12" t="s">
        <v>150</v>
      </c>
      <c r="B144" s="12" t="s">
        <v>188</v>
      </c>
      <c r="C144" s="289"/>
      <c r="D144" s="289"/>
      <c r="E144" s="398">
        <v>1486</v>
      </c>
      <c r="F144" s="398">
        <v>1468</v>
      </c>
      <c r="G144" s="398">
        <v>1421</v>
      </c>
      <c r="H144" s="398">
        <v>1284</v>
      </c>
      <c r="I144" s="398">
        <v>1210</v>
      </c>
      <c r="J144" s="398">
        <v>1093</v>
      </c>
    </row>
    <row r="145" spans="1:11" ht="16.5" customHeight="1" x14ac:dyDescent="0.45">
      <c r="A145" s="12" t="s">
        <v>150</v>
      </c>
      <c r="B145" s="12" t="s">
        <v>87</v>
      </c>
      <c r="C145" s="289"/>
      <c r="D145" s="289"/>
      <c r="E145" s="398">
        <v>0</v>
      </c>
      <c r="F145" s="398">
        <v>0</v>
      </c>
      <c r="G145" s="398">
        <v>0</v>
      </c>
      <c r="H145" s="398">
        <v>0</v>
      </c>
      <c r="I145" s="398">
        <v>0</v>
      </c>
      <c r="J145" s="398">
        <v>142</v>
      </c>
    </row>
    <row r="146" spans="1:11" s="525" customFormat="1" ht="16.5" customHeight="1" x14ac:dyDescent="0.45">
      <c r="A146" s="446" t="s">
        <v>150</v>
      </c>
      <c r="B146" s="446" t="s">
        <v>26</v>
      </c>
      <c r="C146" s="387"/>
      <c r="D146" s="387"/>
      <c r="E146" s="400">
        <v>2394</v>
      </c>
      <c r="F146" s="400">
        <v>2388</v>
      </c>
      <c r="G146" s="400">
        <v>2296</v>
      </c>
      <c r="H146" s="400">
        <v>2074</v>
      </c>
      <c r="I146" s="400">
        <v>1946</v>
      </c>
      <c r="J146" s="400">
        <v>1901</v>
      </c>
    </row>
    <row r="147" spans="1:11" ht="16.5" customHeight="1" x14ac:dyDescent="0.45">
      <c r="A147" s="12" t="s">
        <v>151</v>
      </c>
      <c r="B147" s="12" t="s">
        <v>187</v>
      </c>
      <c r="C147" s="289"/>
      <c r="D147" s="289"/>
      <c r="E147" s="398">
        <v>2025</v>
      </c>
      <c r="F147" s="398">
        <v>2291</v>
      </c>
      <c r="G147" s="398">
        <v>2485</v>
      </c>
      <c r="H147" s="398">
        <v>2553</v>
      </c>
      <c r="I147" s="398">
        <v>2583</v>
      </c>
      <c r="J147" s="398">
        <v>2485</v>
      </c>
    </row>
    <row r="148" spans="1:11" ht="16.5" customHeight="1" x14ac:dyDescent="0.45">
      <c r="A148" s="12" t="s">
        <v>151</v>
      </c>
      <c r="B148" s="12" t="s">
        <v>188</v>
      </c>
      <c r="C148" s="289"/>
      <c r="D148" s="289"/>
      <c r="E148" s="398">
        <v>3960</v>
      </c>
      <c r="F148" s="398">
        <v>4243</v>
      </c>
      <c r="G148" s="398">
        <v>4417</v>
      </c>
      <c r="H148" s="398">
        <v>4244</v>
      </c>
      <c r="I148" s="398">
        <v>4155</v>
      </c>
      <c r="J148" s="398">
        <v>3889</v>
      </c>
    </row>
    <row r="149" spans="1:11" ht="16.5" customHeight="1" x14ac:dyDescent="0.45">
      <c r="A149" s="12" t="s">
        <v>151</v>
      </c>
      <c r="B149" s="12" t="s">
        <v>87</v>
      </c>
      <c r="C149" s="289"/>
      <c r="D149" s="289"/>
      <c r="E149" s="398">
        <v>0</v>
      </c>
      <c r="F149" s="398">
        <v>0</v>
      </c>
      <c r="G149" s="398">
        <v>0</v>
      </c>
      <c r="H149" s="398">
        <v>0</v>
      </c>
      <c r="I149" s="398">
        <v>0</v>
      </c>
      <c r="J149" s="398">
        <v>0</v>
      </c>
    </row>
    <row r="150" spans="1:11" s="525" customFormat="1" ht="16.5" customHeight="1" x14ac:dyDescent="0.45">
      <c r="A150" s="446" t="s">
        <v>151</v>
      </c>
      <c r="B150" s="446" t="s">
        <v>26</v>
      </c>
      <c r="C150" s="387"/>
      <c r="D150" s="387"/>
      <c r="E150" s="400">
        <v>5985</v>
      </c>
      <c r="F150" s="400">
        <v>6534</v>
      </c>
      <c r="G150" s="400">
        <v>6903</v>
      </c>
      <c r="H150" s="400">
        <v>6796</v>
      </c>
      <c r="I150" s="400">
        <v>6739</v>
      </c>
      <c r="J150" s="400">
        <v>6374</v>
      </c>
    </row>
    <row r="151" spans="1:11" ht="16.5" customHeight="1" x14ac:dyDescent="0.45">
      <c r="A151" s="12" t="s">
        <v>152</v>
      </c>
      <c r="B151" s="12" t="s">
        <v>187</v>
      </c>
      <c r="C151" s="289"/>
      <c r="D151" s="289"/>
      <c r="E151" s="398">
        <v>2902</v>
      </c>
      <c r="F151" s="398">
        <v>3262</v>
      </c>
      <c r="G151" s="398">
        <v>3399</v>
      </c>
      <c r="H151" s="398">
        <v>3694</v>
      </c>
      <c r="I151" s="398">
        <v>3921</v>
      </c>
      <c r="J151" s="398">
        <v>4054</v>
      </c>
    </row>
    <row r="152" spans="1:11" ht="16.5" customHeight="1" x14ac:dyDescent="0.45">
      <c r="A152" s="12" t="s">
        <v>152</v>
      </c>
      <c r="B152" s="12" t="s">
        <v>188</v>
      </c>
      <c r="C152" s="289"/>
      <c r="D152" s="289"/>
      <c r="E152" s="398">
        <v>4834</v>
      </c>
      <c r="F152" s="398">
        <v>5301</v>
      </c>
      <c r="G152" s="398">
        <v>5553</v>
      </c>
      <c r="H152" s="398">
        <v>5772</v>
      </c>
      <c r="I152" s="398">
        <v>6036</v>
      </c>
      <c r="J152" s="398">
        <v>6008</v>
      </c>
    </row>
    <row r="153" spans="1:11" ht="16.5" customHeight="1" x14ac:dyDescent="0.45">
      <c r="A153" s="12" t="s">
        <v>152</v>
      </c>
      <c r="B153" s="12" t="s">
        <v>87</v>
      </c>
      <c r="C153" s="289"/>
      <c r="D153" s="289"/>
      <c r="E153" s="398">
        <v>0</v>
      </c>
      <c r="F153" s="398">
        <v>0</v>
      </c>
      <c r="G153" s="398">
        <v>0</v>
      </c>
      <c r="H153" s="398">
        <v>0</v>
      </c>
      <c r="I153" s="398">
        <v>0</v>
      </c>
      <c r="J153" s="398">
        <v>0</v>
      </c>
    </row>
    <row r="154" spans="1:11" s="525" customFormat="1" ht="16.5" customHeight="1" x14ac:dyDescent="0.45">
      <c r="A154" s="446" t="s">
        <v>152</v>
      </c>
      <c r="B154" s="446" t="s">
        <v>26</v>
      </c>
      <c r="C154" s="387"/>
      <c r="D154" s="387"/>
      <c r="E154" s="400">
        <v>7735</v>
      </c>
      <c r="F154" s="400">
        <v>8563</v>
      </c>
      <c r="G154" s="400">
        <v>8952</v>
      </c>
      <c r="H154" s="400">
        <v>9466</v>
      </c>
      <c r="I154" s="400">
        <v>9957</v>
      </c>
      <c r="J154" s="400">
        <v>10063</v>
      </c>
    </row>
    <row r="155" spans="1:11" ht="16.5" customHeight="1" x14ac:dyDescent="0.45">
      <c r="A155" s="12" t="s">
        <v>153</v>
      </c>
      <c r="B155" s="12" t="s">
        <v>187</v>
      </c>
      <c r="C155" s="289"/>
      <c r="D155" s="289"/>
      <c r="E155" s="398">
        <v>1908</v>
      </c>
      <c r="F155" s="398">
        <v>2145</v>
      </c>
      <c r="G155" s="398">
        <v>2559</v>
      </c>
      <c r="H155" s="398">
        <v>2828</v>
      </c>
      <c r="I155" s="398">
        <v>3092</v>
      </c>
      <c r="J155" s="398">
        <v>3341</v>
      </c>
    </row>
    <row r="156" spans="1:11" ht="16.5" customHeight="1" x14ac:dyDescent="0.45">
      <c r="A156" s="12" t="s">
        <v>153</v>
      </c>
      <c r="B156" s="12" t="s">
        <v>188</v>
      </c>
      <c r="C156" s="289"/>
      <c r="D156" s="289"/>
      <c r="E156" s="398">
        <v>3181</v>
      </c>
      <c r="F156" s="398">
        <v>3527</v>
      </c>
      <c r="G156" s="398">
        <v>4120</v>
      </c>
      <c r="H156" s="398">
        <v>4511</v>
      </c>
      <c r="I156" s="398">
        <v>4881</v>
      </c>
      <c r="J156" s="398">
        <v>5117</v>
      </c>
    </row>
    <row r="157" spans="1:11" ht="16.5" customHeight="1" x14ac:dyDescent="0.45">
      <c r="A157" s="12" t="s">
        <v>153</v>
      </c>
      <c r="B157" s="12" t="s">
        <v>87</v>
      </c>
      <c r="C157" s="289"/>
      <c r="D157" s="289"/>
      <c r="E157" s="399">
        <v>0</v>
      </c>
      <c r="F157" s="399">
        <v>0</v>
      </c>
      <c r="G157" s="399">
        <v>0</v>
      </c>
      <c r="H157" s="399">
        <v>0</v>
      </c>
      <c r="I157" s="399">
        <v>0</v>
      </c>
      <c r="J157" s="399">
        <v>0</v>
      </c>
      <c r="K157" s="44"/>
    </row>
    <row r="158" spans="1:11" s="525" customFormat="1" ht="16.5" customHeight="1" x14ac:dyDescent="0.45">
      <c r="A158" s="446" t="s">
        <v>153</v>
      </c>
      <c r="B158" s="446" t="s">
        <v>26</v>
      </c>
      <c r="C158" s="387"/>
      <c r="D158" s="387"/>
      <c r="E158" s="400">
        <v>5090</v>
      </c>
      <c r="F158" s="400">
        <v>5672</v>
      </c>
      <c r="G158" s="400">
        <v>6679</v>
      </c>
      <c r="H158" s="400">
        <v>7339</v>
      </c>
      <c r="I158" s="400">
        <v>7973</v>
      </c>
      <c r="J158" s="400">
        <v>8458</v>
      </c>
    </row>
    <row r="159" spans="1:11" ht="16.5" customHeight="1" x14ac:dyDescent="0.45">
      <c r="A159" s="12" t="s">
        <v>154</v>
      </c>
      <c r="B159" s="12" t="s">
        <v>187</v>
      </c>
      <c r="C159" s="289"/>
      <c r="D159" s="289"/>
      <c r="E159" s="398">
        <v>1656</v>
      </c>
      <c r="F159" s="398">
        <v>1850</v>
      </c>
      <c r="G159" s="398">
        <v>2089</v>
      </c>
      <c r="H159" s="398">
        <v>2337</v>
      </c>
      <c r="I159" s="398">
        <v>2655</v>
      </c>
      <c r="J159" s="398">
        <v>2970</v>
      </c>
    </row>
    <row r="160" spans="1:11" ht="16.5" customHeight="1" x14ac:dyDescent="0.45">
      <c r="A160" s="12" t="s">
        <v>154</v>
      </c>
      <c r="B160" s="12" t="s">
        <v>188</v>
      </c>
      <c r="C160" s="289"/>
      <c r="D160" s="289"/>
      <c r="E160" s="398">
        <v>2726</v>
      </c>
      <c r="F160" s="398">
        <v>2980</v>
      </c>
      <c r="G160" s="398">
        <v>3331</v>
      </c>
      <c r="H160" s="398">
        <v>3706</v>
      </c>
      <c r="I160" s="398">
        <v>4125</v>
      </c>
      <c r="J160" s="398">
        <v>4461</v>
      </c>
    </row>
    <row r="161" spans="1:13" ht="16.5" customHeight="1" x14ac:dyDescent="0.45">
      <c r="A161" s="12" t="s">
        <v>154</v>
      </c>
      <c r="B161" s="12" t="s">
        <v>87</v>
      </c>
      <c r="C161" s="289"/>
      <c r="D161" s="289"/>
      <c r="E161" s="398">
        <v>0</v>
      </c>
      <c r="F161" s="398">
        <v>0</v>
      </c>
      <c r="G161" s="398">
        <v>0</v>
      </c>
      <c r="H161" s="398">
        <v>0</v>
      </c>
      <c r="I161" s="398">
        <v>0</v>
      </c>
      <c r="J161" s="398">
        <v>0</v>
      </c>
    </row>
    <row r="162" spans="1:13" s="525" customFormat="1" ht="16.5" customHeight="1" x14ac:dyDescent="0.45">
      <c r="A162" s="446" t="s">
        <v>154</v>
      </c>
      <c r="B162" s="446" t="s">
        <v>26</v>
      </c>
      <c r="C162" s="387"/>
      <c r="D162" s="387"/>
      <c r="E162" s="400">
        <v>4382</v>
      </c>
      <c r="F162" s="400">
        <v>4830</v>
      </c>
      <c r="G162" s="400">
        <v>5420</v>
      </c>
      <c r="H162" s="400">
        <v>6043</v>
      </c>
      <c r="I162" s="400">
        <v>6780</v>
      </c>
      <c r="J162" s="400">
        <v>7431</v>
      </c>
    </row>
    <row r="163" spans="1:13" ht="16.5" customHeight="1" x14ac:dyDescent="0.45">
      <c r="A163" s="12" t="s">
        <v>155</v>
      </c>
      <c r="B163" s="12" t="s">
        <v>187</v>
      </c>
      <c r="C163" s="289"/>
      <c r="D163" s="289"/>
      <c r="E163" s="398">
        <v>795</v>
      </c>
      <c r="F163" s="398">
        <v>847</v>
      </c>
      <c r="G163" s="398">
        <v>852</v>
      </c>
      <c r="H163" s="398">
        <v>848</v>
      </c>
      <c r="I163" s="398">
        <v>906</v>
      </c>
      <c r="J163" s="398">
        <v>948</v>
      </c>
      <c r="M163" s="44"/>
    </row>
    <row r="164" spans="1:13" ht="16.5" customHeight="1" x14ac:dyDescent="0.45">
      <c r="A164" s="12" t="s">
        <v>155</v>
      </c>
      <c r="B164" s="12" t="s">
        <v>188</v>
      </c>
      <c r="C164" s="289"/>
      <c r="D164" s="289"/>
      <c r="E164" s="398">
        <v>781</v>
      </c>
      <c r="F164" s="398">
        <v>832</v>
      </c>
      <c r="G164" s="398">
        <v>864</v>
      </c>
      <c r="H164" s="398">
        <v>920</v>
      </c>
      <c r="I164" s="398">
        <v>970</v>
      </c>
      <c r="J164" s="398">
        <v>1007</v>
      </c>
    </row>
    <row r="165" spans="1:13" ht="16.5" customHeight="1" x14ac:dyDescent="0.45">
      <c r="A165" s="12" t="s">
        <v>155</v>
      </c>
      <c r="B165" s="12" t="s">
        <v>87</v>
      </c>
      <c r="C165" s="289"/>
      <c r="D165" s="289"/>
      <c r="E165" s="398">
        <v>0</v>
      </c>
      <c r="F165" s="398">
        <v>0</v>
      </c>
      <c r="G165" s="398">
        <v>0</v>
      </c>
      <c r="H165" s="398">
        <v>0</v>
      </c>
      <c r="I165" s="398">
        <v>0</v>
      </c>
      <c r="J165" s="398">
        <v>0</v>
      </c>
    </row>
    <row r="166" spans="1:13" s="525" customFormat="1" ht="16.5" customHeight="1" x14ac:dyDescent="0.45">
      <c r="A166" s="446" t="s">
        <v>155</v>
      </c>
      <c r="B166" s="446" t="s">
        <v>26</v>
      </c>
      <c r="C166" s="387"/>
      <c r="D166" s="387"/>
      <c r="E166" s="400">
        <v>1576</v>
      </c>
      <c r="F166" s="400">
        <v>1679</v>
      </c>
      <c r="G166" s="400">
        <v>1716</v>
      </c>
      <c r="H166" s="400">
        <v>1768</v>
      </c>
      <c r="I166" s="400">
        <v>1876</v>
      </c>
      <c r="J166" s="400">
        <v>1955</v>
      </c>
    </row>
    <row r="167" spans="1:13" ht="16.5" customHeight="1" x14ac:dyDescent="0.45">
      <c r="A167" s="12" t="s">
        <v>156</v>
      </c>
      <c r="B167" s="12" t="s">
        <v>187</v>
      </c>
      <c r="C167" s="289"/>
      <c r="D167" s="289"/>
      <c r="E167" s="398">
        <v>0</v>
      </c>
      <c r="F167" s="398">
        <v>0</v>
      </c>
      <c r="G167" s="398">
        <v>3</v>
      </c>
      <c r="H167" s="398">
        <v>0</v>
      </c>
      <c r="I167" s="398">
        <v>0</v>
      </c>
      <c r="J167" s="398">
        <v>0</v>
      </c>
    </row>
    <row r="168" spans="1:13" ht="16.5" customHeight="1" x14ac:dyDescent="0.45">
      <c r="A168" s="12" t="s">
        <v>156</v>
      </c>
      <c r="B168" s="12" t="s">
        <v>188</v>
      </c>
      <c r="C168" s="289"/>
      <c r="D168" s="289"/>
      <c r="E168" s="398">
        <v>0</v>
      </c>
      <c r="F168" s="398">
        <v>0</v>
      </c>
      <c r="G168" s="398">
        <v>3</v>
      </c>
      <c r="H168" s="398">
        <v>0</v>
      </c>
      <c r="I168" s="398">
        <v>0</v>
      </c>
      <c r="J168" s="398">
        <v>0</v>
      </c>
    </row>
    <row r="169" spans="1:13" ht="16.5" customHeight="1" x14ac:dyDescent="0.45">
      <c r="A169" s="12" t="s">
        <v>156</v>
      </c>
      <c r="B169" s="12" t="s">
        <v>87</v>
      </c>
      <c r="C169" s="289"/>
      <c r="D169" s="289"/>
      <c r="E169" s="398">
        <v>0</v>
      </c>
      <c r="F169" s="398">
        <v>0</v>
      </c>
      <c r="G169" s="398">
        <v>0</v>
      </c>
      <c r="H169" s="398">
        <v>0</v>
      </c>
      <c r="I169" s="398">
        <v>0</v>
      </c>
      <c r="J169" s="398">
        <v>0</v>
      </c>
    </row>
    <row r="170" spans="1:13" s="525" customFormat="1" ht="16.5" customHeight="1" x14ac:dyDescent="0.45">
      <c r="A170" s="446" t="s">
        <v>156</v>
      </c>
      <c r="B170" s="446" t="s">
        <v>26</v>
      </c>
      <c r="C170" s="387"/>
      <c r="D170" s="387"/>
      <c r="E170" s="400">
        <v>0</v>
      </c>
      <c r="F170" s="400">
        <v>0</v>
      </c>
      <c r="G170" s="400">
        <v>6</v>
      </c>
      <c r="H170" s="400">
        <v>0</v>
      </c>
      <c r="I170" s="400">
        <v>0</v>
      </c>
      <c r="J170" s="400">
        <v>0</v>
      </c>
    </row>
    <row r="171" spans="1:13" ht="16.5" customHeight="1" x14ac:dyDescent="0.45">
      <c r="A171" s="12" t="s">
        <v>26</v>
      </c>
      <c r="B171" s="12" t="s">
        <v>187</v>
      </c>
      <c r="C171" s="289"/>
      <c r="D171" s="289"/>
      <c r="E171" s="398">
        <v>10581</v>
      </c>
      <c r="F171" s="398">
        <v>11637</v>
      </c>
      <c r="G171" s="398">
        <v>12617</v>
      </c>
      <c r="H171" s="398">
        <v>13410</v>
      </c>
      <c r="I171" s="398">
        <v>14277</v>
      </c>
      <c r="J171" s="398">
        <v>14861</v>
      </c>
    </row>
    <row r="172" spans="1:13" ht="16.5" customHeight="1" x14ac:dyDescent="0.45">
      <c r="A172" s="12" t="s">
        <v>26</v>
      </c>
      <c r="B172" s="12" t="s">
        <v>188</v>
      </c>
      <c r="C172" s="289"/>
      <c r="D172" s="289"/>
      <c r="E172" s="398">
        <v>17859</v>
      </c>
      <c r="F172" s="398">
        <v>19115</v>
      </c>
      <c r="G172" s="398">
        <v>20504</v>
      </c>
      <c r="H172" s="398">
        <v>21253</v>
      </c>
      <c r="I172" s="398">
        <v>22246</v>
      </c>
      <c r="J172" s="398">
        <v>22515</v>
      </c>
    </row>
    <row r="173" spans="1:13" s="45" customFormat="1" ht="16.5" customHeight="1" x14ac:dyDescent="0.45">
      <c r="A173" s="12" t="s">
        <v>26</v>
      </c>
      <c r="B173" s="12" t="s">
        <v>87</v>
      </c>
      <c r="C173" s="289"/>
      <c r="D173" s="289"/>
      <c r="E173" s="398">
        <v>1</v>
      </c>
      <c r="F173" s="398">
        <v>1</v>
      </c>
      <c r="G173" s="398">
        <v>0</v>
      </c>
      <c r="H173" s="398">
        <v>0</v>
      </c>
      <c r="I173" s="398">
        <v>0</v>
      </c>
      <c r="J173" s="398">
        <v>143</v>
      </c>
    </row>
    <row r="174" spans="1:13" s="45" customFormat="1" ht="16.5" customHeight="1" x14ac:dyDescent="0.45">
      <c r="A174" s="446" t="s">
        <v>26</v>
      </c>
      <c r="B174" s="446" t="s">
        <v>26</v>
      </c>
      <c r="C174" s="289"/>
      <c r="D174" s="289"/>
      <c r="E174" s="400">
        <v>28440</v>
      </c>
      <c r="F174" s="400">
        <v>30752</v>
      </c>
      <c r="G174" s="400">
        <v>33121</v>
      </c>
      <c r="H174" s="400">
        <v>34663</v>
      </c>
      <c r="I174" s="400">
        <v>36523</v>
      </c>
      <c r="J174" s="400">
        <v>37518</v>
      </c>
    </row>
    <row r="175" spans="1:13" ht="12.95" customHeight="1" x14ac:dyDescent="0.45">
      <c r="A175" s="6"/>
      <c r="B175" s="6"/>
      <c r="C175" s="6"/>
      <c r="D175" s="6"/>
      <c r="E175" s="6"/>
      <c r="F175" s="6"/>
      <c r="G175" s="6"/>
      <c r="H175" s="6"/>
      <c r="I175" s="6"/>
      <c r="J175" s="6"/>
    </row>
    <row r="176" spans="1:13" s="143" customFormat="1" ht="32.25" customHeight="1" x14ac:dyDescent="0.45">
      <c r="A176" s="615"/>
      <c r="B176" s="615"/>
      <c r="C176" s="374"/>
      <c r="D176" s="374"/>
    </row>
    <row r="177" spans="1:4" ht="16.5" customHeight="1" x14ac:dyDescent="0.35">
      <c r="A177" s="615"/>
      <c r="B177" s="615"/>
      <c r="C177" s="374"/>
      <c r="D177" s="374"/>
    </row>
  </sheetData>
  <mergeCells count="7">
    <mergeCell ref="A177:B177"/>
    <mergeCell ref="A1:J1"/>
    <mergeCell ref="A2:J2"/>
    <mergeCell ref="E6:J6"/>
    <mergeCell ref="E63:J63"/>
    <mergeCell ref="A176:B176"/>
    <mergeCell ref="E120:J120"/>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50"/>
  <sheetViews>
    <sheetView showGridLines="0" zoomScaleNormal="100" workbookViewId="0">
      <selection sqref="A1:I1"/>
    </sheetView>
  </sheetViews>
  <sheetFormatPr defaultColWidth="9.1328125" defaultRowHeight="12.75" x14ac:dyDescent="0.35"/>
  <cols>
    <col min="1" max="1" width="54.73046875" style="5" customWidth="1"/>
    <col min="2" max="2" width="9.1328125" style="5" hidden="1" customWidth="1"/>
    <col min="3" max="3" width="9.59765625" style="5" hidden="1" customWidth="1"/>
    <col min="4" max="9" width="14.59765625" style="5" customWidth="1"/>
    <col min="10" max="16384" width="9.1328125" style="5"/>
  </cols>
  <sheetData>
    <row r="1" spans="1:10" s="4" customFormat="1" ht="20.85" customHeight="1" x14ac:dyDescent="0.45">
      <c r="A1" s="590" t="s">
        <v>255</v>
      </c>
      <c r="B1" s="590"/>
      <c r="C1" s="590"/>
      <c r="D1" s="590"/>
      <c r="E1" s="590"/>
      <c r="F1" s="590"/>
      <c r="G1" s="590"/>
      <c r="H1" s="590"/>
      <c r="I1" s="590"/>
      <c r="J1"/>
    </row>
    <row r="2" spans="1:10" customFormat="1" ht="20.85" customHeight="1" x14ac:dyDescent="0.45">
      <c r="A2" s="618" t="s">
        <v>48</v>
      </c>
      <c r="B2" s="618"/>
      <c r="C2" s="618"/>
      <c r="D2" s="618"/>
      <c r="E2" s="618"/>
      <c r="F2" s="618"/>
      <c r="G2" s="618"/>
      <c r="H2" s="618"/>
      <c r="I2" s="618"/>
      <c r="J2" s="533"/>
    </row>
    <row r="3" spans="1:10" customFormat="1" ht="16.149999999999999" customHeight="1" x14ac:dyDescent="0.45">
      <c r="A3" s="532"/>
      <c r="B3" s="532"/>
      <c r="C3" s="532"/>
      <c r="D3" s="532"/>
      <c r="E3" s="532"/>
      <c r="F3" s="532"/>
      <c r="G3" s="532"/>
      <c r="H3" s="532"/>
      <c r="I3" s="532"/>
      <c r="J3" s="533"/>
    </row>
    <row r="4" spans="1:10" s="33" customFormat="1" ht="18.75" customHeight="1" x14ac:dyDescent="0.35">
      <c r="A4" s="329"/>
      <c r="B4" s="329"/>
      <c r="C4" s="329"/>
      <c r="D4" s="622" t="s">
        <v>79</v>
      </c>
      <c r="E4" s="622"/>
      <c r="F4" s="622"/>
      <c r="G4" s="622"/>
      <c r="H4" s="622"/>
      <c r="I4" s="622"/>
    </row>
    <row r="5" spans="1:10" s="48" customFormat="1" ht="30.75" customHeight="1" x14ac:dyDescent="0.45">
      <c r="A5" s="314"/>
      <c r="B5" s="314"/>
      <c r="C5" s="272"/>
      <c r="D5" s="316" t="s">
        <v>0</v>
      </c>
      <c r="E5" s="316" t="s">
        <v>1</v>
      </c>
      <c r="F5" s="316" t="s">
        <v>2</v>
      </c>
      <c r="G5" s="316" t="s">
        <v>3</v>
      </c>
      <c r="H5" s="316" t="s">
        <v>4</v>
      </c>
      <c r="I5" s="316" t="s">
        <v>308</v>
      </c>
      <c r="J5"/>
    </row>
    <row r="6" spans="1:10" s="33" customFormat="1" ht="31.5" hidden="1" customHeight="1" x14ac:dyDescent="0.45">
      <c r="A6" s="49"/>
      <c r="B6" s="49"/>
      <c r="C6" s="49"/>
      <c r="D6" s="68"/>
      <c r="E6" s="68"/>
      <c r="F6" s="68"/>
      <c r="G6" s="68"/>
      <c r="H6" s="68"/>
      <c r="I6" s="68"/>
    </row>
    <row r="7" spans="1:10" s="33" customFormat="1" ht="30" customHeight="1" x14ac:dyDescent="0.45">
      <c r="A7" s="52" t="s">
        <v>230</v>
      </c>
      <c r="B7"/>
      <c r="C7"/>
      <c r="D7" s="539">
        <v>7866</v>
      </c>
      <c r="E7" s="539">
        <v>8445</v>
      </c>
      <c r="F7" s="539">
        <v>9052</v>
      </c>
      <c r="G7" s="539">
        <v>9253</v>
      </c>
      <c r="H7" s="539">
        <v>9225</v>
      </c>
      <c r="I7" s="539">
        <v>8389</v>
      </c>
    </row>
    <row r="8" spans="1:10" s="33" customFormat="1" ht="16.5" customHeight="1" x14ac:dyDescent="0.45">
      <c r="A8" s="52" t="s">
        <v>231</v>
      </c>
      <c r="B8"/>
      <c r="C8"/>
      <c r="D8" s="539">
        <v>8009</v>
      </c>
      <c r="E8" s="539">
        <v>8681</v>
      </c>
      <c r="F8" s="539">
        <v>9367</v>
      </c>
      <c r="G8" s="539">
        <v>9547</v>
      </c>
      <c r="H8" s="539">
        <v>9879</v>
      </c>
      <c r="I8" s="539">
        <v>8884</v>
      </c>
    </row>
    <row r="9" spans="1:10" s="33" customFormat="1" ht="28.5" customHeight="1" x14ac:dyDescent="0.45">
      <c r="A9" s="156" t="s">
        <v>235</v>
      </c>
      <c r="B9"/>
      <c r="C9"/>
      <c r="D9" s="162">
        <v>7060</v>
      </c>
      <c r="E9" s="162">
        <v>7690</v>
      </c>
      <c r="F9" s="162">
        <v>8319</v>
      </c>
      <c r="G9" s="162">
        <v>8404</v>
      </c>
      <c r="H9" s="162">
        <v>8666</v>
      </c>
      <c r="I9" s="162">
        <v>7808</v>
      </c>
    </row>
    <row r="10" spans="1:10" s="33" customFormat="1" ht="16.5" customHeight="1" x14ac:dyDescent="0.45">
      <c r="A10" s="53" t="s">
        <v>232</v>
      </c>
      <c r="B10"/>
      <c r="C10"/>
      <c r="D10" s="162">
        <v>193</v>
      </c>
      <c r="E10" s="162">
        <v>227</v>
      </c>
      <c r="F10" s="162">
        <v>243</v>
      </c>
      <c r="G10" s="162">
        <v>230</v>
      </c>
      <c r="H10" s="162">
        <v>217</v>
      </c>
      <c r="I10" s="162">
        <v>186</v>
      </c>
    </row>
    <row r="11" spans="1:10" s="33" customFormat="1" ht="16.5" customHeight="1" x14ac:dyDescent="0.45">
      <c r="A11" s="53" t="s">
        <v>233</v>
      </c>
      <c r="B11"/>
      <c r="C11"/>
      <c r="D11" s="162">
        <v>246</v>
      </c>
      <c r="E11" s="162">
        <v>237</v>
      </c>
      <c r="F11" s="162">
        <v>215</v>
      </c>
      <c r="G11" s="162">
        <v>219</v>
      </c>
      <c r="H11" s="162">
        <v>197</v>
      </c>
      <c r="I11" s="162">
        <v>225</v>
      </c>
    </row>
    <row r="12" spans="1:10" s="33" customFormat="1" ht="30" customHeight="1" x14ac:dyDescent="0.45">
      <c r="A12" s="38" t="s">
        <v>234</v>
      </c>
      <c r="B12"/>
      <c r="C12"/>
      <c r="D12" s="539">
        <v>13</v>
      </c>
      <c r="E12" s="539">
        <v>19</v>
      </c>
      <c r="F12" s="539">
        <v>16</v>
      </c>
      <c r="G12" s="539">
        <v>15</v>
      </c>
      <c r="H12" s="539">
        <v>19</v>
      </c>
      <c r="I12" s="539">
        <v>18</v>
      </c>
    </row>
    <row r="13" spans="1:10" s="33" customFormat="1" ht="30" customHeight="1" x14ac:dyDescent="0.45">
      <c r="A13" s="153" t="s">
        <v>20</v>
      </c>
      <c r="B13" s="153"/>
      <c r="C13"/>
      <c r="D13" s="341"/>
      <c r="E13" s="341"/>
      <c r="F13" s="341"/>
      <c r="G13" s="341"/>
      <c r="H13" s="341"/>
      <c r="I13" s="341"/>
    </row>
    <row r="14" spans="1:10" s="33" customFormat="1" ht="30" customHeight="1" x14ac:dyDescent="0.45">
      <c r="A14" s="142" t="s">
        <v>558</v>
      </c>
      <c r="B14" s="142"/>
      <c r="C14" s="153"/>
      <c r="D14" s="341"/>
      <c r="E14" s="341"/>
      <c r="F14" s="341"/>
      <c r="G14" s="341"/>
      <c r="H14" s="341"/>
      <c r="I14" s="341"/>
    </row>
    <row r="15" spans="1:10" s="33" customFormat="1" ht="12" hidden="1" customHeight="1" x14ac:dyDescent="0.45">
      <c r="A15" s="142"/>
      <c r="B15" s="142"/>
      <c r="C15" s="153"/>
      <c r="D15" s="341"/>
      <c r="E15" s="341"/>
      <c r="F15" s="341"/>
      <c r="G15" s="341"/>
      <c r="H15" s="341"/>
      <c r="I15" s="341"/>
    </row>
    <row r="16" spans="1:10" s="33" customFormat="1" ht="16.5" customHeight="1" x14ac:dyDescent="0.45">
      <c r="A16" s="155" t="s">
        <v>230</v>
      </c>
      <c r="B16"/>
      <c r="C16"/>
      <c r="D16" s="539">
        <v>114</v>
      </c>
      <c r="E16" s="539">
        <v>136</v>
      </c>
      <c r="F16" s="539">
        <v>149</v>
      </c>
      <c r="G16" s="539">
        <v>142</v>
      </c>
      <c r="H16" s="539">
        <v>141</v>
      </c>
      <c r="I16" s="539">
        <v>120</v>
      </c>
    </row>
    <row r="17" spans="1:9" s="33" customFormat="1" ht="16.5" customHeight="1" x14ac:dyDescent="0.45">
      <c r="A17" s="155" t="s">
        <v>231</v>
      </c>
      <c r="B17"/>
      <c r="C17"/>
      <c r="D17" s="539">
        <v>121</v>
      </c>
      <c r="E17" s="539">
        <v>139</v>
      </c>
      <c r="F17" s="539">
        <v>169</v>
      </c>
      <c r="G17" s="539">
        <v>149</v>
      </c>
      <c r="H17" s="539">
        <v>146</v>
      </c>
      <c r="I17" s="539">
        <v>139</v>
      </c>
    </row>
    <row r="18" spans="1:9" s="157" customFormat="1" ht="30" customHeight="1" x14ac:dyDescent="0.45">
      <c r="A18" s="156" t="s">
        <v>235</v>
      </c>
      <c r="B18"/>
      <c r="C18"/>
      <c r="D18" s="162">
        <v>97</v>
      </c>
      <c r="E18" s="162">
        <v>130</v>
      </c>
      <c r="F18" s="162">
        <v>158</v>
      </c>
      <c r="G18" s="162">
        <v>146</v>
      </c>
      <c r="H18" s="162">
        <v>141</v>
      </c>
      <c r="I18" s="162">
        <v>130</v>
      </c>
    </row>
    <row r="19" spans="1:9" s="33" customFormat="1" ht="16.5" customHeight="1" x14ac:dyDescent="0.45">
      <c r="A19" s="53" t="s">
        <v>232</v>
      </c>
      <c r="B19"/>
      <c r="C19"/>
      <c r="D19" s="162" t="s">
        <v>717</v>
      </c>
      <c r="E19" s="162" t="s">
        <v>717</v>
      </c>
      <c r="F19" s="162" t="s">
        <v>717</v>
      </c>
      <c r="G19" s="162" t="s">
        <v>717</v>
      </c>
      <c r="H19" s="162" t="s">
        <v>717</v>
      </c>
      <c r="I19" s="162">
        <v>0</v>
      </c>
    </row>
    <row r="20" spans="1:9" s="33" customFormat="1" ht="16.5" customHeight="1" x14ac:dyDescent="0.45">
      <c r="A20" s="53" t="s">
        <v>233</v>
      </c>
      <c r="B20"/>
      <c r="C20"/>
      <c r="D20" s="162" t="s">
        <v>717</v>
      </c>
      <c r="E20" s="162" t="s">
        <v>717</v>
      </c>
      <c r="F20" s="162" t="s">
        <v>717</v>
      </c>
      <c r="G20" s="162" t="s">
        <v>717</v>
      </c>
      <c r="H20" s="162">
        <v>0</v>
      </c>
      <c r="I20" s="162" t="s">
        <v>717</v>
      </c>
    </row>
    <row r="21" spans="1:9" s="33" customFormat="1" ht="30" customHeight="1" x14ac:dyDescent="0.45">
      <c r="A21" s="158" t="s">
        <v>234</v>
      </c>
      <c r="B21"/>
      <c r="C21"/>
      <c r="D21" s="539" t="s">
        <v>717</v>
      </c>
      <c r="E21" s="539" t="s">
        <v>717</v>
      </c>
      <c r="F21" s="539" t="s">
        <v>717</v>
      </c>
      <c r="G21" s="539" t="s">
        <v>717</v>
      </c>
      <c r="H21" s="539" t="s">
        <v>717</v>
      </c>
      <c r="I21" s="539" t="s">
        <v>717</v>
      </c>
    </row>
    <row r="22" spans="1:9" s="33" customFormat="1" ht="30" customHeight="1" x14ac:dyDescent="0.45">
      <c r="A22" s="142" t="s">
        <v>559</v>
      </c>
      <c r="B22" s="142"/>
      <c r="C22"/>
      <c r="D22" s="341"/>
      <c r="E22" s="341"/>
      <c r="F22" s="341"/>
      <c r="G22" s="341"/>
      <c r="H22" s="341"/>
      <c r="I22" s="341"/>
    </row>
    <row r="23" spans="1:9" s="33" customFormat="1" ht="21" hidden="1" customHeight="1" x14ac:dyDescent="0.45">
      <c r="A23" s="142"/>
      <c r="B23" s="142"/>
      <c r="C23"/>
      <c r="D23" s="341"/>
      <c r="E23" s="341"/>
      <c r="F23" s="341"/>
      <c r="G23" s="341"/>
      <c r="H23" s="341"/>
      <c r="I23" s="341"/>
    </row>
    <row r="24" spans="1:9" s="33" customFormat="1" ht="16.5" customHeight="1" x14ac:dyDescent="0.45">
      <c r="A24" s="155" t="s">
        <v>230</v>
      </c>
      <c r="B24"/>
      <c r="C24"/>
      <c r="D24" s="539">
        <v>3254</v>
      </c>
      <c r="E24" s="539">
        <v>3427</v>
      </c>
      <c r="F24" s="539">
        <v>3631</v>
      </c>
      <c r="G24" s="539">
        <v>3509</v>
      </c>
      <c r="H24" s="539">
        <v>3429</v>
      </c>
      <c r="I24" s="539">
        <v>3143</v>
      </c>
    </row>
    <row r="25" spans="1:9" s="33" customFormat="1" ht="16.5" customHeight="1" x14ac:dyDescent="0.45">
      <c r="A25" s="155" t="s">
        <v>231</v>
      </c>
      <c r="B25"/>
      <c r="C25"/>
      <c r="D25" s="539">
        <v>3116</v>
      </c>
      <c r="E25" s="539">
        <v>3376</v>
      </c>
      <c r="F25" s="539">
        <v>3510</v>
      </c>
      <c r="G25" s="539">
        <v>3440</v>
      </c>
      <c r="H25" s="539">
        <v>3674</v>
      </c>
      <c r="I25" s="539">
        <v>3272</v>
      </c>
    </row>
    <row r="26" spans="1:9" s="157" customFormat="1" ht="30" customHeight="1" x14ac:dyDescent="0.45">
      <c r="A26" s="156" t="s">
        <v>235</v>
      </c>
      <c r="B26"/>
      <c r="C26"/>
      <c r="D26" s="162">
        <v>2869</v>
      </c>
      <c r="E26" s="162">
        <v>3086</v>
      </c>
      <c r="F26" s="162">
        <v>3205</v>
      </c>
      <c r="G26" s="162">
        <v>3069</v>
      </c>
      <c r="H26" s="162">
        <v>3190</v>
      </c>
      <c r="I26" s="162">
        <v>2889</v>
      </c>
    </row>
    <row r="27" spans="1:9" s="33" customFormat="1" ht="16.5" customHeight="1" x14ac:dyDescent="0.45">
      <c r="A27" s="53" t="s">
        <v>232</v>
      </c>
      <c r="B27"/>
      <c r="C27"/>
      <c r="D27" s="162" t="s">
        <v>717</v>
      </c>
      <c r="E27" s="162" t="s">
        <v>717</v>
      </c>
      <c r="F27" s="162" t="s">
        <v>717</v>
      </c>
      <c r="G27" s="162" t="s">
        <v>717</v>
      </c>
      <c r="H27" s="162" t="s">
        <v>717</v>
      </c>
      <c r="I27" s="162" t="s">
        <v>717</v>
      </c>
    </row>
    <row r="28" spans="1:9" s="33" customFormat="1" ht="16.5" customHeight="1" x14ac:dyDescent="0.45">
      <c r="A28" s="53" t="s">
        <v>233</v>
      </c>
      <c r="B28"/>
      <c r="C28"/>
      <c r="D28" s="162" t="s">
        <v>717</v>
      </c>
      <c r="E28" s="162" t="s">
        <v>717</v>
      </c>
      <c r="F28" s="162" t="s">
        <v>717</v>
      </c>
      <c r="G28" s="162" t="s">
        <v>717</v>
      </c>
      <c r="H28" s="162" t="s">
        <v>717</v>
      </c>
      <c r="I28" s="162" t="s">
        <v>717</v>
      </c>
    </row>
    <row r="29" spans="1:9" s="33" customFormat="1" ht="30" customHeight="1" x14ac:dyDescent="0.45">
      <c r="A29" s="158" t="s">
        <v>234</v>
      </c>
      <c r="B29"/>
      <c r="C29"/>
      <c r="D29" s="539" t="s">
        <v>717</v>
      </c>
      <c r="E29" s="539" t="s">
        <v>717</v>
      </c>
      <c r="F29" s="539" t="s">
        <v>717</v>
      </c>
      <c r="G29" s="539" t="s">
        <v>717</v>
      </c>
      <c r="H29" s="539" t="s">
        <v>717</v>
      </c>
      <c r="I29" s="539" t="s">
        <v>717</v>
      </c>
    </row>
    <row r="30" spans="1:9" s="33" customFormat="1" ht="30" customHeight="1" x14ac:dyDescent="0.45">
      <c r="A30" s="142" t="s">
        <v>568</v>
      </c>
      <c r="B30" s="142"/>
      <c r="C30"/>
      <c r="D30" s="341"/>
      <c r="E30" s="341"/>
      <c r="F30" s="341"/>
      <c r="G30" s="341"/>
      <c r="H30" s="341"/>
      <c r="I30" s="341"/>
    </row>
    <row r="31" spans="1:9" s="33" customFormat="1" ht="12.75" hidden="1" customHeight="1" x14ac:dyDescent="0.45">
      <c r="A31" s="142"/>
      <c r="B31" s="142"/>
      <c r="C31"/>
      <c r="D31" s="341"/>
      <c r="E31" s="341"/>
      <c r="F31" s="341"/>
      <c r="G31" s="341"/>
      <c r="H31" s="341"/>
      <c r="I31" s="341"/>
    </row>
    <row r="32" spans="1:9" s="33" customFormat="1" ht="16.5" customHeight="1" x14ac:dyDescent="0.45">
      <c r="A32" s="155" t="s">
        <v>230</v>
      </c>
      <c r="B32"/>
      <c r="C32"/>
      <c r="D32" s="539">
        <v>1033</v>
      </c>
      <c r="E32" s="539">
        <v>1122</v>
      </c>
      <c r="F32" s="539">
        <v>1151</v>
      </c>
      <c r="G32" s="539">
        <v>1151</v>
      </c>
      <c r="H32" s="539">
        <v>1235</v>
      </c>
      <c r="I32" s="539">
        <v>1137</v>
      </c>
    </row>
    <row r="33" spans="1:9" s="33" customFormat="1" ht="16.5" customHeight="1" x14ac:dyDescent="0.45">
      <c r="A33" s="155" t="s">
        <v>231</v>
      </c>
      <c r="B33"/>
      <c r="C33"/>
      <c r="D33" s="539">
        <v>1125</v>
      </c>
      <c r="E33" s="539">
        <v>1153</v>
      </c>
      <c r="F33" s="539">
        <v>1291</v>
      </c>
      <c r="G33" s="539">
        <v>1345</v>
      </c>
      <c r="H33" s="539">
        <v>1363</v>
      </c>
      <c r="I33" s="539">
        <v>1214</v>
      </c>
    </row>
    <row r="34" spans="1:9" s="157" customFormat="1" ht="30" customHeight="1" x14ac:dyDescent="0.45">
      <c r="A34" s="156" t="s">
        <v>235</v>
      </c>
      <c r="B34"/>
      <c r="C34"/>
      <c r="D34" s="162">
        <v>835</v>
      </c>
      <c r="E34" s="162">
        <v>903</v>
      </c>
      <c r="F34" s="162">
        <v>1062</v>
      </c>
      <c r="G34" s="162">
        <v>1123</v>
      </c>
      <c r="H34" s="162">
        <v>1158</v>
      </c>
      <c r="I34" s="162">
        <v>1057</v>
      </c>
    </row>
    <row r="35" spans="1:9" s="33" customFormat="1" ht="16.5" customHeight="1" x14ac:dyDescent="0.45">
      <c r="A35" s="53" t="s">
        <v>232</v>
      </c>
      <c r="B35"/>
      <c r="C35"/>
      <c r="D35" s="162" t="s">
        <v>717</v>
      </c>
      <c r="E35" s="162" t="s">
        <v>717</v>
      </c>
      <c r="F35" s="162" t="s">
        <v>717</v>
      </c>
      <c r="G35" s="162" t="s">
        <v>717</v>
      </c>
      <c r="H35" s="162" t="s">
        <v>717</v>
      </c>
      <c r="I35" s="162" t="s">
        <v>717</v>
      </c>
    </row>
    <row r="36" spans="1:9" s="33" customFormat="1" ht="16.5" customHeight="1" x14ac:dyDescent="0.45">
      <c r="A36" s="53" t="s">
        <v>233</v>
      </c>
      <c r="B36"/>
      <c r="C36"/>
      <c r="D36" s="162" t="s">
        <v>717</v>
      </c>
      <c r="E36" s="162" t="s">
        <v>717</v>
      </c>
      <c r="F36" s="162" t="s">
        <v>717</v>
      </c>
      <c r="G36" s="162" t="s">
        <v>717</v>
      </c>
      <c r="H36" s="162" t="s">
        <v>717</v>
      </c>
      <c r="I36" s="162" t="s">
        <v>717</v>
      </c>
    </row>
    <row r="37" spans="1:9" s="33" customFormat="1" ht="30" customHeight="1" x14ac:dyDescent="0.45">
      <c r="A37" s="158" t="s">
        <v>234</v>
      </c>
      <c r="B37"/>
      <c r="C37"/>
      <c r="D37" s="539">
        <v>0</v>
      </c>
      <c r="E37" s="539">
        <v>0</v>
      </c>
      <c r="F37" s="539">
        <v>0</v>
      </c>
      <c r="G37" s="539">
        <v>0</v>
      </c>
      <c r="H37" s="539">
        <v>0</v>
      </c>
      <c r="I37" s="539">
        <v>0</v>
      </c>
    </row>
    <row r="38" spans="1:9" s="33" customFormat="1" ht="30" customHeight="1" x14ac:dyDescent="0.45">
      <c r="A38" s="142" t="s">
        <v>561</v>
      </c>
      <c r="B38" s="142"/>
      <c r="C38"/>
      <c r="D38" s="341"/>
      <c r="E38" s="341"/>
      <c r="F38" s="341"/>
      <c r="G38" s="341"/>
      <c r="H38" s="341"/>
      <c r="I38" s="341"/>
    </row>
    <row r="39" spans="1:9" s="33" customFormat="1" ht="14.25" hidden="1" customHeight="1" x14ac:dyDescent="0.45">
      <c r="A39" s="142"/>
      <c r="B39" s="142"/>
      <c r="C39"/>
      <c r="D39" s="341"/>
      <c r="E39" s="341"/>
      <c r="F39" s="341"/>
      <c r="G39" s="341"/>
      <c r="H39" s="341"/>
      <c r="I39" s="341"/>
    </row>
    <row r="40" spans="1:9" s="33" customFormat="1" ht="16.5" customHeight="1" x14ac:dyDescent="0.45">
      <c r="A40" s="155" t="s">
        <v>230</v>
      </c>
      <c r="B40"/>
      <c r="C40"/>
      <c r="D40" s="539">
        <v>3466</v>
      </c>
      <c r="E40" s="539">
        <v>3760</v>
      </c>
      <c r="F40" s="539">
        <v>4120</v>
      </c>
      <c r="G40" s="539">
        <v>4452</v>
      </c>
      <c r="H40" s="539">
        <v>4420</v>
      </c>
      <c r="I40" s="539">
        <v>3989</v>
      </c>
    </row>
    <row r="41" spans="1:9" s="33" customFormat="1" ht="16.5" customHeight="1" x14ac:dyDescent="0.45">
      <c r="A41" s="155" t="s">
        <v>231</v>
      </c>
      <c r="B41"/>
      <c r="C41"/>
      <c r="D41" s="539">
        <v>3648</v>
      </c>
      <c r="E41" s="539">
        <v>4014</v>
      </c>
      <c r="F41" s="539">
        <v>4396</v>
      </c>
      <c r="G41" s="539">
        <v>4613</v>
      </c>
      <c r="H41" s="539">
        <v>4695</v>
      </c>
      <c r="I41" s="539">
        <v>4258</v>
      </c>
    </row>
    <row r="42" spans="1:9" s="157" customFormat="1" ht="30" customHeight="1" x14ac:dyDescent="0.45">
      <c r="A42" s="156" t="s">
        <v>235</v>
      </c>
      <c r="B42"/>
      <c r="C42"/>
      <c r="D42" s="162">
        <v>3259</v>
      </c>
      <c r="E42" s="162">
        <v>3572</v>
      </c>
      <c r="F42" s="162">
        <v>3894</v>
      </c>
      <c r="G42" s="162">
        <v>4066</v>
      </c>
      <c r="H42" s="162">
        <v>4177</v>
      </c>
      <c r="I42" s="162">
        <v>3731</v>
      </c>
    </row>
    <row r="43" spans="1:9" s="33" customFormat="1" ht="16.5" customHeight="1" x14ac:dyDescent="0.45">
      <c r="A43" s="53" t="s">
        <v>232</v>
      </c>
      <c r="B43"/>
      <c r="C43"/>
      <c r="D43" s="162">
        <v>116</v>
      </c>
      <c r="E43" s="162">
        <v>140</v>
      </c>
      <c r="F43" s="162">
        <v>151</v>
      </c>
      <c r="G43" s="162">
        <v>135</v>
      </c>
      <c r="H43" s="162">
        <v>114</v>
      </c>
      <c r="I43" s="162">
        <v>119</v>
      </c>
    </row>
    <row r="44" spans="1:9" s="33" customFormat="1" ht="16.5" customHeight="1" x14ac:dyDescent="0.45">
      <c r="A44" s="53" t="s">
        <v>233</v>
      </c>
      <c r="B44"/>
      <c r="C44"/>
      <c r="D44" s="162">
        <v>59</v>
      </c>
      <c r="E44" s="162">
        <v>72</v>
      </c>
      <c r="F44" s="162">
        <v>80</v>
      </c>
      <c r="G44" s="162">
        <v>78</v>
      </c>
      <c r="H44" s="162">
        <v>56</v>
      </c>
      <c r="I44" s="162">
        <v>71</v>
      </c>
    </row>
    <row r="45" spans="1:9" s="33" customFormat="1" ht="30" customHeight="1" x14ac:dyDescent="0.45">
      <c r="A45" s="158" t="s">
        <v>234</v>
      </c>
      <c r="B45"/>
      <c r="C45"/>
      <c r="D45" s="539">
        <v>7</v>
      </c>
      <c r="E45" s="539">
        <v>11</v>
      </c>
      <c r="F45" s="539">
        <v>8</v>
      </c>
      <c r="G45" s="539">
        <v>8</v>
      </c>
      <c r="H45" s="539">
        <v>12</v>
      </c>
      <c r="I45" s="539">
        <v>12</v>
      </c>
    </row>
    <row r="46" spans="1:9" s="33" customFormat="1" ht="14.25" customHeight="1" x14ac:dyDescent="0.45">
      <c r="A46" s="54"/>
      <c r="B46" s="54"/>
      <c r="C46"/>
      <c r="D46" s="54"/>
      <c r="E46" s="54"/>
      <c r="F46" s="54"/>
      <c r="G46" s="54"/>
      <c r="H46" s="54"/>
      <c r="I46" s="54"/>
    </row>
    <row r="47" spans="1:9" ht="14.25" x14ac:dyDescent="0.45">
      <c r="C47"/>
    </row>
    <row r="49" spans="1:3" x14ac:dyDescent="0.35">
      <c r="A49" s="189"/>
      <c r="B49" s="189"/>
    </row>
    <row r="50" spans="1:3" x14ac:dyDescent="0.35">
      <c r="C50" s="189"/>
    </row>
  </sheetData>
  <mergeCells count="3">
    <mergeCell ref="A1:I1"/>
    <mergeCell ref="D4:I4"/>
    <mergeCell ref="A2:I2"/>
  </mergeCells>
  <conditionalFormatting sqref="D7:I12">
    <cfRule type="expression" dxfId="10" priority="10">
      <formula>D7=-1</formula>
    </cfRule>
  </conditionalFormatting>
  <conditionalFormatting sqref="D7:I12">
    <cfRule type="expression" dxfId="9" priority="9">
      <formula>D7=-1</formula>
    </cfRule>
  </conditionalFormatting>
  <conditionalFormatting sqref="D16:I21">
    <cfRule type="expression" dxfId="8" priority="8">
      <formula>D16=-1</formula>
    </cfRule>
  </conditionalFormatting>
  <conditionalFormatting sqref="D16:I21">
    <cfRule type="expression" dxfId="7" priority="7">
      <formula>D16=-1</formula>
    </cfRule>
  </conditionalFormatting>
  <conditionalFormatting sqref="D24:I29">
    <cfRule type="expression" dxfId="6" priority="6">
      <formula>D24=-1</formula>
    </cfRule>
  </conditionalFormatting>
  <conditionalFormatting sqref="D24:I29">
    <cfRule type="expression" dxfId="5" priority="5">
      <formula>D24=-1</formula>
    </cfRule>
  </conditionalFormatting>
  <conditionalFormatting sqref="D32:I37">
    <cfRule type="expression" dxfId="4" priority="4">
      <formula>D32=-1</formula>
    </cfRule>
  </conditionalFormatting>
  <conditionalFormatting sqref="D32:I37">
    <cfRule type="expression" dxfId="3" priority="3">
      <formula>D32=-1</formula>
    </cfRule>
  </conditionalFormatting>
  <conditionalFormatting sqref="D40:I45">
    <cfRule type="expression" dxfId="2" priority="2">
      <formula>D40=-1</formula>
    </cfRule>
  </conditionalFormatting>
  <conditionalFormatting sqref="D40:I45">
    <cfRule type="expression" dxfId="1" priority="1">
      <formula>D40=-1</formula>
    </cfRule>
  </conditionalFormatting>
  <pageMargins left="0.70866141732283472" right="0.70866141732283472" top="0.74803149606299213" bottom="0.74803149606299213" header="0.31496062992125984" footer="0.31496062992125984"/>
  <pageSetup paperSize="9" scale="61" fitToHeight="0" orientation="portrait" r:id="rId1"/>
  <headerFooter>
    <oddFooter>&amp;RPage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S86"/>
  <sheetViews>
    <sheetView showGridLines="0" zoomScaleNormal="100" workbookViewId="0">
      <selection sqref="A1:H1"/>
    </sheetView>
  </sheetViews>
  <sheetFormatPr defaultColWidth="9.1328125" defaultRowHeight="12.75" x14ac:dyDescent="0.35"/>
  <cols>
    <col min="1" max="1" width="49.1328125" style="159" customWidth="1"/>
    <col min="2" max="2" width="44.796875" style="159" hidden="1" customWidth="1"/>
    <col min="3" max="8" width="14.59765625" style="5" customWidth="1"/>
    <col min="9" max="16384" width="9.1328125" style="5"/>
  </cols>
  <sheetData>
    <row r="1" spans="1:19" s="4" customFormat="1" ht="20.85" customHeight="1" x14ac:dyDescent="0.45">
      <c r="A1" s="590" t="s">
        <v>254</v>
      </c>
      <c r="B1" s="590"/>
      <c r="C1" s="590"/>
      <c r="D1" s="590"/>
      <c r="E1" s="590"/>
      <c r="F1" s="590"/>
      <c r="G1" s="590"/>
      <c r="H1" s="590"/>
      <c r="I1"/>
      <c r="J1"/>
    </row>
    <row r="2" spans="1:19" s="33" customFormat="1" ht="18.75" customHeight="1" x14ac:dyDescent="0.35">
      <c r="A2" s="192"/>
      <c r="B2" s="192"/>
      <c r="C2" s="192"/>
      <c r="D2" s="192"/>
      <c r="E2" s="192"/>
      <c r="F2" s="192"/>
      <c r="G2" s="192"/>
      <c r="H2" s="192"/>
    </row>
    <row r="3" spans="1:19" s="33" customFormat="1" ht="18.75" customHeight="1" x14ac:dyDescent="0.45">
      <c r="A3" s="192"/>
      <c r="B3" s="192"/>
      <c r="C3" s="606" t="s">
        <v>470</v>
      </c>
      <c r="D3" s="607"/>
      <c r="E3" s="608"/>
      <c r="F3" s="192"/>
      <c r="G3" s="192"/>
      <c r="H3" s="192"/>
    </row>
    <row r="4" spans="1:19" ht="19.5" customHeight="1" x14ac:dyDescent="0.35">
      <c r="A4" s="200"/>
      <c r="B4" s="197"/>
      <c r="C4" s="602" t="s">
        <v>48</v>
      </c>
      <c r="D4" s="603"/>
      <c r="E4" s="604"/>
      <c r="F4" s="74"/>
      <c r="G4" s="74"/>
      <c r="H4" s="74"/>
    </row>
    <row r="5" spans="1:19" ht="20.25" customHeight="1" x14ac:dyDescent="0.45">
      <c r="A5" s="200"/>
      <c r="B5" s="200"/>
      <c r="C5" s="384"/>
      <c r="D5" s="384"/>
      <c r="E5" s="384"/>
      <c r="F5" s="384"/>
      <c r="G5" s="384"/>
      <c r="H5" s="384"/>
    </row>
    <row r="6" spans="1:19" ht="18" customHeight="1" x14ac:dyDescent="0.45">
      <c r="A6"/>
      <c r="B6"/>
      <c r="C6" s="623"/>
      <c r="D6" s="623"/>
      <c r="E6" s="623"/>
      <c r="F6" s="623"/>
      <c r="G6" s="623"/>
      <c r="H6" s="623"/>
    </row>
    <row r="7" spans="1:19" s="48" customFormat="1" ht="30.75" customHeight="1" x14ac:dyDescent="0.45">
      <c r="A7" s="314"/>
      <c r="B7" s="314" t="str">
        <f>C4</f>
        <v>Entities with more than four members</v>
      </c>
      <c r="C7" s="316" t="s">
        <v>0</v>
      </c>
      <c r="D7" s="316" t="s">
        <v>1</v>
      </c>
      <c r="E7" s="316" t="s">
        <v>2</v>
      </c>
      <c r="F7" s="316" t="s">
        <v>3</v>
      </c>
      <c r="G7" s="316" t="s">
        <v>4</v>
      </c>
      <c r="H7" s="316" t="s">
        <v>308</v>
      </c>
      <c r="I7"/>
      <c r="J7"/>
    </row>
    <row r="8" spans="1:19" s="33" customFormat="1" ht="13.9" x14ac:dyDescent="0.45">
      <c r="A8" s="160" t="s">
        <v>236</v>
      </c>
      <c r="B8" s="160"/>
      <c r="C8" s="161"/>
      <c r="D8" s="161"/>
      <c r="E8" s="161"/>
      <c r="F8" s="161"/>
      <c r="G8" s="161"/>
      <c r="H8" s="161"/>
    </row>
    <row r="9" spans="1:19" s="28" customFormat="1" ht="24.4" customHeight="1" x14ac:dyDescent="0.45">
      <c r="A9" s="20" t="s">
        <v>542</v>
      </c>
      <c r="B9" s="211" t="s">
        <v>380</v>
      </c>
      <c r="C9" s="186">
        <f>IFERROR(SUMIFS(Table_RSE9A_Data!F:F,Table_RSE9A_Data!$C:$C,'Table 9a'!B9,Table_RSE9A_Data!$B:$B,'Table 9a'!$B$7),"*")</f>
        <v>15260</v>
      </c>
      <c r="D9" s="186">
        <f>IFERROR(SUMIFS(Table_RSE9A_Data!G:G,Table_RSE9A_Data!$C:$C,'Table 9a'!B9,Table_RSE9A_Data!$B:$B,'Table 9a'!$B$7),"*")</f>
        <v>14793</v>
      </c>
      <c r="E9" s="186">
        <f>IFERROR(SUMIFS(Table_RSE9A_Data!H:H,Table_RSE9A_Data!$C:$C,'Table 9a'!B9,Table_RSE9A_Data!$B:$B,'Table 9a'!$B$7),"*")</f>
        <v>14997</v>
      </c>
      <c r="F9" s="186">
        <f>IFERROR(SUMIFS(Table_RSE9A_Data!I:I,Table_RSE9A_Data!$C:$C,'Table 9a'!B9,Table_RSE9A_Data!$B:$B,'Table 9a'!$B$7),"*")</f>
        <v>14900</v>
      </c>
      <c r="G9" s="186">
        <f>IFERROR(SUMIFS(Table_RSE9A_Data!J:J,Table_RSE9A_Data!$C:$C,'Table 9a'!B9,Table_RSE9A_Data!$B:$B,'Table 9a'!$B$7),"*")</f>
        <v>15003</v>
      </c>
      <c r="H9" s="186">
        <f>IFERROR(SUMIFS(Table_RSE9A_Data!K:K,Table_RSE9A_Data!$C:$C,'Table 9a'!B9,Table_RSE9A_Data!$B:$B,'Table 9a'!$B$7),"*")</f>
        <v>10090</v>
      </c>
    </row>
    <row r="10" spans="1:19" s="28" customFormat="1" ht="16.5" customHeight="1" x14ac:dyDescent="0.45">
      <c r="A10" s="20" t="s">
        <v>847</v>
      </c>
      <c r="B10" s="211" t="s">
        <v>356</v>
      </c>
      <c r="C10" s="186">
        <f>IFERROR(SUMIFS(Table_RSE9A_Data!F:F,Table_RSE9A_Data!$C:$C,'Table 9a'!B10,Table_RSE9A_Data!$B:$B,'Table 9a'!$B$7),"*")</f>
        <v>2088</v>
      </c>
      <c r="D10" s="186">
        <f>IFERROR(SUMIFS(Table_RSE9A_Data!G:G,Table_RSE9A_Data!$C:$C,'Table 9a'!B10,Table_RSE9A_Data!$B:$B,'Table 9a'!$B$7),"*")</f>
        <v>2072</v>
      </c>
      <c r="E10" s="186">
        <f>IFERROR(SUMIFS(Table_RSE9A_Data!H:H,Table_RSE9A_Data!$C:$C,'Table 9a'!B10,Table_RSE9A_Data!$B:$B,'Table 9a'!$B$7),"*")</f>
        <v>1977</v>
      </c>
      <c r="F10" s="186">
        <f>IFERROR(SUMIFS(Table_RSE9A_Data!I:I,Table_RSE9A_Data!$C:$C,'Table 9a'!B10,Table_RSE9A_Data!$B:$B,'Table 9a'!$B$7),"*")</f>
        <v>2168</v>
      </c>
      <c r="G10" s="186">
        <f>IFERROR(SUMIFS(Table_RSE9A_Data!J:J,Table_RSE9A_Data!$C:$C,'Table 9a'!B10,Table_RSE9A_Data!$B:$B,'Table 9a'!$B$7),"*")</f>
        <v>2462</v>
      </c>
      <c r="H10" s="186">
        <f>IFERROR(SUMIFS(Table_RSE9A_Data!K:K,Table_RSE9A_Data!$C:$C,'Table 9a'!B10,Table_RSE9A_Data!$B:$B,'Table 9a'!$B$7),"*")</f>
        <v>2619</v>
      </c>
      <c r="J10" s="163"/>
      <c r="K10" s="163"/>
      <c r="L10" s="163"/>
      <c r="M10" s="163"/>
      <c r="N10" s="163"/>
      <c r="O10" s="163"/>
      <c r="P10" s="163"/>
      <c r="Q10" s="163"/>
      <c r="R10" s="163"/>
      <c r="S10" s="163"/>
    </row>
    <row r="11" spans="1:19" s="28" customFormat="1" ht="16.5" customHeight="1" x14ac:dyDescent="0.45">
      <c r="A11" s="164" t="s">
        <v>848</v>
      </c>
      <c r="B11" s="211" t="s">
        <v>357</v>
      </c>
      <c r="C11" s="186">
        <f>IFERROR(SUMIFS(Table_RSE9A_Data!F:F,Table_RSE9A_Data!$C:$C,'Table 9a'!B11,Table_RSE9A_Data!$B:$B,'Table 9a'!$B$7),"*")</f>
        <v>1024</v>
      </c>
      <c r="D11" s="186">
        <f>IFERROR(SUMIFS(Table_RSE9A_Data!G:G,Table_RSE9A_Data!$C:$C,'Table 9a'!B11,Table_RSE9A_Data!$B:$B,'Table 9a'!$B$7),"*")</f>
        <v>1086</v>
      </c>
      <c r="E11" s="186">
        <f>IFERROR(SUMIFS(Table_RSE9A_Data!H:H,Table_RSE9A_Data!$C:$C,'Table 9a'!B11,Table_RSE9A_Data!$B:$B,'Table 9a'!$B$7),"*")</f>
        <v>1012</v>
      </c>
      <c r="F11" s="186">
        <f>IFERROR(SUMIFS(Table_RSE9A_Data!I:I,Table_RSE9A_Data!$C:$C,'Table 9a'!B11,Table_RSE9A_Data!$B:$B,'Table 9a'!$B$7),"*")</f>
        <v>1203</v>
      </c>
      <c r="G11" s="186">
        <f>IFERROR(SUMIFS(Table_RSE9A_Data!J:J,Table_RSE9A_Data!$C:$C,'Table 9a'!B11,Table_RSE9A_Data!$B:$B,'Table 9a'!$B$7),"*")</f>
        <v>1446</v>
      </c>
      <c r="H11" s="186">
        <f>IFERROR(SUMIFS(Table_RSE9A_Data!K:K,Table_RSE9A_Data!$C:$C,'Table 9a'!B11,Table_RSE9A_Data!$B:$B,'Table 9a'!$B$7),"*")</f>
        <v>1235</v>
      </c>
      <c r="J11" s="163"/>
      <c r="K11" s="163"/>
      <c r="L11" s="163"/>
      <c r="M11" s="163"/>
      <c r="N11" s="163"/>
      <c r="O11" s="163"/>
      <c r="P11" s="163"/>
      <c r="Q11" s="163"/>
      <c r="R11" s="163"/>
      <c r="S11" s="163"/>
    </row>
    <row r="12" spans="1:19" s="28" customFormat="1" ht="16.5" customHeight="1" x14ac:dyDescent="0.45">
      <c r="A12" s="164" t="s">
        <v>260</v>
      </c>
      <c r="B12" s="211" t="s">
        <v>381</v>
      </c>
      <c r="C12" s="186">
        <f>IFERROR(SUMIFS(Table_RSE9A_Data!F:F,Table_RSE9A_Data!$C:$C,'Table 9a'!B12,Table_RSE9A_Data!$B:$B,'Table 9a'!$B$7),"*")</f>
        <v>136</v>
      </c>
      <c r="D12" s="186">
        <f>IFERROR(SUMIFS(Table_RSE9A_Data!G:G,Table_RSE9A_Data!$C:$C,'Table 9a'!B12,Table_RSE9A_Data!$B:$B,'Table 9a'!$B$7),"*")</f>
        <v>179</v>
      </c>
      <c r="E12" s="186">
        <f>IFERROR(SUMIFS(Table_RSE9A_Data!H:H,Table_RSE9A_Data!$C:$C,'Table 9a'!B12,Table_RSE9A_Data!$B:$B,'Table 9a'!$B$7),"*")</f>
        <v>127</v>
      </c>
      <c r="F12" s="186">
        <f>IFERROR(SUMIFS(Table_RSE9A_Data!I:I,Table_RSE9A_Data!$C:$C,'Table 9a'!B12,Table_RSE9A_Data!$B:$B,'Table 9a'!$B$7),"*")</f>
        <v>177</v>
      </c>
      <c r="G12" s="186">
        <f>IFERROR(SUMIFS(Table_RSE9A_Data!J:J,Table_RSE9A_Data!$C:$C,'Table 9a'!B12,Table_RSE9A_Data!$B:$B,'Table 9a'!$B$7),"*")</f>
        <v>377</v>
      </c>
      <c r="H12" s="186">
        <f>IFERROR(SUMIFS(Table_RSE9A_Data!K:K,Table_RSE9A_Data!$C:$C,'Table 9a'!B12,Table_RSE9A_Data!$B:$B,'Table 9a'!$B$7),"*")</f>
        <v>225</v>
      </c>
      <c r="J12" s="163"/>
      <c r="K12" s="163"/>
      <c r="L12" s="163"/>
      <c r="M12" s="163"/>
      <c r="N12" s="163"/>
      <c r="O12" s="163"/>
      <c r="P12" s="163"/>
      <c r="Q12" s="163"/>
      <c r="R12" s="163"/>
      <c r="S12" s="163"/>
    </row>
    <row r="13" spans="1:19" s="28" customFormat="1" ht="16.5" customHeight="1" x14ac:dyDescent="0.45">
      <c r="A13" s="20" t="s">
        <v>849</v>
      </c>
      <c r="B13" s="211" t="s">
        <v>358</v>
      </c>
      <c r="C13" s="186">
        <f>IFERROR(SUMIFS(Table_RSE9A_Data!F:F,Table_RSE9A_Data!$C:$C,'Table 9a'!B13,Table_RSE9A_Data!$B:$B,'Table 9a'!$B$7),"*")</f>
        <v>15060</v>
      </c>
      <c r="D13" s="186">
        <f>IFERROR(SUMIFS(Table_RSE9A_Data!G:G,Table_RSE9A_Data!$C:$C,'Table 9a'!B13,Table_RSE9A_Data!$B:$B,'Table 9a'!$B$7),"*")</f>
        <v>14851</v>
      </c>
      <c r="E13" s="186">
        <f>IFERROR(SUMIFS(Table_RSE9A_Data!H:H,Table_RSE9A_Data!$C:$C,'Table 9a'!B13,Table_RSE9A_Data!$B:$B,'Table 9a'!$B$7),"*")</f>
        <v>15214</v>
      </c>
      <c r="F13" s="186">
        <f>IFERROR(SUMIFS(Table_RSE9A_Data!I:I,Table_RSE9A_Data!$C:$C,'Table 9a'!B13,Table_RSE9A_Data!$B:$B,'Table 9a'!$B$7),"*")</f>
        <v>16063</v>
      </c>
      <c r="G13" s="186">
        <f>IFERROR(SUMIFS(Table_RSE9A_Data!J:J,Table_RSE9A_Data!$C:$C,'Table 9a'!B13,Table_RSE9A_Data!$B:$B,'Table 9a'!$B$7),"*")</f>
        <v>15991</v>
      </c>
      <c r="H13" s="186">
        <f>IFERROR(SUMIFS(Table_RSE9A_Data!K:K,Table_RSE9A_Data!$C:$C,'Table 9a'!B13,Table_RSE9A_Data!$B:$B,'Table 9a'!$B$7),"*")</f>
        <v>13956</v>
      </c>
      <c r="J13" s="163"/>
      <c r="K13" s="163"/>
      <c r="L13" s="163"/>
      <c r="M13" s="163"/>
      <c r="N13" s="163"/>
      <c r="O13" s="163"/>
      <c r="P13" s="163"/>
      <c r="Q13" s="163"/>
      <c r="R13" s="163"/>
      <c r="S13" s="163"/>
    </row>
    <row r="14" spans="1:19" s="28" customFormat="1" ht="16.5" customHeight="1" x14ac:dyDescent="0.45">
      <c r="A14" s="20" t="s">
        <v>237</v>
      </c>
      <c r="B14" s="211" t="s">
        <v>359</v>
      </c>
      <c r="C14" s="186">
        <f>IFERROR(SUMIFS(Table_RSE9A_Data!F:F,Table_RSE9A_Data!$C:$C,'Table 9a'!B14,Table_RSE9A_Data!$B:$B,'Table 9a'!$B$7),"*")</f>
        <v>2034</v>
      </c>
      <c r="D14" s="186">
        <f>IFERROR(SUMIFS(Table_RSE9A_Data!G:G,Table_RSE9A_Data!$C:$C,'Table 9a'!B14,Table_RSE9A_Data!$B:$B,'Table 9a'!$B$7),"*")</f>
        <v>2118</v>
      </c>
      <c r="E14" s="186">
        <f>IFERROR(SUMIFS(Table_RSE9A_Data!H:H,Table_RSE9A_Data!$C:$C,'Table 9a'!B14,Table_RSE9A_Data!$B:$B,'Table 9a'!$B$7),"*")</f>
        <v>2278</v>
      </c>
      <c r="F14" s="186">
        <f>IFERROR(SUMIFS(Table_RSE9A_Data!I:I,Table_RSE9A_Data!$C:$C,'Table 9a'!B14,Table_RSE9A_Data!$B:$B,'Table 9a'!$B$7),"*")</f>
        <v>2362</v>
      </c>
      <c r="G14" s="186">
        <f>IFERROR(SUMIFS(Table_RSE9A_Data!J:J,Table_RSE9A_Data!$C:$C,'Table 9a'!B14,Table_RSE9A_Data!$B:$B,'Table 9a'!$B$7),"*")</f>
        <v>2358</v>
      </c>
      <c r="H14" s="186">
        <f>IFERROR(SUMIFS(Table_RSE9A_Data!K:K,Table_RSE9A_Data!$C:$C,'Table 9a'!B14,Table_RSE9A_Data!$B:$B,'Table 9a'!$B$7),"*")</f>
        <v>2367</v>
      </c>
      <c r="J14" s="163"/>
      <c r="K14" s="163"/>
      <c r="L14" s="163"/>
      <c r="M14" s="163"/>
      <c r="N14" s="163"/>
      <c r="O14" s="163"/>
      <c r="P14" s="163"/>
      <c r="Q14" s="163"/>
      <c r="R14" s="163"/>
      <c r="S14" s="163"/>
    </row>
    <row r="15" spans="1:19" s="28" customFormat="1" ht="16.5" customHeight="1" x14ac:dyDescent="0.45">
      <c r="A15" s="20" t="s">
        <v>850</v>
      </c>
      <c r="B15" s="211" t="s">
        <v>360</v>
      </c>
      <c r="C15" s="186">
        <f>IFERROR(SUMIFS(Table_RSE9A_Data!F:F,Table_RSE9A_Data!$C:$C,'Table 9a'!B15,Table_RSE9A_Data!$B:$B,'Table 9a'!$B$7),"*")</f>
        <v>2207</v>
      </c>
      <c r="D15" s="186">
        <f>IFERROR(SUMIFS(Table_RSE9A_Data!G:G,Table_RSE9A_Data!$C:$C,'Table 9a'!B15,Table_RSE9A_Data!$B:$B,'Table 9a'!$B$7),"*")</f>
        <v>1675</v>
      </c>
      <c r="E15" s="186">
        <f>IFERROR(SUMIFS(Table_RSE9A_Data!H:H,Table_RSE9A_Data!$C:$C,'Table 9a'!B15,Table_RSE9A_Data!$B:$B,'Table 9a'!$B$7),"*")</f>
        <v>2591</v>
      </c>
      <c r="F15" s="186">
        <f>IFERROR(SUMIFS(Table_RSE9A_Data!I:I,Table_RSE9A_Data!$C:$C,'Table 9a'!B15,Table_RSE9A_Data!$B:$B,'Table 9a'!$B$7),"*")</f>
        <v>847</v>
      </c>
      <c r="G15" s="186">
        <f>IFERROR(SUMIFS(Table_RSE9A_Data!J:J,Table_RSE9A_Data!$C:$C,'Table 9a'!B15,Table_RSE9A_Data!$B:$B,'Table 9a'!$B$7),"*")</f>
        <v>1162</v>
      </c>
      <c r="H15" s="186">
        <f>IFERROR(SUMIFS(Table_RSE9A_Data!K:K,Table_RSE9A_Data!$C:$C,'Table 9a'!B15,Table_RSE9A_Data!$B:$B,'Table 9a'!$B$7),"*")</f>
        <v>1032</v>
      </c>
      <c r="J15" s="163"/>
      <c r="K15" s="163"/>
      <c r="L15" s="163"/>
      <c r="M15" s="163"/>
      <c r="N15" s="163"/>
      <c r="O15" s="163"/>
      <c r="P15" s="163"/>
      <c r="Q15" s="163"/>
      <c r="R15" s="163"/>
      <c r="S15" s="163"/>
    </row>
    <row r="16" spans="1:19" s="28" customFormat="1" ht="16.5" customHeight="1" x14ac:dyDescent="0.45">
      <c r="A16" s="20" t="s">
        <v>238</v>
      </c>
      <c r="B16" s="211" t="s">
        <v>361</v>
      </c>
      <c r="C16" s="186">
        <f>IFERROR(SUMIFS(Table_RSE9A_Data!F:F,Table_RSE9A_Data!$C:$C,'Table 9a'!B16,Table_RSE9A_Data!$B:$B,'Table 9a'!$B$7),"*")</f>
        <v>236</v>
      </c>
      <c r="D16" s="186">
        <f>IFERROR(SUMIFS(Table_RSE9A_Data!G:G,Table_RSE9A_Data!$C:$C,'Table 9a'!B16,Table_RSE9A_Data!$B:$B,'Table 9a'!$B$7),"*")</f>
        <v>213</v>
      </c>
      <c r="E16" s="186">
        <f>IFERROR(SUMIFS(Table_RSE9A_Data!H:H,Table_RSE9A_Data!$C:$C,'Table 9a'!B16,Table_RSE9A_Data!$B:$B,'Table 9a'!$B$7),"*")</f>
        <v>487</v>
      </c>
      <c r="F16" s="186">
        <f>IFERROR(SUMIFS(Table_RSE9A_Data!I:I,Table_RSE9A_Data!$C:$C,'Table 9a'!B16,Table_RSE9A_Data!$B:$B,'Table 9a'!$B$7),"*")</f>
        <v>201</v>
      </c>
      <c r="G16" s="186">
        <f>IFERROR(SUMIFS(Table_RSE9A_Data!J:J,Table_RSE9A_Data!$C:$C,'Table 9a'!B16,Table_RSE9A_Data!$B:$B,'Table 9a'!$B$7),"*")</f>
        <v>245</v>
      </c>
      <c r="H16" s="186">
        <f>IFERROR(SUMIFS(Table_RSE9A_Data!K:K,Table_RSE9A_Data!$C:$C,'Table 9a'!B16,Table_RSE9A_Data!$B:$B,'Table 9a'!$B$7),"*")</f>
        <v>148</v>
      </c>
      <c r="J16" s="163"/>
      <c r="K16" s="163"/>
      <c r="L16" s="163"/>
      <c r="M16" s="163"/>
      <c r="N16" s="163"/>
      <c r="O16" s="163"/>
      <c r="P16" s="163"/>
      <c r="Q16" s="163"/>
      <c r="R16" s="163"/>
      <c r="S16" s="163"/>
    </row>
    <row r="17" spans="1:19" s="28" customFormat="1" ht="30" customHeight="1" x14ac:dyDescent="0.45">
      <c r="A17" s="112" t="s">
        <v>239</v>
      </c>
      <c r="B17" s="112"/>
      <c r="C17" s="186"/>
      <c r="D17" s="186"/>
      <c r="E17" s="186"/>
      <c r="F17" s="186"/>
      <c r="G17" s="186"/>
      <c r="H17" s="186"/>
      <c r="J17" s="163"/>
      <c r="K17" s="163"/>
      <c r="L17" s="163"/>
      <c r="M17" s="163"/>
      <c r="N17" s="163"/>
      <c r="O17" s="163"/>
      <c r="P17" s="163"/>
      <c r="Q17" s="163"/>
      <c r="R17" s="163"/>
      <c r="S17" s="163"/>
    </row>
    <row r="18" spans="1:19" s="28" customFormat="1" ht="30" customHeight="1" x14ac:dyDescent="0.45">
      <c r="A18" s="20" t="s">
        <v>542</v>
      </c>
      <c r="B18" s="211" t="s">
        <v>537</v>
      </c>
      <c r="C18" s="186">
        <f>IFERROR(SUMIFS(Table_RSE9A_Data!F:F,Table_RSE9A_Data!$C:$C,'Table 9a'!B18,Table_RSE9A_Data!$B:$B,'Table 9a'!$B$7),"*")</f>
        <v>13228</v>
      </c>
      <c r="D18" s="186">
        <f>IFERROR(SUMIFS(Table_RSE9A_Data!G:G,Table_RSE9A_Data!$C:$C,'Table 9a'!B18,Table_RSE9A_Data!$B:$B,'Table 9a'!$B$7),"*")</f>
        <v>12906</v>
      </c>
      <c r="E18" s="186">
        <f>IFERROR(SUMIFS(Table_RSE9A_Data!H:H,Table_RSE9A_Data!$C:$C,'Table 9a'!B18,Table_RSE9A_Data!$B:$B,'Table 9a'!$B$7),"*")</f>
        <v>13085</v>
      </c>
      <c r="F18" s="186">
        <f>IFERROR(SUMIFS(Table_RSE9A_Data!I:I,Table_RSE9A_Data!$C:$C,'Table 9a'!B18,Table_RSE9A_Data!$B:$B,'Table 9a'!$B$7),"*")</f>
        <v>13109</v>
      </c>
      <c r="G18" s="186">
        <f>IFERROR(SUMIFS(Table_RSE9A_Data!J:J,Table_RSE9A_Data!$C:$C,'Table 9a'!B18,Table_RSE9A_Data!$B:$B,'Table 9a'!$B$7),"*")</f>
        <v>13206</v>
      </c>
      <c r="H18" s="186">
        <f>IFERROR(SUMIFS(Table_RSE9A_Data!K:K,Table_RSE9A_Data!$C:$C,'Table 9a'!B18,Table_RSE9A_Data!$B:$B,'Table 9a'!$B$7),"*")</f>
        <v>8890</v>
      </c>
      <c r="J18" s="163"/>
      <c r="K18" s="163"/>
      <c r="L18" s="163"/>
      <c r="M18" s="163"/>
      <c r="N18" s="163"/>
      <c r="O18" s="163"/>
      <c r="P18" s="163"/>
      <c r="Q18" s="163"/>
      <c r="R18" s="163"/>
      <c r="S18" s="163"/>
    </row>
    <row r="19" spans="1:19" s="28" customFormat="1" ht="13.9" x14ac:dyDescent="0.45">
      <c r="A19" s="20" t="s">
        <v>847</v>
      </c>
      <c r="B19" s="211" t="s">
        <v>362</v>
      </c>
      <c r="C19" s="186">
        <f>IFERROR(SUMIFS(Table_RSE9A_Data!F:F,Table_RSE9A_Data!$C:$C,'Table 9a'!B19,Table_RSE9A_Data!$B:$B,'Table 9a'!$B$7),"*")</f>
        <v>8168</v>
      </c>
      <c r="D19" s="186">
        <f>IFERROR(SUMIFS(Table_RSE9A_Data!G:G,Table_RSE9A_Data!$C:$C,'Table 9a'!B19,Table_RSE9A_Data!$B:$B,'Table 9a'!$B$7),"*")</f>
        <v>7193</v>
      </c>
      <c r="E19" s="186">
        <f>IFERROR(SUMIFS(Table_RSE9A_Data!H:H,Table_RSE9A_Data!$C:$C,'Table 9a'!B19,Table_RSE9A_Data!$B:$B,'Table 9a'!$B$7),"*")</f>
        <v>6371</v>
      </c>
      <c r="F19" s="186">
        <f>IFERROR(SUMIFS(Table_RSE9A_Data!I:I,Table_RSE9A_Data!$C:$C,'Table 9a'!B19,Table_RSE9A_Data!$B:$B,'Table 9a'!$B$7),"*")</f>
        <v>6739</v>
      </c>
      <c r="G19" s="186">
        <f>IFERROR(SUMIFS(Table_RSE9A_Data!J:J,Table_RSE9A_Data!$C:$C,'Table 9a'!B19,Table_RSE9A_Data!$B:$B,'Table 9a'!$B$7),"*")</f>
        <v>7954</v>
      </c>
      <c r="H19" s="186">
        <f>IFERROR(SUMIFS(Table_RSE9A_Data!K:K,Table_RSE9A_Data!$C:$C,'Table 9a'!B19,Table_RSE9A_Data!$B:$B,'Table 9a'!$B$7),"*")</f>
        <v>8507</v>
      </c>
      <c r="J19" s="163"/>
      <c r="K19" s="163"/>
      <c r="L19" s="163"/>
      <c r="M19" s="163"/>
      <c r="N19" s="163"/>
      <c r="O19" s="163"/>
      <c r="P19" s="163"/>
      <c r="Q19" s="163"/>
      <c r="R19" s="163"/>
      <c r="S19" s="163"/>
    </row>
    <row r="20" spans="1:19" s="28" customFormat="1" ht="13.9" x14ac:dyDescent="0.45">
      <c r="A20" s="164" t="s">
        <v>848</v>
      </c>
      <c r="B20" s="211" t="s">
        <v>363</v>
      </c>
      <c r="C20" s="186">
        <f>IFERROR(SUMIFS(Table_RSE9A_Data!F:F,Table_RSE9A_Data!$C:$C,'Table 9a'!B20,Table_RSE9A_Data!$B:$B,'Table 9a'!$B$7),"*")</f>
        <v>592</v>
      </c>
      <c r="D20" s="186">
        <f>IFERROR(SUMIFS(Table_RSE9A_Data!G:G,Table_RSE9A_Data!$C:$C,'Table 9a'!B20,Table_RSE9A_Data!$B:$B,'Table 9a'!$B$7),"*")</f>
        <v>783</v>
      </c>
      <c r="E20" s="186">
        <f>IFERROR(SUMIFS(Table_RSE9A_Data!H:H,Table_RSE9A_Data!$C:$C,'Table 9a'!B20,Table_RSE9A_Data!$B:$B,'Table 9a'!$B$7),"*")</f>
        <v>1202</v>
      </c>
      <c r="F20" s="186">
        <f>IFERROR(SUMIFS(Table_RSE9A_Data!I:I,Table_RSE9A_Data!$C:$C,'Table 9a'!B20,Table_RSE9A_Data!$B:$B,'Table 9a'!$B$7),"*")</f>
        <v>1597</v>
      </c>
      <c r="G20" s="186">
        <f>IFERROR(SUMIFS(Table_RSE9A_Data!J:J,Table_RSE9A_Data!$C:$C,'Table 9a'!B20,Table_RSE9A_Data!$B:$B,'Table 9a'!$B$7),"*")</f>
        <v>1976</v>
      </c>
      <c r="H20" s="186">
        <f>IFERROR(SUMIFS(Table_RSE9A_Data!K:K,Table_RSE9A_Data!$C:$C,'Table 9a'!B20,Table_RSE9A_Data!$B:$B,'Table 9a'!$B$7),"*")</f>
        <v>1364</v>
      </c>
      <c r="J20" s="163"/>
      <c r="K20" s="163"/>
      <c r="L20" s="163"/>
      <c r="M20" s="163"/>
      <c r="N20" s="163"/>
      <c r="O20" s="163"/>
      <c r="P20" s="163"/>
      <c r="Q20" s="163"/>
      <c r="R20" s="163"/>
      <c r="S20" s="163"/>
    </row>
    <row r="21" spans="1:19" s="28" customFormat="1" ht="16.5" customHeight="1" x14ac:dyDescent="0.45">
      <c r="A21" s="164" t="s">
        <v>260</v>
      </c>
      <c r="B21" s="211" t="s">
        <v>538</v>
      </c>
      <c r="C21" s="186">
        <f>IFERROR(SUMIFS(Table_RSE9A_Data!F:F,Table_RSE9A_Data!$C:$C,'Table 9a'!B21,Table_RSE9A_Data!$B:$B,'Table 9a'!$B$7),"*")</f>
        <v>157</v>
      </c>
      <c r="D21" s="186" t="str">
        <f>IFERROR(SUMIFS(Table_RSE9A_Data!G:G,Table_RSE9A_Data!$C:$C,'Table 9a'!B21,Table_RSE9A_Data!$B:$B,'Table 9a'!$B$7),"*")</f>
        <v>*</v>
      </c>
      <c r="E21" s="186">
        <f>IFERROR(SUMIFS(Table_RSE9A_Data!H:H,Table_RSE9A_Data!$C:$C,'Table 9a'!B21,Table_RSE9A_Data!$B:$B,'Table 9a'!$B$7),"*")</f>
        <v>263</v>
      </c>
      <c r="F21" s="186">
        <f>IFERROR(SUMIFS(Table_RSE9A_Data!I:I,Table_RSE9A_Data!$C:$C,'Table 9a'!B21,Table_RSE9A_Data!$B:$B,'Table 9a'!$B$7),"*")</f>
        <v>239</v>
      </c>
      <c r="G21" s="186">
        <f>IFERROR(SUMIFS(Table_RSE9A_Data!J:J,Table_RSE9A_Data!$C:$C,'Table 9a'!B21,Table_RSE9A_Data!$B:$B,'Table 9a'!$B$7),"*")</f>
        <v>684</v>
      </c>
      <c r="H21" s="186">
        <f>IFERROR(SUMIFS(Table_RSE9A_Data!K:K,Table_RSE9A_Data!$C:$C,'Table 9a'!B21,Table_RSE9A_Data!$B:$B,'Table 9a'!$B$7),"*")</f>
        <v>364</v>
      </c>
      <c r="J21" s="163"/>
      <c r="K21" s="163"/>
      <c r="L21" s="163"/>
      <c r="M21" s="163"/>
      <c r="N21" s="163"/>
      <c r="O21" s="163"/>
      <c r="P21" s="163"/>
      <c r="Q21" s="163"/>
      <c r="R21" s="163"/>
      <c r="S21" s="163"/>
    </row>
    <row r="22" spans="1:19" s="28" customFormat="1" ht="13.9" x14ac:dyDescent="0.45">
      <c r="A22" s="20" t="s">
        <v>849</v>
      </c>
      <c r="B22" s="211" t="s">
        <v>364</v>
      </c>
      <c r="C22" s="186">
        <f>IFERROR(SUMIFS(Table_RSE9A_Data!F:F,Table_RSE9A_Data!$C:$C,'Table 9a'!B22,Table_RSE9A_Data!$B:$B,'Table 9a'!$B$7),"*")</f>
        <v>12796</v>
      </c>
      <c r="D22" s="186">
        <f>IFERROR(SUMIFS(Table_RSE9A_Data!G:G,Table_RSE9A_Data!$C:$C,'Table 9a'!B22,Table_RSE9A_Data!$B:$B,'Table 9a'!$B$7),"*")</f>
        <v>13622</v>
      </c>
      <c r="E22" s="186">
        <f>IFERROR(SUMIFS(Table_RSE9A_Data!H:H,Table_RSE9A_Data!$C:$C,'Table 9a'!B22,Table_RSE9A_Data!$B:$B,'Table 9a'!$B$7),"*")</f>
        <v>15624</v>
      </c>
      <c r="F22" s="186">
        <f>IFERROR(SUMIFS(Table_RSE9A_Data!I:I,Table_RSE9A_Data!$C:$C,'Table 9a'!B22,Table_RSE9A_Data!$B:$B,'Table 9a'!$B$7),"*")</f>
        <v>15894</v>
      </c>
      <c r="G22" s="186">
        <f>IFERROR(SUMIFS(Table_RSE9A_Data!J:J,Table_RSE9A_Data!$C:$C,'Table 9a'!B22,Table_RSE9A_Data!$B:$B,'Table 9a'!$B$7),"*")</f>
        <v>15761</v>
      </c>
      <c r="H22" s="186">
        <f>IFERROR(SUMIFS(Table_RSE9A_Data!K:K,Table_RSE9A_Data!$C:$C,'Table 9a'!B22,Table_RSE9A_Data!$B:$B,'Table 9a'!$B$7),"*")</f>
        <v>18991</v>
      </c>
      <c r="J22" s="163"/>
      <c r="K22" s="163"/>
      <c r="L22" s="163"/>
      <c r="M22" s="163"/>
      <c r="N22" s="163"/>
      <c r="O22" s="163"/>
      <c r="P22" s="163"/>
      <c r="Q22" s="163"/>
      <c r="R22" s="163"/>
      <c r="S22" s="163"/>
    </row>
    <row r="23" spans="1:19" s="28" customFormat="1" ht="16.5" customHeight="1" x14ac:dyDescent="0.45">
      <c r="A23" s="20" t="s">
        <v>237</v>
      </c>
      <c r="B23" s="211" t="s">
        <v>365</v>
      </c>
      <c r="C23" s="186">
        <f>IFERROR(SUMIFS(Table_RSE9A_Data!F:F,Table_RSE9A_Data!$C:$C,'Table 9a'!B23,Table_RSE9A_Data!$B:$B,'Table 9a'!$B$7),"*")</f>
        <v>1266</v>
      </c>
      <c r="D23" s="186">
        <f>IFERROR(SUMIFS(Table_RSE9A_Data!G:G,Table_RSE9A_Data!$C:$C,'Table 9a'!B23,Table_RSE9A_Data!$B:$B,'Table 9a'!$B$7),"*")</f>
        <v>1505</v>
      </c>
      <c r="E23" s="186">
        <f>IFERROR(SUMIFS(Table_RSE9A_Data!H:H,Table_RSE9A_Data!$C:$C,'Table 9a'!B23,Table_RSE9A_Data!$B:$B,'Table 9a'!$B$7),"*")</f>
        <v>2711</v>
      </c>
      <c r="F23" s="186">
        <f>IFERROR(SUMIFS(Table_RSE9A_Data!I:I,Table_RSE9A_Data!$C:$C,'Table 9a'!B23,Table_RSE9A_Data!$B:$B,'Table 9a'!$B$7),"*")</f>
        <v>2030</v>
      </c>
      <c r="G23" s="186">
        <f>IFERROR(SUMIFS(Table_RSE9A_Data!J:J,Table_RSE9A_Data!$C:$C,'Table 9a'!B23,Table_RSE9A_Data!$B:$B,'Table 9a'!$B$7),"*")</f>
        <v>2177</v>
      </c>
      <c r="H23" s="186">
        <f>IFERROR(SUMIFS(Table_RSE9A_Data!K:K,Table_RSE9A_Data!$C:$C,'Table 9a'!B23,Table_RSE9A_Data!$B:$B,'Table 9a'!$B$7),"*")</f>
        <v>3900</v>
      </c>
      <c r="J23" s="163"/>
      <c r="K23" s="163"/>
      <c r="L23" s="163"/>
      <c r="M23" s="163"/>
      <c r="N23" s="163"/>
      <c r="O23" s="163"/>
      <c r="P23" s="163"/>
      <c r="Q23" s="163"/>
      <c r="R23" s="163"/>
      <c r="S23" s="163"/>
    </row>
    <row r="24" spans="1:19" s="28" customFormat="1" ht="16.5" customHeight="1" x14ac:dyDescent="0.45">
      <c r="A24" s="20" t="s">
        <v>850</v>
      </c>
      <c r="B24" s="211" t="s">
        <v>366</v>
      </c>
      <c r="C24" s="186">
        <f>IFERROR(SUMIFS(Table_RSE9A_Data!F:F,Table_RSE9A_Data!$C:$C,'Table 9a'!B24,Table_RSE9A_Data!$B:$B,'Table 9a'!$B$7),"*")</f>
        <v>2935</v>
      </c>
      <c r="D24" s="186">
        <f>IFERROR(SUMIFS(Table_RSE9A_Data!G:G,Table_RSE9A_Data!$C:$C,'Table 9a'!B24,Table_RSE9A_Data!$B:$B,'Table 9a'!$B$7),"*")</f>
        <v>2623</v>
      </c>
      <c r="E24" s="186">
        <f>IFERROR(SUMIFS(Table_RSE9A_Data!H:H,Table_RSE9A_Data!$C:$C,'Table 9a'!B24,Table_RSE9A_Data!$B:$B,'Table 9a'!$B$7),"*")</f>
        <v>4288</v>
      </c>
      <c r="F24" s="186">
        <f>IFERROR(SUMIFS(Table_RSE9A_Data!I:I,Table_RSE9A_Data!$C:$C,'Table 9a'!B24,Table_RSE9A_Data!$B:$B,'Table 9a'!$B$7),"*")</f>
        <v>2159</v>
      </c>
      <c r="G24" s="186">
        <f>IFERROR(SUMIFS(Table_RSE9A_Data!J:J,Table_RSE9A_Data!$C:$C,'Table 9a'!B24,Table_RSE9A_Data!$B:$B,'Table 9a'!$B$7),"*")</f>
        <v>2496</v>
      </c>
      <c r="H24" s="186">
        <f>IFERROR(SUMIFS(Table_RSE9A_Data!K:K,Table_RSE9A_Data!$C:$C,'Table 9a'!B24,Table_RSE9A_Data!$B:$B,'Table 9a'!$B$7),"*")</f>
        <v>3236</v>
      </c>
      <c r="J24" s="163"/>
      <c r="K24" s="163"/>
      <c r="L24" s="163"/>
      <c r="M24" s="163"/>
      <c r="N24" s="163"/>
      <c r="O24" s="163"/>
      <c r="P24" s="163"/>
      <c r="Q24" s="163"/>
      <c r="R24" s="163"/>
      <c r="S24" s="163"/>
    </row>
    <row r="25" spans="1:19" s="28" customFormat="1" ht="16.5" customHeight="1" x14ac:dyDescent="0.45">
      <c r="A25" s="20" t="s">
        <v>238</v>
      </c>
      <c r="B25" s="211" t="s">
        <v>367</v>
      </c>
      <c r="C25" s="186">
        <f>IFERROR(SUMIFS(Table_RSE9A_Data!F:F,Table_RSE9A_Data!$C:$C,'Table 9a'!B25,Table_RSE9A_Data!$B:$B,'Table 9a'!$B$7),"*")</f>
        <v>182</v>
      </c>
      <c r="D25" s="186">
        <f>IFERROR(SUMIFS(Table_RSE9A_Data!G:G,Table_RSE9A_Data!$C:$C,'Table 9a'!B25,Table_RSE9A_Data!$B:$B,'Table 9a'!$B$7),"*")</f>
        <v>170</v>
      </c>
      <c r="E25" s="186">
        <f>IFERROR(SUMIFS(Table_RSE9A_Data!H:H,Table_RSE9A_Data!$C:$C,'Table 9a'!B25,Table_RSE9A_Data!$B:$B,'Table 9a'!$B$7),"*")</f>
        <v>946</v>
      </c>
      <c r="F25" s="186">
        <f>IFERROR(SUMIFS(Table_RSE9A_Data!I:I,Table_RSE9A_Data!$C:$C,'Table 9a'!B25,Table_RSE9A_Data!$B:$B,'Table 9a'!$B$7),"*")</f>
        <v>123</v>
      </c>
      <c r="G25" s="186">
        <f>IFERROR(SUMIFS(Table_RSE9A_Data!J:J,Table_RSE9A_Data!$C:$C,'Table 9a'!B25,Table_RSE9A_Data!$B:$B,'Table 9a'!$B$7),"*")</f>
        <v>170</v>
      </c>
      <c r="H25" s="186">
        <f>IFERROR(SUMIFS(Table_RSE9A_Data!K:K,Table_RSE9A_Data!$C:$C,'Table 9a'!B25,Table_RSE9A_Data!$B:$B,'Table 9a'!$B$7),"*")</f>
        <v>315</v>
      </c>
      <c r="J25" s="163"/>
      <c r="K25" s="163"/>
      <c r="L25" s="163"/>
      <c r="M25" s="163"/>
      <c r="N25" s="163"/>
      <c r="O25" s="163"/>
      <c r="P25" s="163"/>
      <c r="Q25" s="163"/>
      <c r="R25" s="163"/>
      <c r="S25" s="163"/>
    </row>
    <row r="26" spans="1:19" s="28" customFormat="1" ht="30" customHeight="1" x14ac:dyDescent="0.45">
      <c r="A26" s="112" t="s">
        <v>240</v>
      </c>
      <c r="B26" s="112"/>
      <c r="C26" s="186"/>
      <c r="D26" s="186"/>
      <c r="E26" s="186"/>
      <c r="F26" s="186"/>
      <c r="G26" s="186"/>
      <c r="H26" s="186"/>
      <c r="J26" s="163"/>
      <c r="K26" s="163"/>
      <c r="L26" s="163"/>
      <c r="M26" s="163"/>
      <c r="N26" s="163"/>
      <c r="O26" s="163"/>
      <c r="P26" s="163"/>
      <c r="Q26" s="163"/>
      <c r="R26" s="163"/>
      <c r="S26" s="163"/>
    </row>
    <row r="27" spans="1:19" s="28" customFormat="1" ht="30" customHeight="1" x14ac:dyDescent="0.45">
      <c r="A27" s="20" t="s">
        <v>542</v>
      </c>
      <c r="B27" s="211" t="s">
        <v>382</v>
      </c>
      <c r="C27" s="186">
        <f>IFERROR(SUMIFS(Table_RSE9A_Data!F:F,Table_RSE9A_Data!$C:$C,'Table 9a'!B27,Table_RSE9A_Data!$B:$B,'Table 9a'!$B$7),"*")</f>
        <v>5270</v>
      </c>
      <c r="D27" s="186">
        <f>IFERROR(SUMIFS(Table_RSE9A_Data!G:G,Table_RSE9A_Data!$C:$C,'Table 9a'!B27,Table_RSE9A_Data!$B:$B,'Table 9a'!$B$7),"*")</f>
        <v>5270</v>
      </c>
      <c r="E27" s="186">
        <f>IFERROR(SUMIFS(Table_RSE9A_Data!H:H,Table_RSE9A_Data!$C:$C,'Table 9a'!B27,Table_RSE9A_Data!$B:$B,'Table 9a'!$B$7),"*")</f>
        <v>5482</v>
      </c>
      <c r="F27" s="186">
        <f>IFERROR(SUMIFS(Table_RSE9A_Data!I:I,Table_RSE9A_Data!$C:$C,'Table 9a'!B27,Table_RSE9A_Data!$B:$B,'Table 9a'!$B$7),"*")</f>
        <v>5674</v>
      </c>
      <c r="G27" s="186">
        <f>IFERROR(SUMIFS(Table_RSE9A_Data!J:J,Table_RSE9A_Data!$C:$C,'Table 9a'!B27,Table_RSE9A_Data!$B:$B,'Table 9a'!$B$7),"*")</f>
        <v>5811</v>
      </c>
      <c r="H27" s="186">
        <f>IFERROR(SUMIFS(Table_RSE9A_Data!K:K,Table_RSE9A_Data!$C:$C,'Table 9a'!B27,Table_RSE9A_Data!$B:$B,'Table 9a'!$B$7),"*")</f>
        <v>4408</v>
      </c>
      <c r="J27" s="163"/>
      <c r="K27" s="163"/>
      <c r="L27" s="163"/>
      <c r="M27" s="163"/>
      <c r="N27" s="163"/>
      <c r="O27" s="163"/>
      <c r="P27" s="163"/>
      <c r="Q27" s="163"/>
      <c r="R27" s="163"/>
      <c r="S27" s="163"/>
    </row>
    <row r="28" spans="1:19" s="28" customFormat="1" ht="13.9" x14ac:dyDescent="0.45">
      <c r="A28" s="20" t="s">
        <v>847</v>
      </c>
      <c r="B28" s="211" t="s">
        <v>369</v>
      </c>
      <c r="C28" s="186">
        <f>IFERROR(SUMIFS(Table_RSE9A_Data!F:F,Table_RSE9A_Data!$C:$C,'Table 9a'!B28,Table_RSE9A_Data!$B:$B,'Table 9a'!$B$7),"*")</f>
        <v>4364</v>
      </c>
      <c r="D28" s="186">
        <f>IFERROR(SUMIFS(Table_RSE9A_Data!G:G,Table_RSE9A_Data!$C:$C,'Table 9a'!B28,Table_RSE9A_Data!$B:$B,'Table 9a'!$B$7),"*")</f>
        <v>3957</v>
      </c>
      <c r="E28" s="186">
        <f>IFERROR(SUMIFS(Table_RSE9A_Data!H:H,Table_RSE9A_Data!$C:$C,'Table 9a'!B28,Table_RSE9A_Data!$B:$B,'Table 9a'!$B$7),"*")</f>
        <v>3617</v>
      </c>
      <c r="F28" s="186">
        <f>IFERROR(SUMIFS(Table_RSE9A_Data!I:I,Table_RSE9A_Data!$C:$C,'Table 9a'!B28,Table_RSE9A_Data!$B:$B,'Table 9a'!$B$7),"*")</f>
        <v>4689</v>
      </c>
      <c r="G28" s="186">
        <f>IFERROR(SUMIFS(Table_RSE9A_Data!J:J,Table_RSE9A_Data!$C:$C,'Table 9a'!B28,Table_RSE9A_Data!$B:$B,'Table 9a'!$B$7),"*")</f>
        <v>5716</v>
      </c>
      <c r="H28" s="186">
        <f>IFERROR(SUMIFS(Table_RSE9A_Data!K:K,Table_RSE9A_Data!$C:$C,'Table 9a'!B28,Table_RSE9A_Data!$B:$B,'Table 9a'!$B$7),"*")</f>
        <v>5142</v>
      </c>
      <c r="J28" s="163"/>
      <c r="K28" s="163"/>
      <c r="L28" s="163"/>
      <c r="M28" s="163"/>
      <c r="N28" s="163"/>
      <c r="O28" s="163"/>
      <c r="P28" s="163"/>
      <c r="Q28" s="163"/>
      <c r="R28" s="163"/>
      <c r="S28" s="163"/>
    </row>
    <row r="29" spans="1:19" s="28" customFormat="1" ht="13.9" x14ac:dyDescent="0.45">
      <c r="A29" s="164" t="s">
        <v>848</v>
      </c>
      <c r="B29" s="211" t="s">
        <v>368</v>
      </c>
      <c r="C29" s="186">
        <f>IFERROR(SUMIFS(Table_RSE9A_Data!F:F,Table_RSE9A_Data!$C:$C,'Table 9a'!B29,Table_RSE9A_Data!$B:$B,'Table 9a'!$B$7),"*")</f>
        <v>571</v>
      </c>
      <c r="D29" s="186">
        <f>IFERROR(SUMIFS(Table_RSE9A_Data!G:G,Table_RSE9A_Data!$C:$C,'Table 9a'!B29,Table_RSE9A_Data!$B:$B,'Table 9a'!$B$7),"*")</f>
        <v>805</v>
      </c>
      <c r="E29" s="186">
        <f>IFERROR(SUMIFS(Table_RSE9A_Data!H:H,Table_RSE9A_Data!$C:$C,'Table 9a'!B29,Table_RSE9A_Data!$B:$B,'Table 9a'!$B$7),"*")</f>
        <v>990</v>
      </c>
      <c r="F29" s="186">
        <f>IFERROR(SUMIFS(Table_RSE9A_Data!I:I,Table_RSE9A_Data!$C:$C,'Table 9a'!B29,Table_RSE9A_Data!$B:$B,'Table 9a'!$B$7),"*")</f>
        <v>1553</v>
      </c>
      <c r="G29" s="186">
        <f>IFERROR(SUMIFS(Table_RSE9A_Data!J:J,Table_RSE9A_Data!$C:$C,'Table 9a'!B29,Table_RSE9A_Data!$B:$B,'Table 9a'!$B$7),"*")</f>
        <v>2379</v>
      </c>
      <c r="H29" s="186">
        <f>IFERROR(SUMIFS(Table_RSE9A_Data!K:K,Table_RSE9A_Data!$C:$C,'Table 9a'!B29,Table_RSE9A_Data!$B:$B,'Table 9a'!$B$7),"*")</f>
        <v>4032</v>
      </c>
      <c r="J29" s="163"/>
      <c r="K29" s="163"/>
      <c r="L29" s="163"/>
      <c r="M29" s="163"/>
      <c r="N29" s="163"/>
      <c r="O29" s="163"/>
      <c r="P29" s="163"/>
      <c r="Q29" s="163"/>
      <c r="R29" s="163"/>
      <c r="S29" s="163"/>
    </row>
    <row r="30" spans="1:19" s="28" customFormat="1" ht="16.5" customHeight="1" x14ac:dyDescent="0.45">
      <c r="A30" s="164" t="s">
        <v>260</v>
      </c>
      <c r="B30" s="211" t="s">
        <v>383</v>
      </c>
      <c r="C30" s="186">
        <f>IFERROR(SUMIFS(Table_RSE9A_Data!F:F,Table_RSE9A_Data!$C:$C,'Table 9a'!B30,Table_RSE9A_Data!$B:$B,'Table 9a'!$B$7),"*")</f>
        <v>119</v>
      </c>
      <c r="D30" s="186">
        <f>IFERROR(SUMIFS(Table_RSE9A_Data!G:G,Table_RSE9A_Data!$C:$C,'Table 9a'!B30,Table_RSE9A_Data!$B:$B,'Table 9a'!$B$7),"*")</f>
        <v>94</v>
      </c>
      <c r="E30" s="186">
        <f>IFERROR(SUMIFS(Table_RSE9A_Data!H:H,Table_RSE9A_Data!$C:$C,'Table 9a'!B30,Table_RSE9A_Data!$B:$B,'Table 9a'!$B$7),"*")</f>
        <v>9</v>
      </c>
      <c r="F30" s="186">
        <f>IFERROR(SUMIFS(Table_RSE9A_Data!I:I,Table_RSE9A_Data!$C:$C,'Table 9a'!B30,Table_RSE9A_Data!$B:$B,'Table 9a'!$B$7),"*")</f>
        <v>20</v>
      </c>
      <c r="G30" s="186">
        <f>IFERROR(SUMIFS(Table_RSE9A_Data!J:J,Table_RSE9A_Data!$C:$C,'Table 9a'!B30,Table_RSE9A_Data!$B:$B,'Table 9a'!$B$7),"*")</f>
        <v>33</v>
      </c>
      <c r="H30" s="186">
        <f>IFERROR(SUMIFS(Table_RSE9A_Data!K:K,Table_RSE9A_Data!$C:$C,'Table 9a'!B30,Table_RSE9A_Data!$B:$B,'Table 9a'!$B$7),"*")</f>
        <v>42</v>
      </c>
      <c r="J30" s="163"/>
      <c r="K30" s="163"/>
      <c r="L30" s="163"/>
      <c r="M30" s="163"/>
      <c r="N30" s="163"/>
      <c r="O30" s="163"/>
      <c r="P30" s="163"/>
      <c r="Q30" s="163"/>
      <c r="R30" s="163"/>
      <c r="S30" s="163"/>
    </row>
    <row r="31" spans="1:19" s="28" customFormat="1" ht="13.9" x14ac:dyDescent="0.45">
      <c r="A31" s="20" t="s">
        <v>849</v>
      </c>
      <c r="B31" s="211" t="s">
        <v>370</v>
      </c>
      <c r="C31" s="186">
        <f>IFERROR(SUMIFS(Table_RSE9A_Data!F:F,Table_RSE9A_Data!$C:$C,'Table 9a'!B31,Table_RSE9A_Data!$B:$B,'Table 9a'!$B$7),"*")</f>
        <v>22228</v>
      </c>
      <c r="D31" s="186">
        <f>IFERROR(SUMIFS(Table_RSE9A_Data!G:G,Table_RSE9A_Data!$C:$C,'Table 9a'!B31,Table_RSE9A_Data!$B:$B,'Table 9a'!$B$7),"*")</f>
        <v>20771</v>
      </c>
      <c r="E31" s="186">
        <f>IFERROR(SUMIFS(Table_RSE9A_Data!H:H,Table_RSE9A_Data!$C:$C,'Table 9a'!B31,Table_RSE9A_Data!$B:$B,'Table 9a'!$B$7),"*")</f>
        <v>24796</v>
      </c>
      <c r="F31" s="186">
        <f>IFERROR(SUMIFS(Table_RSE9A_Data!I:I,Table_RSE9A_Data!$C:$C,'Table 9a'!B31,Table_RSE9A_Data!$B:$B,'Table 9a'!$B$7),"*")</f>
        <v>22911</v>
      </c>
      <c r="G31" s="186">
        <f>IFERROR(SUMIFS(Table_RSE9A_Data!J:J,Table_RSE9A_Data!$C:$C,'Table 9a'!B31,Table_RSE9A_Data!$B:$B,'Table 9a'!$B$7),"*")</f>
        <v>25887</v>
      </c>
      <c r="H31" s="186">
        <f>IFERROR(SUMIFS(Table_RSE9A_Data!K:K,Table_RSE9A_Data!$C:$C,'Table 9a'!B31,Table_RSE9A_Data!$B:$B,'Table 9a'!$B$7),"*")</f>
        <v>19854</v>
      </c>
      <c r="J31" s="163"/>
      <c r="K31" s="163"/>
      <c r="L31" s="163"/>
      <c r="M31" s="163"/>
      <c r="N31" s="163"/>
      <c r="O31" s="163"/>
      <c r="P31" s="163"/>
      <c r="Q31" s="163"/>
      <c r="R31" s="163"/>
      <c r="S31" s="163"/>
    </row>
    <row r="32" spans="1:19" s="28" customFormat="1" ht="13.9" x14ac:dyDescent="0.45">
      <c r="A32" s="20" t="s">
        <v>237</v>
      </c>
      <c r="B32" s="211" t="s">
        <v>371</v>
      </c>
      <c r="C32" s="186">
        <f>IFERROR(SUMIFS(Table_RSE9A_Data!F:F,Table_RSE9A_Data!$C:$C,'Table 9a'!B32,Table_RSE9A_Data!$B:$B,'Table 9a'!$B$7),"*")</f>
        <v>393</v>
      </c>
      <c r="D32" s="186">
        <f>IFERROR(SUMIFS(Table_RSE9A_Data!G:G,Table_RSE9A_Data!$C:$C,'Table 9a'!B32,Table_RSE9A_Data!$B:$B,'Table 9a'!$B$7),"*")</f>
        <v>461</v>
      </c>
      <c r="E32" s="186">
        <f>IFERROR(SUMIFS(Table_RSE9A_Data!H:H,Table_RSE9A_Data!$C:$C,'Table 9a'!B32,Table_RSE9A_Data!$B:$B,'Table 9a'!$B$7),"*")</f>
        <v>646</v>
      </c>
      <c r="F32" s="186">
        <f>IFERROR(SUMIFS(Table_RSE9A_Data!I:I,Table_RSE9A_Data!$C:$C,'Table 9a'!B32,Table_RSE9A_Data!$B:$B,'Table 9a'!$B$7),"*")</f>
        <v>573</v>
      </c>
      <c r="G32" s="186">
        <f>IFERROR(SUMIFS(Table_RSE9A_Data!J:J,Table_RSE9A_Data!$C:$C,'Table 9a'!B32,Table_RSE9A_Data!$B:$B,'Table 9a'!$B$7),"*")</f>
        <v>584</v>
      </c>
      <c r="H32" s="186">
        <f>IFERROR(SUMIFS(Table_RSE9A_Data!K:K,Table_RSE9A_Data!$C:$C,'Table 9a'!B32,Table_RSE9A_Data!$B:$B,'Table 9a'!$B$7),"*")</f>
        <v>473</v>
      </c>
      <c r="J32" s="163"/>
      <c r="K32" s="163"/>
      <c r="L32" s="163"/>
      <c r="M32" s="163"/>
      <c r="N32" s="163"/>
      <c r="O32" s="163"/>
      <c r="P32" s="163"/>
      <c r="Q32" s="163"/>
      <c r="R32" s="163"/>
      <c r="S32" s="163"/>
    </row>
    <row r="33" spans="1:19" s="28" customFormat="1" ht="16.5" customHeight="1" x14ac:dyDescent="0.45">
      <c r="A33" s="20" t="s">
        <v>850</v>
      </c>
      <c r="B33" s="211" t="s">
        <v>372</v>
      </c>
      <c r="C33" s="186">
        <f>IFERROR(SUMIFS(Table_RSE9A_Data!F:F,Table_RSE9A_Data!$C:$C,'Table 9a'!B33,Table_RSE9A_Data!$B:$B,'Table 9a'!$B$7),"*")</f>
        <v>15148</v>
      </c>
      <c r="D33" s="186">
        <f>IFERROR(SUMIFS(Table_RSE9A_Data!G:G,Table_RSE9A_Data!$C:$C,'Table 9a'!B33,Table_RSE9A_Data!$B:$B,'Table 9a'!$B$7),"*")</f>
        <v>16187</v>
      </c>
      <c r="E33" s="186">
        <f>IFERROR(SUMIFS(Table_RSE9A_Data!H:H,Table_RSE9A_Data!$C:$C,'Table 9a'!B33,Table_RSE9A_Data!$B:$B,'Table 9a'!$B$7),"*")</f>
        <v>20639</v>
      </c>
      <c r="F33" s="186">
        <f>IFERROR(SUMIFS(Table_RSE9A_Data!I:I,Table_RSE9A_Data!$C:$C,'Table 9a'!B33,Table_RSE9A_Data!$B:$B,'Table 9a'!$B$7),"*")</f>
        <v>21541</v>
      </c>
      <c r="G33" s="186">
        <f>IFERROR(SUMIFS(Table_RSE9A_Data!J:J,Table_RSE9A_Data!$C:$C,'Table 9a'!B33,Table_RSE9A_Data!$B:$B,'Table 9a'!$B$7),"*")</f>
        <v>24390</v>
      </c>
      <c r="H33" s="186">
        <f>IFERROR(SUMIFS(Table_RSE9A_Data!K:K,Table_RSE9A_Data!$C:$C,'Table 9a'!B33,Table_RSE9A_Data!$B:$B,'Table 9a'!$B$7),"*")</f>
        <v>32290</v>
      </c>
      <c r="J33" s="163"/>
      <c r="K33" s="163"/>
      <c r="L33" s="163"/>
      <c r="M33" s="163"/>
      <c r="N33" s="163"/>
      <c r="O33" s="163"/>
      <c r="P33" s="163"/>
      <c r="Q33" s="163"/>
      <c r="R33" s="163"/>
      <c r="S33" s="163"/>
    </row>
    <row r="34" spans="1:19" s="28" customFormat="1" ht="16.5" customHeight="1" x14ac:dyDescent="0.45">
      <c r="A34" s="20" t="s">
        <v>238</v>
      </c>
      <c r="B34" s="211" t="s">
        <v>373</v>
      </c>
      <c r="C34" s="186">
        <f>IFERROR(SUMIFS(Table_RSE9A_Data!F:F,Table_RSE9A_Data!$C:$C,'Table 9a'!B34,Table_RSE9A_Data!$B:$B,'Table 9a'!$B$7),"*")</f>
        <v>270</v>
      </c>
      <c r="D34" s="186">
        <f>IFERROR(SUMIFS(Table_RSE9A_Data!G:G,Table_RSE9A_Data!$C:$C,'Table 9a'!B34,Table_RSE9A_Data!$B:$B,'Table 9a'!$B$7),"*")</f>
        <v>365</v>
      </c>
      <c r="E34" s="186">
        <f>IFERROR(SUMIFS(Table_RSE9A_Data!H:H,Table_RSE9A_Data!$C:$C,'Table 9a'!B34,Table_RSE9A_Data!$B:$B,'Table 9a'!$B$7),"*")</f>
        <v>612</v>
      </c>
      <c r="F34" s="186">
        <f>IFERROR(SUMIFS(Table_RSE9A_Data!I:I,Table_RSE9A_Data!$C:$C,'Table 9a'!B34,Table_RSE9A_Data!$B:$B,'Table 9a'!$B$7),"*")</f>
        <v>523</v>
      </c>
      <c r="G34" s="186">
        <f>IFERROR(SUMIFS(Table_RSE9A_Data!J:J,Table_RSE9A_Data!$C:$C,'Table 9a'!B34,Table_RSE9A_Data!$B:$B,'Table 9a'!$B$7),"*")</f>
        <v>666</v>
      </c>
      <c r="H34" s="186">
        <f>IFERROR(SUMIFS(Table_RSE9A_Data!K:K,Table_RSE9A_Data!$C:$C,'Table 9a'!B34,Table_RSE9A_Data!$B:$B,'Table 9a'!$B$7),"*")</f>
        <v>804</v>
      </c>
      <c r="J34" s="163"/>
      <c r="K34" s="163"/>
      <c r="L34" s="163"/>
      <c r="M34" s="163"/>
      <c r="N34" s="163"/>
      <c r="O34" s="163"/>
      <c r="P34" s="163"/>
      <c r="Q34" s="163"/>
      <c r="R34" s="163"/>
      <c r="S34" s="163"/>
    </row>
    <row r="35" spans="1:19" s="28" customFormat="1" ht="30" customHeight="1" x14ac:dyDescent="0.45">
      <c r="A35" s="112" t="s">
        <v>241</v>
      </c>
      <c r="B35" s="112"/>
      <c r="C35" s="186"/>
      <c r="D35" s="186"/>
      <c r="E35" s="186"/>
      <c r="F35" s="186"/>
      <c r="G35" s="186"/>
      <c r="H35" s="186"/>
      <c r="J35" s="163"/>
      <c r="K35" s="163"/>
      <c r="L35" s="163"/>
      <c r="M35" s="163"/>
      <c r="N35" s="163"/>
      <c r="O35" s="163"/>
      <c r="P35" s="163"/>
      <c r="Q35" s="163"/>
      <c r="R35" s="163"/>
      <c r="S35" s="163"/>
    </row>
    <row r="36" spans="1:19" s="28" customFormat="1" ht="30" customHeight="1" x14ac:dyDescent="0.45">
      <c r="A36" s="20" t="s">
        <v>542</v>
      </c>
      <c r="B36" s="211" t="s">
        <v>384</v>
      </c>
      <c r="C36" s="186">
        <f>IFERROR(SUMIFS(Table_RSE9A_Data!F:F,Table_RSE9A_Data!$C:$C,'Table 9a'!B36,Table_RSE9A_Data!$B:$B,'Table 9a'!$B$7),"*")</f>
        <v>58</v>
      </c>
      <c r="D36" s="162">
        <f>IFERROR(SUMIFS(Table_RSE9A_Data!G:G,Table_RSE9A_Data!$C:$C,'Table 9a'!B36,Table_RSE9A_Data!$B:$B,'Table 9a'!$B$7),"*")</f>
        <v>52</v>
      </c>
      <c r="E36" s="186">
        <f>IFERROR(SUMIFS(Table_RSE9A_Data!H:H,Table_RSE9A_Data!$C:$C,'Table 9a'!B36,Table_RSE9A_Data!$B:$B,'Table 9a'!$B$7),"*")</f>
        <v>38</v>
      </c>
      <c r="F36" s="186">
        <f>IFERROR(SUMIFS(Table_RSE9A_Data!I:I,Table_RSE9A_Data!$C:$C,'Table 9a'!B36,Table_RSE9A_Data!$B:$B,'Table 9a'!$B$7),"*")</f>
        <v>33</v>
      </c>
      <c r="G36" s="186">
        <f>IFERROR(SUMIFS(Table_RSE9A_Data!J:J,Table_RSE9A_Data!$C:$C,'Table 9a'!B36,Table_RSE9A_Data!$B:$B,'Table 9a'!$B$7),"*")</f>
        <v>29</v>
      </c>
      <c r="H36" s="186">
        <f>IFERROR(SUMIFS(Table_RSE9A_Data!K:K,Table_RSE9A_Data!$C:$C,'Table 9a'!B36,Table_RSE9A_Data!$B:$B,'Table 9a'!$B$7),"*")</f>
        <v>25</v>
      </c>
      <c r="J36" s="163"/>
      <c r="K36" s="163"/>
      <c r="L36" s="163"/>
      <c r="M36" s="163"/>
      <c r="N36" s="163"/>
      <c r="O36" s="163"/>
      <c r="P36" s="163"/>
      <c r="Q36" s="163"/>
      <c r="R36" s="163"/>
      <c r="S36" s="163"/>
    </row>
    <row r="37" spans="1:19" s="28" customFormat="1" ht="13.9" x14ac:dyDescent="0.45">
      <c r="A37" s="20" t="s">
        <v>847</v>
      </c>
      <c r="B37" s="211" t="s">
        <v>374</v>
      </c>
      <c r="C37" s="186">
        <f>IFERROR(SUMIFS(Table_RSE9A_Data!F:F,Table_RSE9A_Data!$C:$C,'Table 9a'!B37,Table_RSE9A_Data!$B:$B,'Table 9a'!$B$7),"*")</f>
        <v>79</v>
      </c>
      <c r="D37" s="162">
        <f>IFERROR(SUMIFS(Table_RSE9A_Data!G:G,Table_RSE9A_Data!$C:$C,'Table 9a'!B37,Table_RSE9A_Data!$B:$B,'Table 9a'!$B$7),"*")</f>
        <v>57</v>
      </c>
      <c r="E37" s="186">
        <f>IFERROR(SUMIFS(Table_RSE9A_Data!H:H,Table_RSE9A_Data!$C:$C,'Table 9a'!B37,Table_RSE9A_Data!$B:$B,'Table 9a'!$B$7),"*")</f>
        <v>53</v>
      </c>
      <c r="F37" s="186">
        <f>IFERROR(SUMIFS(Table_RSE9A_Data!I:I,Table_RSE9A_Data!$C:$C,'Table 9a'!B37,Table_RSE9A_Data!$B:$B,'Table 9a'!$B$7),"*")</f>
        <v>27</v>
      </c>
      <c r="G37" s="186" t="str">
        <f>IFERROR(SUMIFS(Table_RSE9A_Data!J:J,Table_RSE9A_Data!$C:$C,'Table 9a'!B37,Table_RSE9A_Data!$B:$B,'Table 9a'!$B$7),"*")</f>
        <v>*</v>
      </c>
      <c r="H37" s="186" t="str">
        <f>IFERROR(SUMIFS(Table_RSE9A_Data!K:K,Table_RSE9A_Data!$C:$C,'Table 9a'!B37,Table_RSE9A_Data!$B:$B,'Table 9a'!$B$7),"*")</f>
        <v>*</v>
      </c>
      <c r="J37" s="163"/>
      <c r="K37" s="163"/>
      <c r="L37" s="163"/>
      <c r="M37" s="163"/>
      <c r="N37" s="163"/>
      <c r="O37" s="163"/>
      <c r="P37" s="163"/>
      <c r="Q37" s="163"/>
      <c r="R37" s="163"/>
      <c r="S37" s="163"/>
    </row>
    <row r="38" spans="1:19" s="28" customFormat="1" ht="13.9" x14ac:dyDescent="0.45">
      <c r="A38" s="164" t="s">
        <v>848</v>
      </c>
      <c r="B38" s="211" t="s">
        <v>375</v>
      </c>
      <c r="C38" s="186">
        <f>IFERROR(SUMIFS(Table_RSE9A_Data!F:F,Table_RSE9A_Data!$C:$C,'Table 9a'!B38,Table_RSE9A_Data!$B:$B,'Table 9a'!$B$7),"*")</f>
        <v>91</v>
      </c>
      <c r="D38" s="162" t="str">
        <f>IFERROR(SUMIFS(Table_RSE9A_Data!$G:$G,Table_RSE9A_Data!$C:$C,'Table 9a'!B38,Table_RSE9A_Data!$B:$B,'Table 9a'!B7),"*")</f>
        <v>*</v>
      </c>
      <c r="E38" s="186">
        <f>IFERROR(SUMIFS(Table_RSE9A_Data!H:H,Table_RSE9A_Data!$C:$C,'Table 9a'!B38,Table_RSE9A_Data!$B:$B,'Table 9a'!$B$7),"*")</f>
        <v>26</v>
      </c>
      <c r="F38" s="186">
        <f>IFERROR(SUMIFS(Table_RSE9A_Data!I:I,Table_RSE9A_Data!$C:$C,'Table 9a'!B38,Table_RSE9A_Data!$B:$B,'Table 9a'!$B$7),"*")</f>
        <v>40</v>
      </c>
      <c r="G38" s="186" t="str">
        <f>IFERROR(SUMIFS(Table_RSE9A_Data!J:J,Table_RSE9A_Data!$C:$C,'Table 9a'!B38,Table_RSE9A_Data!$B:$B,'Table 9a'!$B$7),"*")</f>
        <v>*</v>
      </c>
      <c r="H38" s="186" t="str">
        <f>IFERROR(SUMIFS(Table_RSE9A_Data!K:K,Table_RSE9A_Data!$C:$C,'Table 9a'!B38,Table_RSE9A_Data!$B:$B,'Table 9a'!$B$7),"*")</f>
        <v>*</v>
      </c>
      <c r="J38" s="163"/>
      <c r="K38" s="163"/>
      <c r="L38" s="163"/>
      <c r="M38" s="163"/>
      <c r="N38" s="163"/>
      <c r="O38" s="163"/>
      <c r="P38" s="163"/>
      <c r="Q38" s="163"/>
      <c r="R38" s="163"/>
      <c r="S38" s="163"/>
    </row>
    <row r="39" spans="1:19" s="28" customFormat="1" ht="16.5" customHeight="1" x14ac:dyDescent="0.45">
      <c r="A39" s="164" t="s">
        <v>260</v>
      </c>
      <c r="B39" s="211" t="s">
        <v>385</v>
      </c>
      <c r="C39" s="186">
        <f>IFERROR(SUMIFS(Table_RSE9A_Data!F:F,Table_RSE9A_Data!$C:$C,'Table 9a'!B39,Table_RSE9A_Data!$B:$B,'Table 9a'!$B$7),"*")</f>
        <v>6</v>
      </c>
      <c r="D39" s="162">
        <f>IFERROR(SUMIFS(Table_RSE9A_Data!G:G,Table_RSE9A_Data!$C:$C,'Table 9a'!B39,Table_RSE9A_Data!$B:$B,'Table 9a'!$B$7),"*")</f>
        <v>4</v>
      </c>
      <c r="E39" s="186">
        <f>IFERROR(SUMIFS(Table_RSE9A_Data!H:H,Table_RSE9A_Data!$C:$C,'Table 9a'!B39,Table_RSE9A_Data!$B:$B,'Table 9a'!$B$7),"*")</f>
        <v>4</v>
      </c>
      <c r="F39" s="186">
        <f>IFERROR(SUMIFS(Table_RSE9A_Data!I:I,Table_RSE9A_Data!$C:$C,'Table 9a'!B39,Table_RSE9A_Data!$B:$B,'Table 9a'!$B$7),"*")</f>
        <v>7</v>
      </c>
      <c r="G39" s="186" t="str">
        <f>IFERROR(SUMIFS(Table_RSE9A_Data!J:J,Table_RSE9A_Data!$C:$C,'Table 9a'!B39,Table_RSE9A_Data!$B:$B,'Table 9a'!$B$7),"*")</f>
        <v>*</v>
      </c>
      <c r="H39" s="186" t="str">
        <f>IFERROR(SUMIFS(Table_RSE9A_Data!K:K,Table_RSE9A_Data!$C:$C,'Table 9a'!B39,Table_RSE9A_Data!$B:$B,'Table 9a'!$B$7),"*")</f>
        <v>*</v>
      </c>
      <c r="J39" s="163"/>
      <c r="K39" s="163"/>
      <c r="L39" s="163"/>
      <c r="M39" s="163"/>
      <c r="N39" s="163"/>
      <c r="O39" s="163"/>
      <c r="P39" s="163"/>
      <c r="Q39" s="163"/>
      <c r="R39" s="163"/>
      <c r="S39" s="163"/>
    </row>
    <row r="40" spans="1:19" s="28" customFormat="1" ht="13.9" x14ac:dyDescent="0.45">
      <c r="A40" s="20" t="s">
        <v>849</v>
      </c>
      <c r="B40" s="211" t="s">
        <v>376</v>
      </c>
      <c r="C40" s="186">
        <f>IFERROR(SUMIFS(Table_RSE9A_Data!F:F,Table_RSE9A_Data!$C:$C,'Table 9a'!B40,Table_RSE9A_Data!$B:$B,'Table 9a'!$B$7),"*")</f>
        <v>344</v>
      </c>
      <c r="D40" s="162">
        <f>IFERROR(SUMIFS(Table_RSE9A_Data!G:G,Table_RSE9A_Data!$C:$C,'Table 9a'!B40,Table_RSE9A_Data!$B:$B,'Table 9a'!$B$7),"*")</f>
        <v>352</v>
      </c>
      <c r="E40" s="186">
        <f>IFERROR(SUMIFS(Table_RSE9A_Data!H:H,Table_RSE9A_Data!$C:$C,'Table 9a'!B40,Table_RSE9A_Data!$B:$B,'Table 9a'!$B$7),"*")</f>
        <v>504</v>
      </c>
      <c r="F40" s="186">
        <f>IFERROR(SUMIFS(Table_RSE9A_Data!I:I,Table_RSE9A_Data!$C:$C,'Table 9a'!B40,Table_RSE9A_Data!$B:$B,'Table 9a'!$B$7),"*")</f>
        <v>369</v>
      </c>
      <c r="G40" s="186" t="str">
        <f>IFERROR(SUMIFS(Table_RSE9A_Data!J:J,Table_RSE9A_Data!$C:$C,'Table 9a'!B40,Table_RSE9A_Data!$B:$B,'Table 9a'!$B$7),"*")</f>
        <v>*</v>
      </c>
      <c r="H40" s="186" t="str">
        <f>IFERROR(SUMIFS(Table_RSE9A_Data!K:K,Table_RSE9A_Data!$C:$C,'Table 9a'!B40,Table_RSE9A_Data!$B:$B,'Table 9a'!$B$7),"*")</f>
        <v>*</v>
      </c>
      <c r="J40" s="163"/>
      <c r="K40" s="163"/>
      <c r="L40" s="163"/>
      <c r="M40" s="163"/>
      <c r="N40" s="163"/>
      <c r="O40" s="163"/>
      <c r="P40" s="163"/>
      <c r="Q40" s="163"/>
      <c r="R40" s="163"/>
      <c r="S40" s="163"/>
    </row>
    <row r="41" spans="1:19" s="28" customFormat="1" ht="13.9" x14ac:dyDescent="0.45">
      <c r="A41" s="20" t="s">
        <v>237</v>
      </c>
      <c r="B41" s="211" t="s">
        <v>377</v>
      </c>
      <c r="C41" s="186">
        <f>IFERROR(SUMIFS(Table_RSE9A_Data!F:F,Table_RSE9A_Data!$C:$C,'Table 9a'!B41,Table_RSE9A_Data!$B:$B,'Table 9a'!$B$7),"*")</f>
        <v>43</v>
      </c>
      <c r="D41" s="162">
        <f>IFERROR(SUMIFS(Table_RSE9A_Data!G:G,Table_RSE9A_Data!$C:$C,'Table 9a'!B41,Table_RSE9A_Data!$B:$B,'Table 9a'!$B$7),"*")</f>
        <v>34</v>
      </c>
      <c r="E41" s="186">
        <f>IFERROR(SUMIFS(Table_RSE9A_Data!H:H,Table_RSE9A_Data!$C:$C,'Table 9a'!B41,Table_RSE9A_Data!$B:$B,'Table 9a'!$B$7),"*")</f>
        <v>61</v>
      </c>
      <c r="F41" s="186">
        <f>IFERROR(SUMIFS(Table_RSE9A_Data!I:I,Table_RSE9A_Data!$C:$C,'Table 9a'!B41,Table_RSE9A_Data!$B:$B,'Table 9a'!$B$7),"*")</f>
        <v>40</v>
      </c>
      <c r="G41" s="186" t="str">
        <f>IFERROR(SUMIFS(Table_RSE9A_Data!J:J,Table_RSE9A_Data!$C:$C,'Table 9a'!B41,Table_RSE9A_Data!$B:$B,'Table 9a'!$B$7),"*")</f>
        <v>*</v>
      </c>
      <c r="H41" s="186" t="str">
        <f>IFERROR(SUMIFS(Table_RSE9A_Data!K:K,Table_RSE9A_Data!$C:$C,'Table 9a'!B41,Table_RSE9A_Data!$B:$B,'Table 9a'!$B$7),"*")</f>
        <v>*</v>
      </c>
      <c r="J41" s="163"/>
      <c r="K41" s="163"/>
      <c r="L41" s="163"/>
      <c r="M41" s="163"/>
      <c r="N41" s="163"/>
      <c r="O41" s="163"/>
      <c r="P41" s="163"/>
      <c r="Q41" s="163"/>
      <c r="R41" s="163"/>
      <c r="S41" s="163"/>
    </row>
    <row r="42" spans="1:19" s="28" customFormat="1" ht="16.5" customHeight="1" x14ac:dyDescent="0.45">
      <c r="A42" s="20" t="s">
        <v>850</v>
      </c>
      <c r="B42" s="211" t="s">
        <v>378</v>
      </c>
      <c r="C42" s="186">
        <f>IFERROR(SUMIFS(Table_RSE9A_Data!F:F,Table_RSE9A_Data!$C:$C,'Table 9a'!B42,Table_RSE9A_Data!$B:$B,'Table 9a'!$B$7),"*")</f>
        <v>26</v>
      </c>
      <c r="D42" s="162" t="str">
        <f>IFERROR(SUMIFS(Table_RSE9A_Data!G:G,Table_RSE9A_Data!$C:$C,'Table 9a'!B42,Table_RSE9A_Data!$B:$B,'Table 9a'!$B$7),"*")</f>
        <v>*</v>
      </c>
      <c r="E42" s="186" t="str">
        <f>IFERROR(SUMIFS(Table_RSE9A_Data!H:H,Table_RSE9A_Data!$C:$C,'Table 9a'!B42,Table_RSE9A_Data!$B:$B,'Table 9a'!$B$7),"*")</f>
        <v>*</v>
      </c>
      <c r="F42" s="186">
        <f>IFERROR(SUMIFS(Table_RSE9A_Data!I:I,Table_RSE9A_Data!$C:$C,'Table 9a'!B42,Table_RSE9A_Data!$B:$B,'Table 9a'!$B$7),"*")</f>
        <v>11</v>
      </c>
      <c r="G42" s="186" t="str">
        <f>IFERROR(SUMIFS(Table_RSE9A_Data!J:J,Table_RSE9A_Data!$C:$C,'Table 9a'!B42,Table_RSE9A_Data!$B:$B,'Table 9a'!$B$7),"*")</f>
        <v>*</v>
      </c>
      <c r="H42" s="186" t="str">
        <f>IFERROR(SUMIFS(Table_RSE9A_Data!K:K,Table_RSE9A_Data!$C:$C,'Table 9a'!B42,Table_RSE9A_Data!$B:$B,'Table 9a'!$B$7),"*")</f>
        <v>*</v>
      </c>
      <c r="J42" s="163"/>
      <c r="K42" s="163"/>
      <c r="L42" s="163"/>
      <c r="M42" s="163"/>
      <c r="N42" s="163"/>
      <c r="O42" s="163"/>
      <c r="P42" s="163"/>
      <c r="Q42" s="163"/>
      <c r="R42" s="163"/>
      <c r="S42" s="163"/>
    </row>
    <row r="43" spans="1:19" s="28" customFormat="1" ht="16.5" customHeight="1" x14ac:dyDescent="0.45">
      <c r="A43" s="20" t="s">
        <v>238</v>
      </c>
      <c r="B43" s="211" t="s">
        <v>379</v>
      </c>
      <c r="C43" s="186">
        <f>IFERROR(SUMIFS(Table_RSE9A_Data!F:F,Table_RSE9A_Data!$C:$C,'Table 9a'!B43,Table_RSE9A_Data!$B:$B,'Table 9a'!$B$7),"*")</f>
        <v>2</v>
      </c>
      <c r="D43" s="162">
        <f>IFERROR(SUMIFS(Table_RSE9A_Data!G:G,Table_RSE9A_Data!$C:$C,'Table 9a'!B43,Table_RSE9A_Data!$B:$B,'Table 9a'!$B$7),"*")</f>
        <v>1</v>
      </c>
      <c r="E43" s="186" t="str">
        <f>IFERROR(SUMIFS(Table_RSE9A_Data!H:H,Table_RSE9A_Data!$C:$C,'Table 9a'!B43,Table_RSE9A_Data!$B:$B,'Table 9a'!$B$7),"*")</f>
        <v>*</v>
      </c>
      <c r="F43" s="186">
        <f>IFERROR(SUMIFS(Table_RSE9A_Data!I:I,Table_RSE9A_Data!$C:$C,'Table 9a'!B43,Table_RSE9A_Data!$B:$B,'Table 9a'!$B$7),"*")</f>
        <v>1</v>
      </c>
      <c r="G43" s="186" t="str">
        <f>IFERROR(SUMIFS(Table_RSE9A_Data!J:J,Table_RSE9A_Data!$C:$C,'Table 9a'!B43,Table_RSE9A_Data!$B:$B,'Table 9a'!$B$7),"*")</f>
        <v>*</v>
      </c>
      <c r="H43" s="186" t="str">
        <f>IFERROR(SUMIFS(Table_RSE9A_Data!K:K,Table_RSE9A_Data!$C:$C,'Table 9a'!B43,Table_RSE9A_Data!$B:$B,'Table 9a'!$B$7),"*")</f>
        <v>*</v>
      </c>
      <c r="J43" s="163"/>
      <c r="K43" s="163"/>
      <c r="L43" s="163"/>
      <c r="M43" s="163"/>
      <c r="N43" s="163"/>
      <c r="O43" s="163"/>
      <c r="P43" s="163"/>
      <c r="Q43" s="163"/>
      <c r="R43" s="163"/>
      <c r="S43" s="163"/>
    </row>
    <row r="44" spans="1:19" s="29" customFormat="1" ht="13.9" x14ac:dyDescent="0.45">
      <c r="A44" s="108"/>
      <c r="B44" s="108"/>
      <c r="C44" s="320"/>
      <c r="D44" s="320"/>
      <c r="E44" s="321"/>
      <c r="F44" s="320"/>
      <c r="G44" s="320"/>
      <c r="H44" s="322"/>
    </row>
    <row r="45" spans="1:19" s="29" customFormat="1" ht="13.9" x14ac:dyDescent="0.45">
      <c r="A45" s="20"/>
      <c r="B45" s="20"/>
      <c r="C45" s="162"/>
      <c r="D45" s="162"/>
      <c r="E45" s="165"/>
      <c r="F45" s="162"/>
      <c r="G45" s="162"/>
      <c r="H45" s="154"/>
    </row>
    <row r="46" spans="1:19" s="29" customFormat="1" x14ac:dyDescent="0.35">
      <c r="A46" s="166"/>
      <c r="B46" s="166"/>
    </row>
    <row r="47" spans="1:19" s="29" customFormat="1" x14ac:dyDescent="0.35">
      <c r="A47" s="166"/>
      <c r="B47" s="166"/>
    </row>
    <row r="48" spans="1:19" s="29" customFormat="1" x14ac:dyDescent="0.35">
      <c r="A48" s="166"/>
      <c r="B48" s="166"/>
    </row>
    <row r="49" spans="1:2" s="29" customFormat="1" x14ac:dyDescent="0.35">
      <c r="A49" s="166"/>
      <c r="B49" s="166"/>
    </row>
    <row r="50" spans="1:2" s="29" customFormat="1" x14ac:dyDescent="0.35">
      <c r="A50" s="166"/>
      <c r="B50" s="166"/>
    </row>
    <row r="51" spans="1:2" s="29" customFormat="1" x14ac:dyDescent="0.35">
      <c r="A51" s="166"/>
      <c r="B51" s="166"/>
    </row>
    <row r="52" spans="1:2" s="29" customFormat="1" x14ac:dyDescent="0.35">
      <c r="A52" s="166"/>
      <c r="B52" s="166"/>
    </row>
    <row r="53" spans="1:2" s="29" customFormat="1" x14ac:dyDescent="0.35">
      <c r="A53" s="166"/>
      <c r="B53" s="166"/>
    </row>
    <row r="54" spans="1:2" s="29" customFormat="1" x14ac:dyDescent="0.35">
      <c r="A54" s="166"/>
      <c r="B54" s="166"/>
    </row>
    <row r="55" spans="1:2" s="29" customFormat="1" x14ac:dyDescent="0.35">
      <c r="A55" s="166"/>
      <c r="B55" s="166"/>
    </row>
    <row r="56" spans="1:2" s="29" customFormat="1" x14ac:dyDescent="0.35">
      <c r="A56" s="166"/>
      <c r="B56" s="166"/>
    </row>
    <row r="57" spans="1:2" s="29" customFormat="1" x14ac:dyDescent="0.35">
      <c r="A57" s="166"/>
      <c r="B57" s="166"/>
    </row>
    <row r="58" spans="1:2" s="29" customFormat="1" x14ac:dyDescent="0.35">
      <c r="A58" s="166"/>
      <c r="B58" s="166"/>
    </row>
    <row r="59" spans="1:2" s="29" customFormat="1" x14ac:dyDescent="0.35">
      <c r="A59" s="166"/>
      <c r="B59" s="166"/>
    </row>
    <row r="60" spans="1:2" s="29" customFormat="1" x14ac:dyDescent="0.35">
      <c r="A60" s="166"/>
      <c r="B60" s="166"/>
    </row>
    <row r="61" spans="1:2" s="29" customFormat="1" x14ac:dyDescent="0.35">
      <c r="A61" s="166"/>
      <c r="B61" s="166"/>
    </row>
    <row r="62" spans="1:2" s="29" customFormat="1" x14ac:dyDescent="0.35">
      <c r="A62" s="166"/>
      <c r="B62" s="166"/>
    </row>
    <row r="63" spans="1:2" s="29" customFormat="1" x14ac:dyDescent="0.35">
      <c r="A63" s="166"/>
      <c r="B63" s="166"/>
    </row>
    <row r="64" spans="1:2" s="29" customFormat="1" x14ac:dyDescent="0.35">
      <c r="A64" s="166"/>
      <c r="B64" s="166"/>
    </row>
    <row r="65" spans="1:2" s="29" customFormat="1" x14ac:dyDescent="0.35">
      <c r="A65" s="166"/>
      <c r="B65" s="166"/>
    </row>
    <row r="66" spans="1:2" s="29" customFormat="1" x14ac:dyDescent="0.35">
      <c r="A66" s="166"/>
      <c r="B66" s="166"/>
    </row>
    <row r="67" spans="1:2" s="29" customFormat="1" x14ac:dyDescent="0.35">
      <c r="A67" s="166"/>
      <c r="B67" s="166"/>
    </row>
    <row r="68" spans="1:2" s="29" customFormat="1" x14ac:dyDescent="0.35">
      <c r="A68" s="166"/>
      <c r="B68" s="166"/>
    </row>
    <row r="69" spans="1:2" s="29" customFormat="1" x14ac:dyDescent="0.35">
      <c r="A69" s="166"/>
      <c r="B69" s="166"/>
    </row>
    <row r="70" spans="1:2" s="29" customFormat="1" x14ac:dyDescent="0.35">
      <c r="A70" s="166"/>
      <c r="B70" s="166"/>
    </row>
    <row r="71" spans="1:2" s="29" customFormat="1" x14ac:dyDescent="0.35">
      <c r="A71" s="166"/>
      <c r="B71" s="166"/>
    </row>
    <row r="72" spans="1:2" s="29" customFormat="1" x14ac:dyDescent="0.35">
      <c r="A72" s="166"/>
      <c r="B72" s="166"/>
    </row>
    <row r="73" spans="1:2" s="29" customFormat="1" x14ac:dyDescent="0.35">
      <c r="A73" s="166"/>
      <c r="B73" s="166"/>
    </row>
    <row r="74" spans="1:2" s="29" customFormat="1" x14ac:dyDescent="0.35">
      <c r="A74" s="166"/>
      <c r="B74" s="166"/>
    </row>
    <row r="75" spans="1:2" s="29" customFormat="1" x14ac:dyDescent="0.35">
      <c r="A75" s="166"/>
      <c r="B75" s="166"/>
    </row>
    <row r="76" spans="1:2" s="29" customFormat="1" x14ac:dyDescent="0.35">
      <c r="A76" s="166"/>
      <c r="B76" s="166"/>
    </row>
    <row r="77" spans="1:2" s="29" customFormat="1" x14ac:dyDescent="0.35">
      <c r="A77" s="166"/>
      <c r="B77" s="166"/>
    </row>
    <row r="78" spans="1:2" s="29" customFormat="1" x14ac:dyDescent="0.35">
      <c r="A78" s="166"/>
      <c r="B78" s="166"/>
    </row>
    <row r="79" spans="1:2" s="29" customFormat="1" x14ac:dyDescent="0.35">
      <c r="A79" s="166"/>
      <c r="B79" s="166"/>
    </row>
    <row r="80" spans="1:2" s="29" customFormat="1" x14ac:dyDescent="0.35">
      <c r="A80" s="166"/>
      <c r="B80" s="166"/>
    </row>
    <row r="81" spans="1:2" s="29" customFormat="1" x14ac:dyDescent="0.35">
      <c r="A81" s="166"/>
      <c r="B81" s="166"/>
    </row>
    <row r="82" spans="1:2" s="29" customFormat="1" x14ac:dyDescent="0.35">
      <c r="A82" s="166"/>
      <c r="B82" s="166"/>
    </row>
    <row r="83" spans="1:2" s="29" customFormat="1" x14ac:dyDescent="0.35">
      <c r="A83" s="166"/>
      <c r="B83" s="166"/>
    </row>
    <row r="84" spans="1:2" s="29" customFormat="1" x14ac:dyDescent="0.35">
      <c r="A84" s="166"/>
      <c r="B84" s="166"/>
    </row>
    <row r="85" spans="1:2" s="29" customFormat="1" x14ac:dyDescent="0.35">
      <c r="A85" s="166"/>
      <c r="B85" s="166"/>
    </row>
    <row r="86" spans="1:2" s="29" customFormat="1" x14ac:dyDescent="0.35">
      <c r="A86" s="166"/>
      <c r="B86" s="166"/>
    </row>
  </sheetData>
  <mergeCells count="4">
    <mergeCell ref="A1:H1"/>
    <mergeCell ref="C4:E4"/>
    <mergeCell ref="C3:E3"/>
    <mergeCell ref="C6:H6"/>
  </mergeCells>
  <conditionalFormatting sqref="D36:D43">
    <cfRule type="expression" dxfId="0" priority="1">
      <formula>D36=-1</formula>
    </cfRule>
  </conditionalFormatting>
  <pageMargins left="0.70866141732283472" right="0.70866141732283472" top="0.74803149606299213" bottom="0.74803149606299213" header="0.31496062992125984" footer="0.31496062992125984"/>
  <pageSetup paperSize="9" scale="65"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'Filters control'!$A$1:$A$5</xm:f>
          </x14:formula1>
          <xm:sqref>C4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59999389629810485"/>
  </sheetPr>
  <dimension ref="A1:K188"/>
  <sheetViews>
    <sheetView workbookViewId="0"/>
  </sheetViews>
  <sheetFormatPr defaultRowHeight="14.25" x14ac:dyDescent="0.45"/>
  <cols>
    <col min="1" max="1" width="12.3984375" bestFit="1" customWidth="1"/>
    <col min="2" max="2" width="33.1328125" bestFit="1" customWidth="1"/>
    <col min="3" max="3" width="79.796875" bestFit="1" customWidth="1"/>
    <col min="4" max="4" width="35.9296875" bestFit="1" customWidth="1"/>
    <col min="5" max="5" width="11.6640625" bestFit="1" customWidth="1"/>
    <col min="6" max="11" width="7.86328125" bestFit="1" customWidth="1"/>
  </cols>
  <sheetData>
    <row r="1" spans="1:11" x14ac:dyDescent="0.45">
      <c r="A1" s="492" t="s">
        <v>620</v>
      </c>
      <c r="B1" s="492" t="s">
        <v>483</v>
      </c>
      <c r="C1" s="492" t="s">
        <v>566</v>
      </c>
      <c r="D1" s="492" t="s">
        <v>567</v>
      </c>
      <c r="E1" s="492" t="s">
        <v>621</v>
      </c>
      <c r="F1" s="492" t="s">
        <v>711</v>
      </c>
      <c r="G1" s="492" t="s">
        <v>712</v>
      </c>
      <c r="H1" s="492" t="s">
        <v>713</v>
      </c>
      <c r="I1" s="492" t="s">
        <v>714</v>
      </c>
      <c r="J1" s="492" t="s">
        <v>715</v>
      </c>
      <c r="K1" s="492" t="s">
        <v>716</v>
      </c>
    </row>
    <row r="2" spans="1:11" x14ac:dyDescent="0.45">
      <c r="A2" s="492" t="s">
        <v>775</v>
      </c>
      <c r="B2" s="492" t="s">
        <v>48</v>
      </c>
      <c r="C2" s="492" t="s">
        <v>356</v>
      </c>
      <c r="D2" s="492" t="s">
        <v>776</v>
      </c>
      <c r="E2" s="492">
        <v>2</v>
      </c>
      <c r="F2" s="537">
        <v>2088</v>
      </c>
      <c r="G2" s="537">
        <v>2072</v>
      </c>
      <c r="H2" s="537">
        <v>1977</v>
      </c>
      <c r="I2" s="537">
        <v>2168</v>
      </c>
      <c r="J2" s="537">
        <v>2462</v>
      </c>
      <c r="K2" s="537">
        <v>2619</v>
      </c>
    </row>
    <row r="3" spans="1:11" x14ac:dyDescent="0.45">
      <c r="A3" s="492" t="s">
        <v>775</v>
      </c>
      <c r="B3" s="492" t="s">
        <v>48</v>
      </c>
      <c r="C3" s="492" t="s">
        <v>357</v>
      </c>
      <c r="D3" s="492" t="s">
        <v>777</v>
      </c>
      <c r="E3" s="492">
        <v>3</v>
      </c>
      <c r="F3" s="538">
        <v>1024</v>
      </c>
      <c r="G3" s="538">
        <v>1086</v>
      </c>
      <c r="H3" s="538">
        <v>1012</v>
      </c>
      <c r="I3" s="538">
        <v>1203</v>
      </c>
      <c r="J3" s="538">
        <v>1446</v>
      </c>
      <c r="K3" s="538">
        <v>1235</v>
      </c>
    </row>
    <row r="4" spans="1:11" x14ac:dyDescent="0.45">
      <c r="A4" s="492" t="s">
        <v>775</v>
      </c>
      <c r="B4" s="492" t="s">
        <v>48</v>
      </c>
      <c r="C4" s="492" t="s">
        <v>358</v>
      </c>
      <c r="D4" s="492" t="s">
        <v>778</v>
      </c>
      <c r="E4" s="492">
        <v>5</v>
      </c>
      <c r="F4" s="537">
        <v>15060</v>
      </c>
      <c r="G4" s="537">
        <v>14851</v>
      </c>
      <c r="H4" s="537">
        <v>15214</v>
      </c>
      <c r="I4" s="537">
        <v>16063</v>
      </c>
      <c r="J4" s="537">
        <v>15991</v>
      </c>
      <c r="K4" s="537">
        <v>13956</v>
      </c>
    </row>
    <row r="5" spans="1:11" x14ac:dyDescent="0.45">
      <c r="A5" s="492" t="s">
        <v>775</v>
      </c>
      <c r="B5" s="492" t="s">
        <v>48</v>
      </c>
      <c r="C5" s="492" t="s">
        <v>359</v>
      </c>
      <c r="D5" s="492" t="s">
        <v>779</v>
      </c>
      <c r="E5" s="492">
        <v>6</v>
      </c>
      <c r="F5" s="537">
        <v>2034</v>
      </c>
      <c r="G5" s="537">
        <v>2118</v>
      </c>
      <c r="H5" s="537">
        <v>2278</v>
      </c>
      <c r="I5" s="537">
        <v>2362</v>
      </c>
      <c r="J5" s="537">
        <v>2358</v>
      </c>
      <c r="K5" s="537">
        <v>2367</v>
      </c>
    </row>
    <row r="6" spans="1:11" x14ac:dyDescent="0.45">
      <c r="A6" s="492" t="s">
        <v>775</v>
      </c>
      <c r="B6" s="492" t="s">
        <v>48</v>
      </c>
      <c r="C6" s="492" t="s">
        <v>360</v>
      </c>
      <c r="D6" s="492" t="s">
        <v>780</v>
      </c>
      <c r="E6" s="492">
        <v>7</v>
      </c>
      <c r="F6" s="537">
        <v>2207</v>
      </c>
      <c r="G6" s="537">
        <v>1675</v>
      </c>
      <c r="H6" s="537">
        <v>2591</v>
      </c>
      <c r="I6" s="537">
        <v>847</v>
      </c>
      <c r="J6" s="537">
        <v>1162</v>
      </c>
      <c r="K6" s="537">
        <v>1032</v>
      </c>
    </row>
    <row r="7" spans="1:11" x14ac:dyDescent="0.45">
      <c r="A7" s="492" t="s">
        <v>775</v>
      </c>
      <c r="B7" s="492" t="s">
        <v>48</v>
      </c>
      <c r="C7" s="492" t="s">
        <v>361</v>
      </c>
      <c r="D7" s="492" t="s">
        <v>781</v>
      </c>
      <c r="E7" s="492">
        <v>8</v>
      </c>
      <c r="F7" s="537">
        <v>236</v>
      </c>
      <c r="G7" s="537">
        <v>213</v>
      </c>
      <c r="H7" s="537">
        <v>487</v>
      </c>
      <c r="I7" s="537">
        <v>201</v>
      </c>
      <c r="J7" s="537">
        <v>245</v>
      </c>
      <c r="K7" s="537">
        <v>148</v>
      </c>
    </row>
    <row r="8" spans="1:11" x14ac:dyDescent="0.45">
      <c r="A8" s="492" t="s">
        <v>775</v>
      </c>
      <c r="B8" s="492" t="s">
        <v>48</v>
      </c>
      <c r="C8" s="492" t="s">
        <v>362</v>
      </c>
      <c r="D8" s="492" t="s">
        <v>776</v>
      </c>
      <c r="E8" s="492">
        <v>10</v>
      </c>
      <c r="F8" s="537">
        <v>8168</v>
      </c>
      <c r="G8" s="537">
        <v>7193</v>
      </c>
      <c r="H8" s="537">
        <v>6371</v>
      </c>
      <c r="I8" s="537">
        <v>6739</v>
      </c>
      <c r="J8" s="537">
        <v>7954</v>
      </c>
      <c r="K8" s="537">
        <v>8507</v>
      </c>
    </row>
    <row r="9" spans="1:11" x14ac:dyDescent="0.45">
      <c r="A9" s="492" t="s">
        <v>775</v>
      </c>
      <c r="B9" s="492" t="s">
        <v>48</v>
      </c>
      <c r="C9" s="492" t="s">
        <v>363</v>
      </c>
      <c r="D9" s="492" t="s">
        <v>777</v>
      </c>
      <c r="E9" s="492">
        <v>11</v>
      </c>
      <c r="F9" s="537">
        <v>592</v>
      </c>
      <c r="G9" s="537">
        <v>783</v>
      </c>
      <c r="H9" s="537">
        <v>1202</v>
      </c>
      <c r="I9" s="537">
        <v>1597</v>
      </c>
      <c r="J9" s="537">
        <v>1976</v>
      </c>
      <c r="K9" s="537">
        <v>1364</v>
      </c>
    </row>
    <row r="10" spans="1:11" x14ac:dyDescent="0.45">
      <c r="A10" s="492" t="s">
        <v>775</v>
      </c>
      <c r="B10" s="492" t="s">
        <v>48</v>
      </c>
      <c r="C10" s="492" t="s">
        <v>364</v>
      </c>
      <c r="D10" s="492" t="s">
        <v>778</v>
      </c>
      <c r="E10" s="492">
        <v>13</v>
      </c>
      <c r="F10" s="537">
        <v>12796</v>
      </c>
      <c r="G10" s="537">
        <v>13622</v>
      </c>
      <c r="H10" s="537">
        <v>15624</v>
      </c>
      <c r="I10" s="537">
        <v>15894</v>
      </c>
      <c r="J10" s="537">
        <v>15761</v>
      </c>
      <c r="K10" s="537">
        <v>18991</v>
      </c>
    </row>
    <row r="11" spans="1:11" x14ac:dyDescent="0.45">
      <c r="A11" s="492" t="s">
        <v>775</v>
      </c>
      <c r="B11" s="492" t="s">
        <v>48</v>
      </c>
      <c r="C11" s="492" t="s">
        <v>365</v>
      </c>
      <c r="D11" s="492" t="s">
        <v>779</v>
      </c>
      <c r="E11" s="492">
        <v>14</v>
      </c>
      <c r="F11" s="538">
        <v>1266</v>
      </c>
      <c r="G11" s="538">
        <v>1505</v>
      </c>
      <c r="H11" s="538">
        <v>2711</v>
      </c>
      <c r="I11" s="538">
        <v>2030</v>
      </c>
      <c r="J11" s="538">
        <v>2177</v>
      </c>
      <c r="K11" s="538">
        <v>3900</v>
      </c>
    </row>
    <row r="12" spans="1:11" x14ac:dyDescent="0.45">
      <c r="A12" s="492" t="s">
        <v>775</v>
      </c>
      <c r="B12" s="492" t="s">
        <v>48</v>
      </c>
      <c r="C12" s="492" t="s">
        <v>366</v>
      </c>
      <c r="D12" s="492" t="s">
        <v>780</v>
      </c>
      <c r="E12" s="492">
        <v>15</v>
      </c>
      <c r="F12" s="537">
        <v>2935</v>
      </c>
      <c r="G12" s="537">
        <v>2623</v>
      </c>
      <c r="H12" s="537">
        <v>4288</v>
      </c>
      <c r="I12" s="537">
        <v>2159</v>
      </c>
      <c r="J12" s="537">
        <v>2496</v>
      </c>
      <c r="K12" s="537">
        <v>3236</v>
      </c>
    </row>
    <row r="13" spans="1:11" x14ac:dyDescent="0.45">
      <c r="A13" s="492" t="s">
        <v>775</v>
      </c>
      <c r="B13" s="492" t="s">
        <v>48</v>
      </c>
      <c r="C13" s="492" t="s">
        <v>367</v>
      </c>
      <c r="D13" s="492" t="s">
        <v>781</v>
      </c>
      <c r="E13" s="492">
        <v>16</v>
      </c>
      <c r="F13" s="537">
        <v>182</v>
      </c>
      <c r="G13" s="537">
        <v>170</v>
      </c>
      <c r="H13" s="537">
        <v>946</v>
      </c>
      <c r="I13" s="537">
        <v>123</v>
      </c>
      <c r="J13" s="537">
        <v>170</v>
      </c>
      <c r="K13" s="537">
        <v>315</v>
      </c>
    </row>
    <row r="14" spans="1:11" x14ac:dyDescent="0.45">
      <c r="A14" s="492" t="s">
        <v>775</v>
      </c>
      <c r="B14" s="492" t="s">
        <v>48</v>
      </c>
      <c r="C14" s="492" t="s">
        <v>369</v>
      </c>
      <c r="D14" s="492" t="s">
        <v>776</v>
      </c>
      <c r="E14" s="492">
        <v>18</v>
      </c>
      <c r="F14" s="538">
        <v>4364</v>
      </c>
      <c r="G14" s="538">
        <v>3957</v>
      </c>
      <c r="H14" s="538">
        <v>3617</v>
      </c>
      <c r="I14" s="538">
        <v>4689</v>
      </c>
      <c r="J14" s="538">
        <v>5716</v>
      </c>
      <c r="K14" s="538">
        <v>5142</v>
      </c>
    </row>
    <row r="15" spans="1:11" x14ac:dyDescent="0.45">
      <c r="A15" s="492" t="s">
        <v>775</v>
      </c>
      <c r="B15" s="492" t="s">
        <v>48</v>
      </c>
      <c r="C15" s="492" t="s">
        <v>368</v>
      </c>
      <c r="D15" s="492" t="s">
        <v>777</v>
      </c>
      <c r="E15" s="492">
        <v>19</v>
      </c>
      <c r="F15" s="537">
        <v>571</v>
      </c>
      <c r="G15" s="537">
        <v>805</v>
      </c>
      <c r="H15" s="537">
        <v>990</v>
      </c>
      <c r="I15" s="537">
        <v>1553</v>
      </c>
      <c r="J15" s="537">
        <v>2379</v>
      </c>
      <c r="K15" s="537">
        <v>4032</v>
      </c>
    </row>
    <row r="16" spans="1:11" x14ac:dyDescent="0.45">
      <c r="A16" s="492" t="s">
        <v>775</v>
      </c>
      <c r="B16" s="492" t="s">
        <v>48</v>
      </c>
      <c r="C16" s="492" t="s">
        <v>370</v>
      </c>
      <c r="D16" s="492" t="s">
        <v>778</v>
      </c>
      <c r="E16" s="492">
        <v>21</v>
      </c>
      <c r="F16" s="537">
        <v>22228</v>
      </c>
      <c r="G16" s="537">
        <v>20771</v>
      </c>
      <c r="H16" s="537">
        <v>24796</v>
      </c>
      <c r="I16" s="537">
        <v>22911</v>
      </c>
      <c r="J16" s="537">
        <v>25887</v>
      </c>
      <c r="K16" s="537">
        <v>19854</v>
      </c>
    </row>
    <row r="17" spans="1:11" x14ac:dyDescent="0.45">
      <c r="A17" s="492" t="s">
        <v>775</v>
      </c>
      <c r="B17" s="492" t="s">
        <v>48</v>
      </c>
      <c r="C17" s="492" t="s">
        <v>371</v>
      </c>
      <c r="D17" s="492" t="s">
        <v>779</v>
      </c>
      <c r="E17" s="492">
        <v>22</v>
      </c>
      <c r="F17" s="537">
        <v>393</v>
      </c>
      <c r="G17" s="537">
        <v>461</v>
      </c>
      <c r="H17" s="537">
        <v>646</v>
      </c>
      <c r="I17" s="537">
        <v>573</v>
      </c>
      <c r="J17" s="537">
        <v>584</v>
      </c>
      <c r="K17" s="537">
        <v>473</v>
      </c>
    </row>
    <row r="18" spans="1:11" x14ac:dyDescent="0.45">
      <c r="A18" s="492" t="s">
        <v>775</v>
      </c>
      <c r="B18" s="492" t="s">
        <v>48</v>
      </c>
      <c r="C18" s="492" t="s">
        <v>372</v>
      </c>
      <c r="D18" s="492" t="s">
        <v>780</v>
      </c>
      <c r="E18" s="492">
        <v>23</v>
      </c>
      <c r="F18" s="537">
        <v>15148</v>
      </c>
      <c r="G18" s="537">
        <v>16187</v>
      </c>
      <c r="H18" s="537">
        <v>20639</v>
      </c>
      <c r="I18" s="537">
        <v>21541</v>
      </c>
      <c r="J18" s="537">
        <v>24390</v>
      </c>
      <c r="K18" s="537">
        <v>32290</v>
      </c>
    </row>
    <row r="19" spans="1:11" x14ac:dyDescent="0.45">
      <c r="A19" s="492" t="s">
        <v>775</v>
      </c>
      <c r="B19" s="492" t="s">
        <v>48</v>
      </c>
      <c r="C19" s="492" t="s">
        <v>373</v>
      </c>
      <c r="D19" s="492" t="s">
        <v>781</v>
      </c>
      <c r="E19" s="492">
        <v>24</v>
      </c>
      <c r="F19" s="537">
        <v>270</v>
      </c>
      <c r="G19" s="537">
        <v>365</v>
      </c>
      <c r="H19" s="537">
        <v>612</v>
      </c>
      <c r="I19" s="537">
        <v>523</v>
      </c>
      <c r="J19" s="537">
        <v>666</v>
      </c>
      <c r="K19" s="537">
        <v>804</v>
      </c>
    </row>
    <row r="20" spans="1:11" x14ac:dyDescent="0.45">
      <c r="A20" s="492" t="s">
        <v>775</v>
      </c>
      <c r="B20" s="492" t="s">
        <v>48</v>
      </c>
      <c r="C20" s="492" t="s">
        <v>374</v>
      </c>
      <c r="D20" s="492" t="s">
        <v>776</v>
      </c>
      <c r="E20" s="492">
        <v>26</v>
      </c>
      <c r="F20" s="537">
        <v>79</v>
      </c>
      <c r="G20" s="537">
        <v>57</v>
      </c>
      <c r="H20" s="537">
        <v>53</v>
      </c>
      <c r="I20" s="537">
        <v>27</v>
      </c>
      <c r="J20" s="537" t="e">
        <v>#N/A</v>
      </c>
      <c r="K20" s="537" t="e">
        <v>#N/A</v>
      </c>
    </row>
    <row r="21" spans="1:11" x14ac:dyDescent="0.45">
      <c r="A21" s="492" t="s">
        <v>775</v>
      </c>
      <c r="B21" s="492" t="s">
        <v>48</v>
      </c>
      <c r="C21" s="492" t="s">
        <v>375</v>
      </c>
      <c r="D21" s="492" t="s">
        <v>777</v>
      </c>
      <c r="E21" s="492">
        <v>27</v>
      </c>
      <c r="F21" s="537">
        <v>91</v>
      </c>
      <c r="G21" s="537" t="e">
        <v>#N/A</v>
      </c>
      <c r="H21" s="537">
        <v>26</v>
      </c>
      <c r="I21" s="537">
        <v>40</v>
      </c>
      <c r="J21" s="537" t="e">
        <v>#N/A</v>
      </c>
      <c r="K21" s="537" t="e">
        <v>#N/A</v>
      </c>
    </row>
    <row r="22" spans="1:11" x14ac:dyDescent="0.45">
      <c r="A22" s="492" t="s">
        <v>775</v>
      </c>
      <c r="B22" s="492" t="s">
        <v>48</v>
      </c>
      <c r="C22" s="492" t="s">
        <v>376</v>
      </c>
      <c r="D22" s="492" t="s">
        <v>778</v>
      </c>
      <c r="E22" s="492">
        <v>29</v>
      </c>
      <c r="F22" s="538">
        <v>344</v>
      </c>
      <c r="G22" s="538">
        <v>352</v>
      </c>
      <c r="H22" s="538">
        <v>504</v>
      </c>
      <c r="I22" s="538">
        <v>369</v>
      </c>
      <c r="J22" s="538" t="e">
        <v>#N/A</v>
      </c>
      <c r="K22" s="538" t="e">
        <v>#N/A</v>
      </c>
    </row>
    <row r="23" spans="1:11" x14ac:dyDescent="0.45">
      <c r="A23" s="492" t="s">
        <v>775</v>
      </c>
      <c r="B23" s="492" t="s">
        <v>48</v>
      </c>
      <c r="C23" s="492" t="s">
        <v>377</v>
      </c>
      <c r="D23" s="492" t="s">
        <v>779</v>
      </c>
      <c r="E23" s="492">
        <v>30</v>
      </c>
      <c r="F23" s="537">
        <v>43</v>
      </c>
      <c r="G23" s="537">
        <v>34</v>
      </c>
      <c r="H23" s="537">
        <v>61</v>
      </c>
      <c r="I23" s="537">
        <v>40</v>
      </c>
      <c r="J23" s="537" t="e">
        <v>#N/A</v>
      </c>
      <c r="K23" s="537" t="e">
        <v>#N/A</v>
      </c>
    </row>
    <row r="24" spans="1:11" x14ac:dyDescent="0.45">
      <c r="A24" s="492" t="s">
        <v>775</v>
      </c>
      <c r="B24" s="492" t="s">
        <v>48</v>
      </c>
      <c r="C24" s="492" t="s">
        <v>378</v>
      </c>
      <c r="D24" s="492" t="s">
        <v>780</v>
      </c>
      <c r="E24" s="492">
        <v>31</v>
      </c>
      <c r="F24" s="537">
        <v>26</v>
      </c>
      <c r="G24" s="537" t="e">
        <v>#N/A</v>
      </c>
      <c r="H24" s="537" t="e">
        <v>#N/A</v>
      </c>
      <c r="I24" s="537">
        <v>11</v>
      </c>
      <c r="J24" s="537" t="e">
        <v>#N/A</v>
      </c>
      <c r="K24" s="537" t="e">
        <v>#N/A</v>
      </c>
    </row>
    <row r="25" spans="1:11" x14ac:dyDescent="0.45">
      <c r="A25" s="492" t="s">
        <v>775</v>
      </c>
      <c r="B25" s="492" t="s">
        <v>48</v>
      </c>
      <c r="C25" s="492" t="s">
        <v>379</v>
      </c>
      <c r="D25" s="492" t="s">
        <v>781</v>
      </c>
      <c r="E25" s="492">
        <v>32</v>
      </c>
      <c r="F25" s="538">
        <v>2</v>
      </c>
      <c r="G25" s="538">
        <v>1</v>
      </c>
      <c r="H25" s="538" t="e">
        <v>#N/A</v>
      </c>
      <c r="I25" s="538">
        <v>1</v>
      </c>
      <c r="J25" s="538" t="e">
        <v>#N/A</v>
      </c>
      <c r="K25" s="538" t="e">
        <v>#N/A</v>
      </c>
    </row>
    <row r="26" spans="1:11" x14ac:dyDescent="0.45">
      <c r="A26" s="492" t="s">
        <v>775</v>
      </c>
      <c r="B26" s="492" t="s">
        <v>48</v>
      </c>
      <c r="C26" s="492" t="s">
        <v>380</v>
      </c>
      <c r="D26" s="492" t="s">
        <v>782</v>
      </c>
      <c r="E26" s="492">
        <v>1</v>
      </c>
      <c r="F26" s="537">
        <v>15260</v>
      </c>
      <c r="G26" s="537">
        <v>14793</v>
      </c>
      <c r="H26" s="537">
        <v>14997</v>
      </c>
      <c r="I26" s="537">
        <v>14900</v>
      </c>
      <c r="J26" s="537">
        <v>15003</v>
      </c>
      <c r="K26" s="537">
        <v>10090</v>
      </c>
    </row>
    <row r="27" spans="1:11" x14ac:dyDescent="0.45">
      <c r="A27" s="492" t="s">
        <v>775</v>
      </c>
      <c r="B27" s="492" t="s">
        <v>48</v>
      </c>
      <c r="C27" s="492" t="s">
        <v>381</v>
      </c>
      <c r="D27" s="492" t="s">
        <v>783</v>
      </c>
      <c r="E27" s="492">
        <v>4</v>
      </c>
      <c r="F27" s="537">
        <v>136</v>
      </c>
      <c r="G27" s="537">
        <v>179</v>
      </c>
      <c r="H27" s="537">
        <v>127</v>
      </c>
      <c r="I27" s="537">
        <v>177</v>
      </c>
      <c r="J27" s="537">
        <v>377</v>
      </c>
      <c r="K27" s="537">
        <v>225</v>
      </c>
    </row>
    <row r="28" spans="1:11" x14ac:dyDescent="0.45">
      <c r="A28" s="492" t="s">
        <v>775</v>
      </c>
      <c r="B28" s="492" t="s">
        <v>48</v>
      </c>
      <c r="C28" s="492" t="s">
        <v>537</v>
      </c>
      <c r="D28" s="492" t="s">
        <v>784</v>
      </c>
      <c r="E28" s="492">
        <v>9</v>
      </c>
      <c r="F28" s="537">
        <v>13228</v>
      </c>
      <c r="G28" s="537">
        <v>12906</v>
      </c>
      <c r="H28" s="537">
        <v>13085</v>
      </c>
      <c r="I28" s="537">
        <v>13109</v>
      </c>
      <c r="J28" s="537">
        <v>13206</v>
      </c>
      <c r="K28" s="537">
        <v>8890</v>
      </c>
    </row>
    <row r="29" spans="1:11" x14ac:dyDescent="0.45">
      <c r="A29" s="492" t="s">
        <v>775</v>
      </c>
      <c r="B29" s="492" t="s">
        <v>48</v>
      </c>
      <c r="C29" s="492" t="s">
        <v>538</v>
      </c>
      <c r="D29" s="492" t="s">
        <v>783</v>
      </c>
      <c r="E29" s="492">
        <v>12</v>
      </c>
      <c r="F29" s="537">
        <v>157</v>
      </c>
      <c r="G29" s="537" t="e">
        <v>#N/A</v>
      </c>
      <c r="H29" s="537">
        <v>263</v>
      </c>
      <c r="I29" s="537">
        <v>239</v>
      </c>
      <c r="J29" s="537">
        <v>684</v>
      </c>
      <c r="K29" s="537">
        <v>364</v>
      </c>
    </row>
    <row r="30" spans="1:11" x14ac:dyDescent="0.45">
      <c r="A30" s="492" t="s">
        <v>775</v>
      </c>
      <c r="B30" s="492" t="s">
        <v>48</v>
      </c>
      <c r="C30" s="492" t="s">
        <v>382</v>
      </c>
      <c r="D30" s="492" t="s">
        <v>785</v>
      </c>
      <c r="E30" s="492">
        <v>17</v>
      </c>
      <c r="F30" s="537">
        <v>5270</v>
      </c>
      <c r="G30" s="537">
        <v>5270</v>
      </c>
      <c r="H30" s="537">
        <v>5482</v>
      </c>
      <c r="I30" s="537">
        <v>5674</v>
      </c>
      <c r="J30" s="537">
        <v>5811</v>
      </c>
      <c r="K30" s="537">
        <v>4408</v>
      </c>
    </row>
    <row r="31" spans="1:11" x14ac:dyDescent="0.45">
      <c r="A31" s="492" t="s">
        <v>775</v>
      </c>
      <c r="B31" s="492" t="s">
        <v>48</v>
      </c>
      <c r="C31" s="492" t="s">
        <v>383</v>
      </c>
      <c r="D31" s="492" t="s">
        <v>783</v>
      </c>
      <c r="E31" s="492">
        <v>20</v>
      </c>
      <c r="F31" s="537">
        <v>119</v>
      </c>
      <c r="G31" s="537">
        <v>94</v>
      </c>
      <c r="H31" s="537">
        <v>9</v>
      </c>
      <c r="I31" s="537">
        <v>20</v>
      </c>
      <c r="J31" s="537">
        <v>33</v>
      </c>
      <c r="K31" s="537">
        <v>42</v>
      </c>
    </row>
    <row r="32" spans="1:11" x14ac:dyDescent="0.45">
      <c r="A32" s="492" t="s">
        <v>775</v>
      </c>
      <c r="B32" s="492" t="s">
        <v>48</v>
      </c>
      <c r="C32" s="492" t="s">
        <v>384</v>
      </c>
      <c r="D32" s="492" t="s">
        <v>786</v>
      </c>
      <c r="E32" s="492">
        <v>25</v>
      </c>
      <c r="F32" s="537">
        <v>58</v>
      </c>
      <c r="G32" s="537">
        <v>52</v>
      </c>
      <c r="H32" s="537">
        <v>38</v>
      </c>
      <c r="I32" s="537">
        <v>33</v>
      </c>
      <c r="J32" s="537">
        <v>29</v>
      </c>
      <c r="K32" s="537">
        <v>25</v>
      </c>
    </row>
    <row r="33" spans="1:11" x14ac:dyDescent="0.45">
      <c r="A33" s="492" t="s">
        <v>775</v>
      </c>
      <c r="B33" s="492" t="s">
        <v>48</v>
      </c>
      <c r="C33" s="492" t="s">
        <v>385</v>
      </c>
      <c r="D33" s="492" t="s">
        <v>783</v>
      </c>
      <c r="E33" s="492">
        <v>28</v>
      </c>
      <c r="F33" s="537">
        <v>6</v>
      </c>
      <c r="G33" s="537">
        <v>4</v>
      </c>
      <c r="H33" s="537">
        <v>4</v>
      </c>
      <c r="I33" s="537">
        <v>7</v>
      </c>
      <c r="J33" s="537" t="e">
        <v>#N/A</v>
      </c>
      <c r="K33" s="537" t="e">
        <v>#N/A</v>
      </c>
    </row>
    <row r="34" spans="1:11" x14ac:dyDescent="0.45">
      <c r="A34" s="492" t="s">
        <v>787</v>
      </c>
      <c r="B34" s="492" t="s">
        <v>558</v>
      </c>
      <c r="C34" s="492" t="s">
        <v>356</v>
      </c>
      <c r="D34" s="492" t="s">
        <v>776</v>
      </c>
      <c r="E34" s="492">
        <v>2</v>
      </c>
      <c r="F34" s="537">
        <v>62</v>
      </c>
      <c r="G34" s="537">
        <v>26</v>
      </c>
      <c r="H34" s="537">
        <v>14</v>
      </c>
      <c r="I34" s="537">
        <v>14</v>
      </c>
      <c r="J34" s="537">
        <v>7</v>
      </c>
      <c r="K34" s="537">
        <v>7</v>
      </c>
    </row>
    <row r="35" spans="1:11" x14ac:dyDescent="0.45">
      <c r="A35" s="492" t="s">
        <v>787</v>
      </c>
      <c r="B35" s="492" t="s">
        <v>559</v>
      </c>
      <c r="C35" s="492" t="s">
        <v>356</v>
      </c>
      <c r="D35" s="492" t="s">
        <v>776</v>
      </c>
      <c r="E35" s="492">
        <v>2</v>
      </c>
      <c r="F35" s="537">
        <v>553</v>
      </c>
      <c r="G35" s="537">
        <v>577</v>
      </c>
      <c r="H35" s="537">
        <v>546</v>
      </c>
      <c r="I35" s="537">
        <v>403</v>
      </c>
      <c r="J35" s="537">
        <v>967</v>
      </c>
      <c r="K35" s="537">
        <v>1191</v>
      </c>
    </row>
    <row r="36" spans="1:11" x14ac:dyDescent="0.45">
      <c r="A36" s="492" t="s">
        <v>787</v>
      </c>
      <c r="B36" s="492" t="s">
        <v>568</v>
      </c>
      <c r="C36" s="492" t="s">
        <v>356</v>
      </c>
      <c r="D36" s="492" t="s">
        <v>776</v>
      </c>
      <c r="E36" s="492">
        <v>2</v>
      </c>
      <c r="F36" s="537">
        <v>101</v>
      </c>
      <c r="G36" s="537">
        <v>92</v>
      </c>
      <c r="H36" s="537">
        <v>102</v>
      </c>
      <c r="I36" s="537">
        <v>98</v>
      </c>
      <c r="J36" s="537">
        <v>150</v>
      </c>
      <c r="K36" s="537">
        <v>153</v>
      </c>
    </row>
    <row r="37" spans="1:11" x14ac:dyDescent="0.45">
      <c r="A37" s="492" t="s">
        <v>787</v>
      </c>
      <c r="B37" s="492" t="s">
        <v>561</v>
      </c>
      <c r="C37" s="492" t="s">
        <v>356</v>
      </c>
      <c r="D37" s="492" t="s">
        <v>776</v>
      </c>
      <c r="E37" s="492">
        <v>2</v>
      </c>
      <c r="F37" s="537">
        <v>1372</v>
      </c>
      <c r="G37" s="537">
        <v>1377</v>
      </c>
      <c r="H37" s="537">
        <v>1315</v>
      </c>
      <c r="I37" s="537">
        <v>1653</v>
      </c>
      <c r="J37" s="537">
        <v>1338</v>
      </c>
      <c r="K37" s="537">
        <v>1268</v>
      </c>
    </row>
    <row r="38" spans="1:11" x14ac:dyDescent="0.45">
      <c r="A38" s="492" t="s">
        <v>787</v>
      </c>
      <c r="B38" s="492" t="s">
        <v>558</v>
      </c>
      <c r="C38" s="492" t="s">
        <v>357</v>
      </c>
      <c r="D38" s="492" t="s">
        <v>777</v>
      </c>
      <c r="E38" s="492">
        <v>3</v>
      </c>
      <c r="F38" s="537" t="e">
        <v>#N/A</v>
      </c>
      <c r="G38" s="537" t="e">
        <v>#N/A</v>
      </c>
      <c r="H38" s="537" t="e">
        <v>#N/A</v>
      </c>
      <c r="I38" s="537" t="e">
        <v>#N/A</v>
      </c>
      <c r="J38" s="537" t="e">
        <v>#N/A</v>
      </c>
      <c r="K38" s="537" t="e">
        <v>#N/A</v>
      </c>
    </row>
    <row r="39" spans="1:11" x14ac:dyDescent="0.45">
      <c r="A39" s="492" t="s">
        <v>787</v>
      </c>
      <c r="B39" s="492" t="s">
        <v>559</v>
      </c>
      <c r="C39" s="492" t="s">
        <v>357</v>
      </c>
      <c r="D39" s="492" t="s">
        <v>777</v>
      </c>
      <c r="E39" s="492">
        <v>3</v>
      </c>
      <c r="F39" s="537" t="e">
        <v>#N/A</v>
      </c>
      <c r="G39" s="537">
        <v>335</v>
      </c>
      <c r="H39" s="537">
        <v>332</v>
      </c>
      <c r="I39" s="537">
        <v>303</v>
      </c>
      <c r="J39" s="537" t="e">
        <v>#N/A</v>
      </c>
      <c r="K39" s="537" t="e">
        <v>#N/A</v>
      </c>
    </row>
    <row r="40" spans="1:11" x14ac:dyDescent="0.45">
      <c r="A40" s="492" t="s">
        <v>787</v>
      </c>
      <c r="B40" s="492" t="s">
        <v>568</v>
      </c>
      <c r="C40" s="492" t="s">
        <v>357</v>
      </c>
      <c r="D40" s="492" t="s">
        <v>777</v>
      </c>
      <c r="E40" s="492">
        <v>3</v>
      </c>
      <c r="F40" s="537" t="e">
        <v>#N/A</v>
      </c>
      <c r="G40" s="537" t="e">
        <v>#N/A</v>
      </c>
      <c r="H40" s="537" t="e">
        <v>#N/A</v>
      </c>
      <c r="I40" s="537" t="e">
        <v>#N/A</v>
      </c>
      <c r="J40" s="537">
        <v>51</v>
      </c>
      <c r="K40" s="537">
        <v>49</v>
      </c>
    </row>
    <row r="41" spans="1:11" x14ac:dyDescent="0.45">
      <c r="A41" s="492" t="s">
        <v>787</v>
      </c>
      <c r="B41" s="492" t="s">
        <v>561</v>
      </c>
      <c r="C41" s="492" t="s">
        <v>357</v>
      </c>
      <c r="D41" s="492" t="s">
        <v>777</v>
      </c>
      <c r="E41" s="492">
        <v>3</v>
      </c>
      <c r="F41" s="537">
        <v>587</v>
      </c>
      <c r="G41" s="537">
        <v>654</v>
      </c>
      <c r="H41" s="537">
        <v>546</v>
      </c>
      <c r="I41" s="537">
        <v>804</v>
      </c>
      <c r="J41" s="537">
        <v>526</v>
      </c>
      <c r="K41" s="537">
        <v>354</v>
      </c>
    </row>
    <row r="42" spans="1:11" x14ac:dyDescent="0.45">
      <c r="A42" s="492" t="s">
        <v>787</v>
      </c>
      <c r="B42" s="492" t="s">
        <v>558</v>
      </c>
      <c r="C42" s="492" t="s">
        <v>358</v>
      </c>
      <c r="D42" s="492" t="s">
        <v>778</v>
      </c>
      <c r="E42" s="492">
        <v>5</v>
      </c>
      <c r="F42" s="537">
        <v>240</v>
      </c>
      <c r="G42" s="537">
        <v>260</v>
      </c>
      <c r="H42" s="537">
        <v>282</v>
      </c>
      <c r="I42" s="537">
        <v>267</v>
      </c>
      <c r="J42" s="537">
        <v>247</v>
      </c>
      <c r="K42" s="537">
        <v>224</v>
      </c>
    </row>
    <row r="43" spans="1:11" x14ac:dyDescent="0.45">
      <c r="A43" s="492" t="s">
        <v>787</v>
      </c>
      <c r="B43" s="492" t="s">
        <v>559</v>
      </c>
      <c r="C43" s="492" t="s">
        <v>358</v>
      </c>
      <c r="D43" s="492" t="s">
        <v>778</v>
      </c>
      <c r="E43" s="492">
        <v>5</v>
      </c>
      <c r="F43" s="537">
        <v>8116</v>
      </c>
      <c r="G43" s="537">
        <v>8430</v>
      </c>
      <c r="H43" s="537">
        <v>8577</v>
      </c>
      <c r="I43" s="537">
        <v>9261</v>
      </c>
      <c r="J43" s="537">
        <v>8990</v>
      </c>
      <c r="K43" s="537">
        <v>8453</v>
      </c>
    </row>
    <row r="44" spans="1:11" x14ac:dyDescent="0.45">
      <c r="A44" s="492" t="s">
        <v>787</v>
      </c>
      <c r="B44" s="492" t="s">
        <v>568</v>
      </c>
      <c r="C44" s="492" t="s">
        <v>358</v>
      </c>
      <c r="D44" s="492" t="s">
        <v>778</v>
      </c>
      <c r="E44" s="492">
        <v>5</v>
      </c>
      <c r="F44" s="537">
        <v>1629</v>
      </c>
      <c r="G44" s="537">
        <v>1567</v>
      </c>
      <c r="H44" s="537">
        <v>1789</v>
      </c>
      <c r="I44" s="537">
        <v>1778</v>
      </c>
      <c r="J44" s="537">
        <v>1943</v>
      </c>
      <c r="K44" s="537">
        <v>1423</v>
      </c>
    </row>
    <row r="45" spans="1:11" x14ac:dyDescent="0.45">
      <c r="A45" s="492" t="s">
        <v>787</v>
      </c>
      <c r="B45" s="492" t="s">
        <v>561</v>
      </c>
      <c r="C45" s="492" t="s">
        <v>358</v>
      </c>
      <c r="D45" s="492" t="s">
        <v>778</v>
      </c>
      <c r="E45" s="492">
        <v>5</v>
      </c>
      <c r="F45" s="537">
        <v>5075</v>
      </c>
      <c r="G45" s="537">
        <v>4594</v>
      </c>
      <c r="H45" s="537">
        <v>4566</v>
      </c>
      <c r="I45" s="537">
        <v>4757</v>
      </c>
      <c r="J45" s="537">
        <v>4811</v>
      </c>
      <c r="K45" s="537">
        <v>3856</v>
      </c>
    </row>
    <row r="46" spans="1:11" x14ac:dyDescent="0.45">
      <c r="A46" s="492" t="s">
        <v>787</v>
      </c>
      <c r="B46" s="492" t="s">
        <v>558</v>
      </c>
      <c r="C46" s="492" t="s">
        <v>359</v>
      </c>
      <c r="D46" s="492" t="s">
        <v>779</v>
      </c>
      <c r="E46" s="492">
        <v>6</v>
      </c>
      <c r="F46" s="537">
        <v>35</v>
      </c>
      <c r="G46" s="537">
        <v>38</v>
      </c>
      <c r="H46" s="537">
        <v>43</v>
      </c>
      <c r="I46" s="537">
        <v>40</v>
      </c>
      <c r="J46" s="537">
        <v>36</v>
      </c>
      <c r="K46" s="537">
        <v>38</v>
      </c>
    </row>
    <row r="47" spans="1:11" x14ac:dyDescent="0.45">
      <c r="A47" s="492" t="s">
        <v>787</v>
      </c>
      <c r="B47" s="492" t="s">
        <v>559</v>
      </c>
      <c r="C47" s="492" t="s">
        <v>359</v>
      </c>
      <c r="D47" s="492" t="s">
        <v>779</v>
      </c>
      <c r="E47" s="492">
        <v>6</v>
      </c>
      <c r="F47" s="537">
        <v>925</v>
      </c>
      <c r="G47" s="537">
        <v>995</v>
      </c>
      <c r="H47" s="537">
        <v>994</v>
      </c>
      <c r="I47" s="537">
        <v>1093</v>
      </c>
      <c r="J47" s="537">
        <v>1071</v>
      </c>
      <c r="K47" s="537">
        <v>1149</v>
      </c>
    </row>
    <row r="48" spans="1:11" x14ac:dyDescent="0.45">
      <c r="A48" s="492" t="s">
        <v>787</v>
      </c>
      <c r="B48" s="492" t="s">
        <v>568</v>
      </c>
      <c r="C48" s="492" t="s">
        <v>359</v>
      </c>
      <c r="D48" s="492" t="s">
        <v>779</v>
      </c>
      <c r="E48" s="492">
        <v>6</v>
      </c>
      <c r="F48" s="537">
        <v>188</v>
      </c>
      <c r="G48" s="537">
        <v>201</v>
      </c>
      <c r="H48" s="537">
        <v>219</v>
      </c>
      <c r="I48" s="537">
        <v>215</v>
      </c>
      <c r="J48" s="537">
        <v>222</v>
      </c>
      <c r="K48" s="537">
        <v>145</v>
      </c>
    </row>
    <row r="49" spans="1:11" x14ac:dyDescent="0.45">
      <c r="A49" s="492" t="s">
        <v>787</v>
      </c>
      <c r="B49" s="492" t="s">
        <v>561</v>
      </c>
      <c r="C49" s="492" t="s">
        <v>359</v>
      </c>
      <c r="D49" s="492" t="s">
        <v>779</v>
      </c>
      <c r="E49" s="492">
        <v>6</v>
      </c>
      <c r="F49" s="537">
        <v>887</v>
      </c>
      <c r="G49" s="537">
        <v>884</v>
      </c>
      <c r="H49" s="537">
        <v>1022</v>
      </c>
      <c r="I49" s="537">
        <v>1014</v>
      </c>
      <c r="J49" s="537">
        <v>1029</v>
      </c>
      <c r="K49" s="537">
        <v>1035</v>
      </c>
    </row>
    <row r="50" spans="1:11" x14ac:dyDescent="0.45">
      <c r="A50" s="492" t="s">
        <v>787</v>
      </c>
      <c r="B50" s="492" t="s">
        <v>558</v>
      </c>
      <c r="C50" s="492" t="s">
        <v>360</v>
      </c>
      <c r="D50" s="492" t="s">
        <v>780</v>
      </c>
      <c r="E50" s="492">
        <v>7</v>
      </c>
      <c r="F50" s="537">
        <v>32</v>
      </c>
      <c r="G50" s="537">
        <v>20</v>
      </c>
      <c r="H50" s="537">
        <v>24</v>
      </c>
      <c r="I50" s="537" t="e">
        <v>#N/A</v>
      </c>
      <c r="J50" s="537">
        <v>7</v>
      </c>
      <c r="K50" s="537">
        <v>6</v>
      </c>
    </row>
    <row r="51" spans="1:11" x14ac:dyDescent="0.45">
      <c r="A51" s="492" t="s">
        <v>787</v>
      </c>
      <c r="B51" s="492" t="s">
        <v>559</v>
      </c>
      <c r="C51" s="492" t="s">
        <v>360</v>
      </c>
      <c r="D51" s="492" t="s">
        <v>780</v>
      </c>
      <c r="E51" s="492">
        <v>7</v>
      </c>
      <c r="F51" s="537">
        <v>629</v>
      </c>
      <c r="G51" s="537">
        <v>478</v>
      </c>
      <c r="H51" s="537">
        <v>1022</v>
      </c>
      <c r="I51" s="537" t="e">
        <v>#N/A</v>
      </c>
      <c r="J51" s="537">
        <v>175</v>
      </c>
      <c r="K51" s="537">
        <v>360</v>
      </c>
    </row>
    <row r="52" spans="1:11" x14ac:dyDescent="0.45">
      <c r="A52" s="492" t="s">
        <v>787</v>
      </c>
      <c r="B52" s="492" t="s">
        <v>568</v>
      </c>
      <c r="C52" s="492" t="s">
        <v>360</v>
      </c>
      <c r="D52" s="492" t="s">
        <v>780</v>
      </c>
      <c r="E52" s="492">
        <v>7</v>
      </c>
      <c r="F52" s="537">
        <v>1193</v>
      </c>
      <c r="G52" s="537">
        <v>1015</v>
      </c>
      <c r="H52" s="537">
        <v>1311</v>
      </c>
      <c r="I52" s="537">
        <v>326</v>
      </c>
      <c r="J52" s="537">
        <v>246</v>
      </c>
      <c r="K52" s="537">
        <v>529</v>
      </c>
    </row>
    <row r="53" spans="1:11" x14ac:dyDescent="0.45">
      <c r="A53" s="492" t="s">
        <v>787</v>
      </c>
      <c r="B53" s="492" t="s">
        <v>561</v>
      </c>
      <c r="C53" s="492" t="s">
        <v>360</v>
      </c>
      <c r="D53" s="492" t="s">
        <v>780</v>
      </c>
      <c r="E53" s="492">
        <v>7</v>
      </c>
      <c r="F53" s="537">
        <v>353</v>
      </c>
      <c r="G53" s="537">
        <v>162</v>
      </c>
      <c r="H53" s="537">
        <v>234</v>
      </c>
      <c r="I53" s="537">
        <v>313</v>
      </c>
      <c r="J53" s="537">
        <v>734</v>
      </c>
      <c r="K53" s="537">
        <v>137</v>
      </c>
    </row>
    <row r="54" spans="1:11" x14ac:dyDescent="0.45">
      <c r="A54" s="492" t="s">
        <v>787</v>
      </c>
      <c r="B54" s="492" t="s">
        <v>558</v>
      </c>
      <c r="C54" s="492" t="s">
        <v>361</v>
      </c>
      <c r="D54" s="492" t="s">
        <v>781</v>
      </c>
      <c r="E54" s="492">
        <v>8</v>
      </c>
      <c r="F54" s="537">
        <v>4</v>
      </c>
      <c r="G54" s="537">
        <v>3</v>
      </c>
      <c r="H54" s="537" t="e">
        <v>#N/A</v>
      </c>
      <c r="I54" s="537" t="e">
        <v>#N/A</v>
      </c>
      <c r="J54" s="537">
        <v>2</v>
      </c>
      <c r="K54" s="537" t="e">
        <v>#N/A</v>
      </c>
    </row>
    <row r="55" spans="1:11" x14ac:dyDescent="0.45">
      <c r="A55" s="492" t="s">
        <v>787</v>
      </c>
      <c r="B55" s="492" t="s">
        <v>559</v>
      </c>
      <c r="C55" s="492" t="s">
        <v>361</v>
      </c>
      <c r="D55" s="492" t="s">
        <v>781</v>
      </c>
      <c r="E55" s="492">
        <v>8</v>
      </c>
      <c r="F55" s="537">
        <v>61</v>
      </c>
      <c r="G55" s="537">
        <v>54</v>
      </c>
      <c r="H55" s="537" t="e">
        <v>#N/A</v>
      </c>
      <c r="I55" s="537" t="e">
        <v>#N/A</v>
      </c>
      <c r="J55" s="537">
        <v>17</v>
      </c>
      <c r="K55" s="537">
        <v>44</v>
      </c>
    </row>
    <row r="56" spans="1:11" x14ac:dyDescent="0.45">
      <c r="A56" s="492" t="s">
        <v>787</v>
      </c>
      <c r="B56" s="492" t="s">
        <v>568</v>
      </c>
      <c r="C56" s="492" t="s">
        <v>361</v>
      </c>
      <c r="D56" s="492" t="s">
        <v>781</v>
      </c>
      <c r="E56" s="492">
        <v>8</v>
      </c>
      <c r="F56" s="537">
        <v>104</v>
      </c>
      <c r="G56" s="537">
        <v>121</v>
      </c>
      <c r="H56" s="537">
        <v>108</v>
      </c>
      <c r="I56" s="537" t="e">
        <v>#N/A</v>
      </c>
      <c r="J56" s="537">
        <v>30</v>
      </c>
      <c r="K56" s="537">
        <v>72</v>
      </c>
    </row>
    <row r="57" spans="1:11" x14ac:dyDescent="0.45">
      <c r="A57" s="492" t="s">
        <v>787</v>
      </c>
      <c r="B57" s="492" t="s">
        <v>561</v>
      </c>
      <c r="C57" s="492" t="s">
        <v>361</v>
      </c>
      <c r="D57" s="492" t="s">
        <v>781</v>
      </c>
      <c r="E57" s="492">
        <v>8</v>
      </c>
      <c r="F57" s="537">
        <v>66</v>
      </c>
      <c r="G57" s="537">
        <v>36</v>
      </c>
      <c r="H57" s="537">
        <v>214</v>
      </c>
      <c r="I57" s="537">
        <v>90</v>
      </c>
      <c r="J57" s="537">
        <v>197</v>
      </c>
      <c r="K57" s="537" t="e">
        <v>#N/A</v>
      </c>
    </row>
    <row r="58" spans="1:11" x14ac:dyDescent="0.45">
      <c r="A58" s="492" t="s">
        <v>787</v>
      </c>
      <c r="B58" s="492" t="s">
        <v>558</v>
      </c>
      <c r="C58" s="492" t="s">
        <v>362</v>
      </c>
      <c r="D58" s="492" t="s">
        <v>776</v>
      </c>
      <c r="E58" s="492">
        <v>10</v>
      </c>
      <c r="F58" s="537">
        <v>285</v>
      </c>
      <c r="G58" s="537">
        <v>194</v>
      </c>
      <c r="H58" s="537">
        <v>147</v>
      </c>
      <c r="I58" s="537">
        <v>101</v>
      </c>
      <c r="J58" s="537">
        <v>93</v>
      </c>
      <c r="K58" s="537">
        <v>110</v>
      </c>
    </row>
    <row r="59" spans="1:11" x14ac:dyDescent="0.45">
      <c r="A59" s="492" t="s">
        <v>787</v>
      </c>
      <c r="B59" s="492" t="s">
        <v>559</v>
      </c>
      <c r="C59" s="492" t="s">
        <v>362</v>
      </c>
      <c r="D59" s="492" t="s">
        <v>776</v>
      </c>
      <c r="E59" s="492">
        <v>10</v>
      </c>
      <c r="F59" s="537">
        <v>4521</v>
      </c>
      <c r="G59" s="537">
        <v>3909</v>
      </c>
      <c r="H59" s="537">
        <v>3687</v>
      </c>
      <c r="I59" s="537">
        <v>3088</v>
      </c>
      <c r="J59" s="537">
        <v>4559</v>
      </c>
      <c r="K59" s="537">
        <v>4885</v>
      </c>
    </row>
    <row r="60" spans="1:11" x14ac:dyDescent="0.45">
      <c r="A60" s="492" t="s">
        <v>787</v>
      </c>
      <c r="B60" s="492" t="s">
        <v>568</v>
      </c>
      <c r="C60" s="492" t="s">
        <v>362</v>
      </c>
      <c r="D60" s="492" t="s">
        <v>776</v>
      </c>
      <c r="E60" s="492">
        <v>10</v>
      </c>
      <c r="F60" s="537">
        <v>1090</v>
      </c>
      <c r="G60" s="537">
        <v>925</v>
      </c>
      <c r="H60" s="537">
        <v>1179</v>
      </c>
      <c r="I60" s="537">
        <v>1168</v>
      </c>
      <c r="J60" s="537">
        <v>1476</v>
      </c>
      <c r="K60" s="537">
        <v>1660</v>
      </c>
    </row>
    <row r="61" spans="1:11" x14ac:dyDescent="0.45">
      <c r="A61" s="492" t="s">
        <v>787</v>
      </c>
      <c r="B61" s="492" t="s">
        <v>561</v>
      </c>
      <c r="C61" s="492" t="s">
        <v>362</v>
      </c>
      <c r="D61" s="492" t="s">
        <v>776</v>
      </c>
      <c r="E61" s="492">
        <v>10</v>
      </c>
      <c r="F61" s="537">
        <v>2272</v>
      </c>
      <c r="G61" s="537">
        <v>2165</v>
      </c>
      <c r="H61" s="537">
        <v>1358</v>
      </c>
      <c r="I61" s="537">
        <v>2382</v>
      </c>
      <c r="J61" s="537">
        <v>1826</v>
      </c>
      <c r="K61" s="537">
        <v>1852</v>
      </c>
    </row>
    <row r="62" spans="1:11" x14ac:dyDescent="0.45">
      <c r="A62" s="492" t="s">
        <v>787</v>
      </c>
      <c r="B62" s="492" t="s">
        <v>558</v>
      </c>
      <c r="C62" s="492" t="s">
        <v>363</v>
      </c>
      <c r="D62" s="492" t="s">
        <v>777</v>
      </c>
      <c r="E62" s="492">
        <v>11</v>
      </c>
      <c r="F62" s="537" t="e">
        <v>#N/A</v>
      </c>
      <c r="G62" s="537">
        <v>17</v>
      </c>
      <c r="H62" s="537" t="e">
        <v>#N/A</v>
      </c>
      <c r="I62" s="537" t="e">
        <v>#N/A</v>
      </c>
      <c r="J62" s="537" t="e">
        <v>#N/A</v>
      </c>
      <c r="K62" s="537" t="e">
        <v>#N/A</v>
      </c>
    </row>
    <row r="63" spans="1:11" x14ac:dyDescent="0.45">
      <c r="A63" s="492" t="s">
        <v>787</v>
      </c>
      <c r="B63" s="492" t="s">
        <v>559</v>
      </c>
      <c r="C63" s="492" t="s">
        <v>363</v>
      </c>
      <c r="D63" s="492" t="s">
        <v>777</v>
      </c>
      <c r="E63" s="492">
        <v>11</v>
      </c>
      <c r="F63" s="537" t="e">
        <v>#N/A</v>
      </c>
      <c r="G63" s="537">
        <v>328</v>
      </c>
      <c r="H63" s="537" t="e">
        <v>#N/A</v>
      </c>
      <c r="I63" s="537" t="e">
        <v>#N/A</v>
      </c>
      <c r="J63" s="537" t="e">
        <v>#N/A</v>
      </c>
      <c r="K63" s="537" t="e">
        <v>#N/A</v>
      </c>
    </row>
    <row r="64" spans="1:11" x14ac:dyDescent="0.45">
      <c r="A64" s="492" t="s">
        <v>787</v>
      </c>
      <c r="B64" s="492" t="s">
        <v>568</v>
      </c>
      <c r="C64" s="492" t="s">
        <v>363</v>
      </c>
      <c r="D64" s="492" t="s">
        <v>777</v>
      </c>
      <c r="E64" s="492">
        <v>11</v>
      </c>
      <c r="F64" s="537">
        <v>96</v>
      </c>
      <c r="G64" s="537">
        <v>131</v>
      </c>
      <c r="H64" s="537">
        <v>142</v>
      </c>
      <c r="I64" s="537">
        <v>137</v>
      </c>
      <c r="J64" s="537">
        <v>128</v>
      </c>
      <c r="K64" s="537">
        <v>106</v>
      </c>
    </row>
    <row r="65" spans="1:11" x14ac:dyDescent="0.45">
      <c r="A65" s="492" t="s">
        <v>787</v>
      </c>
      <c r="B65" s="492" t="s">
        <v>561</v>
      </c>
      <c r="C65" s="492" t="s">
        <v>363</v>
      </c>
      <c r="D65" s="492" t="s">
        <v>777</v>
      </c>
      <c r="E65" s="492">
        <v>11</v>
      </c>
      <c r="F65" s="537">
        <v>214</v>
      </c>
      <c r="G65" s="537">
        <v>307</v>
      </c>
      <c r="H65" s="537">
        <v>177</v>
      </c>
      <c r="I65" s="537">
        <v>437</v>
      </c>
      <c r="J65" s="537">
        <v>262</v>
      </c>
      <c r="K65" s="537">
        <v>102</v>
      </c>
    </row>
    <row r="66" spans="1:11" x14ac:dyDescent="0.45">
      <c r="A66" s="492" t="s">
        <v>787</v>
      </c>
      <c r="B66" s="492" t="s">
        <v>558</v>
      </c>
      <c r="C66" s="492" t="s">
        <v>364</v>
      </c>
      <c r="D66" s="492" t="s">
        <v>778</v>
      </c>
      <c r="E66" s="492">
        <v>13</v>
      </c>
      <c r="F66" s="537">
        <v>211</v>
      </c>
      <c r="G66" s="537">
        <v>282</v>
      </c>
      <c r="H66" s="537">
        <v>222</v>
      </c>
      <c r="I66" s="537">
        <v>231</v>
      </c>
      <c r="J66" s="537">
        <v>268</v>
      </c>
      <c r="K66" s="537">
        <v>254</v>
      </c>
    </row>
    <row r="67" spans="1:11" x14ac:dyDescent="0.45">
      <c r="A67" s="492" t="s">
        <v>787</v>
      </c>
      <c r="B67" s="492" t="s">
        <v>559</v>
      </c>
      <c r="C67" s="492" t="s">
        <v>364</v>
      </c>
      <c r="D67" s="492" t="s">
        <v>778</v>
      </c>
      <c r="E67" s="492">
        <v>13</v>
      </c>
      <c r="F67" s="537">
        <v>7567</v>
      </c>
      <c r="G67" s="537">
        <v>7973</v>
      </c>
      <c r="H67" s="537">
        <v>8788</v>
      </c>
      <c r="I67" s="537">
        <v>9044</v>
      </c>
      <c r="J67" s="537">
        <v>8616</v>
      </c>
      <c r="K67" s="537">
        <v>11000</v>
      </c>
    </row>
    <row r="68" spans="1:11" x14ac:dyDescent="0.45">
      <c r="A68" s="492" t="s">
        <v>787</v>
      </c>
      <c r="B68" s="492" t="s">
        <v>568</v>
      </c>
      <c r="C68" s="492" t="s">
        <v>364</v>
      </c>
      <c r="D68" s="492" t="s">
        <v>778</v>
      </c>
      <c r="E68" s="492">
        <v>13</v>
      </c>
      <c r="F68" s="537">
        <v>2372</v>
      </c>
      <c r="G68" s="537">
        <v>2571</v>
      </c>
      <c r="H68" s="537">
        <v>2651</v>
      </c>
      <c r="I68" s="537">
        <v>2966</v>
      </c>
      <c r="J68" s="537">
        <v>3122</v>
      </c>
      <c r="K68" s="537">
        <v>2562</v>
      </c>
    </row>
    <row r="69" spans="1:11" x14ac:dyDescent="0.45">
      <c r="A69" s="492" t="s">
        <v>787</v>
      </c>
      <c r="B69" s="492" t="s">
        <v>561</v>
      </c>
      <c r="C69" s="492" t="s">
        <v>364</v>
      </c>
      <c r="D69" s="492" t="s">
        <v>778</v>
      </c>
      <c r="E69" s="492">
        <v>13</v>
      </c>
      <c r="F69" s="537">
        <v>2646</v>
      </c>
      <c r="G69" s="537">
        <v>2796</v>
      </c>
      <c r="H69" s="537">
        <v>3963</v>
      </c>
      <c r="I69" s="537">
        <v>3653</v>
      </c>
      <c r="J69" s="537">
        <v>3755</v>
      </c>
      <c r="K69" s="537">
        <v>5175</v>
      </c>
    </row>
    <row r="70" spans="1:11" x14ac:dyDescent="0.45">
      <c r="A70" s="492" t="s">
        <v>787</v>
      </c>
      <c r="B70" s="492" t="s">
        <v>558</v>
      </c>
      <c r="C70" s="492" t="s">
        <v>365</v>
      </c>
      <c r="D70" s="492" t="s">
        <v>779</v>
      </c>
      <c r="E70" s="492">
        <v>14</v>
      </c>
      <c r="F70" s="537">
        <v>32</v>
      </c>
      <c r="G70" s="537">
        <v>49</v>
      </c>
      <c r="H70" s="537">
        <v>46</v>
      </c>
      <c r="I70" s="537">
        <v>43</v>
      </c>
      <c r="J70" s="537">
        <v>45</v>
      </c>
      <c r="K70" s="537">
        <v>51</v>
      </c>
    </row>
    <row r="71" spans="1:11" x14ac:dyDescent="0.45">
      <c r="A71" s="492" t="s">
        <v>787</v>
      </c>
      <c r="B71" s="492" t="s">
        <v>559</v>
      </c>
      <c r="C71" s="492" t="s">
        <v>365</v>
      </c>
      <c r="D71" s="492" t="s">
        <v>779</v>
      </c>
      <c r="E71" s="492">
        <v>14</v>
      </c>
      <c r="F71" s="537">
        <v>616</v>
      </c>
      <c r="G71" s="537">
        <v>678</v>
      </c>
      <c r="H71" s="537">
        <v>815</v>
      </c>
      <c r="I71" s="537">
        <v>852</v>
      </c>
      <c r="J71" s="537">
        <v>883</v>
      </c>
      <c r="K71" s="537">
        <v>2567</v>
      </c>
    </row>
    <row r="72" spans="1:11" x14ac:dyDescent="0.45">
      <c r="A72" s="492" t="s">
        <v>787</v>
      </c>
      <c r="B72" s="492" t="s">
        <v>568</v>
      </c>
      <c r="C72" s="492" t="s">
        <v>365</v>
      </c>
      <c r="D72" s="492" t="s">
        <v>779</v>
      </c>
      <c r="E72" s="492">
        <v>14</v>
      </c>
      <c r="F72" s="537">
        <v>246</v>
      </c>
      <c r="G72" s="537">
        <v>301</v>
      </c>
      <c r="H72" s="537">
        <v>350</v>
      </c>
      <c r="I72" s="537">
        <v>421</v>
      </c>
      <c r="J72" s="537">
        <v>416</v>
      </c>
      <c r="K72" s="537">
        <v>336</v>
      </c>
    </row>
    <row r="73" spans="1:11" x14ac:dyDescent="0.45">
      <c r="A73" s="492" t="s">
        <v>787</v>
      </c>
      <c r="B73" s="492" t="s">
        <v>561</v>
      </c>
      <c r="C73" s="492" t="s">
        <v>365</v>
      </c>
      <c r="D73" s="492" t="s">
        <v>779</v>
      </c>
      <c r="E73" s="492">
        <v>14</v>
      </c>
      <c r="F73" s="537">
        <v>372</v>
      </c>
      <c r="G73" s="537">
        <v>476</v>
      </c>
      <c r="H73" s="537">
        <v>1500</v>
      </c>
      <c r="I73" s="537">
        <v>714</v>
      </c>
      <c r="J73" s="537">
        <v>833</v>
      </c>
      <c r="K73" s="537">
        <v>946</v>
      </c>
    </row>
    <row r="74" spans="1:11" x14ac:dyDescent="0.45">
      <c r="A74" s="492" t="s">
        <v>787</v>
      </c>
      <c r="B74" s="492" t="s">
        <v>558</v>
      </c>
      <c r="C74" s="492" t="s">
        <v>366</v>
      </c>
      <c r="D74" s="492" t="s">
        <v>780</v>
      </c>
      <c r="E74" s="492">
        <v>15</v>
      </c>
      <c r="F74" s="537">
        <v>50</v>
      </c>
      <c r="G74" s="537">
        <v>35</v>
      </c>
      <c r="H74" s="537">
        <v>22</v>
      </c>
      <c r="I74" s="537">
        <v>13</v>
      </c>
      <c r="J74" s="537">
        <v>21</v>
      </c>
      <c r="K74" s="537">
        <v>14</v>
      </c>
    </row>
    <row r="75" spans="1:11" x14ac:dyDescent="0.45">
      <c r="A75" s="492" t="s">
        <v>787</v>
      </c>
      <c r="B75" s="492" t="s">
        <v>559</v>
      </c>
      <c r="C75" s="492" t="s">
        <v>366</v>
      </c>
      <c r="D75" s="492" t="s">
        <v>780</v>
      </c>
      <c r="E75" s="492">
        <v>15</v>
      </c>
      <c r="F75" s="537">
        <v>1026</v>
      </c>
      <c r="G75" s="537">
        <v>963</v>
      </c>
      <c r="H75" s="537">
        <v>1475</v>
      </c>
      <c r="I75" s="537">
        <v>925</v>
      </c>
      <c r="J75" s="537">
        <v>1026</v>
      </c>
      <c r="K75" s="537">
        <v>1456</v>
      </c>
    </row>
    <row r="76" spans="1:11" x14ac:dyDescent="0.45">
      <c r="A76" s="492" t="s">
        <v>787</v>
      </c>
      <c r="B76" s="492" t="s">
        <v>568</v>
      </c>
      <c r="C76" s="492" t="s">
        <v>366</v>
      </c>
      <c r="D76" s="492" t="s">
        <v>780</v>
      </c>
      <c r="E76" s="492">
        <v>15</v>
      </c>
      <c r="F76" s="537">
        <v>1622</v>
      </c>
      <c r="G76" s="537">
        <v>1522</v>
      </c>
      <c r="H76" s="537">
        <v>2659</v>
      </c>
      <c r="I76" s="537">
        <v>1073</v>
      </c>
      <c r="J76" s="537">
        <v>1092</v>
      </c>
      <c r="K76" s="537">
        <v>1659</v>
      </c>
    </row>
    <row r="77" spans="1:11" x14ac:dyDescent="0.45">
      <c r="A77" s="492" t="s">
        <v>787</v>
      </c>
      <c r="B77" s="492" t="s">
        <v>561</v>
      </c>
      <c r="C77" s="492" t="s">
        <v>366</v>
      </c>
      <c r="D77" s="492" t="s">
        <v>780</v>
      </c>
      <c r="E77" s="492">
        <v>15</v>
      </c>
      <c r="F77" s="537">
        <v>237</v>
      </c>
      <c r="G77" s="537">
        <v>103</v>
      </c>
      <c r="H77" s="537">
        <v>132</v>
      </c>
      <c r="I77" s="537">
        <v>148</v>
      </c>
      <c r="J77" s="537">
        <v>357</v>
      </c>
      <c r="K77" s="537">
        <v>107</v>
      </c>
    </row>
    <row r="78" spans="1:11" x14ac:dyDescent="0.45">
      <c r="A78" s="492" t="s">
        <v>787</v>
      </c>
      <c r="B78" s="492" t="s">
        <v>558</v>
      </c>
      <c r="C78" s="492" t="s">
        <v>367</v>
      </c>
      <c r="D78" s="492" t="s">
        <v>781</v>
      </c>
      <c r="E78" s="492">
        <v>16</v>
      </c>
      <c r="F78" s="537">
        <v>6</v>
      </c>
      <c r="G78" s="537">
        <v>5</v>
      </c>
      <c r="H78" s="537" t="e">
        <v>#N/A</v>
      </c>
      <c r="I78" s="537" t="e">
        <v>#N/A</v>
      </c>
      <c r="J78" s="537">
        <v>2</v>
      </c>
      <c r="K78" s="537">
        <v>4</v>
      </c>
    </row>
    <row r="79" spans="1:11" x14ac:dyDescent="0.45">
      <c r="A79" s="492" t="s">
        <v>787</v>
      </c>
      <c r="B79" s="492" t="s">
        <v>559</v>
      </c>
      <c r="C79" s="492" t="s">
        <v>367</v>
      </c>
      <c r="D79" s="492" t="s">
        <v>781</v>
      </c>
      <c r="E79" s="492">
        <v>16</v>
      </c>
      <c r="F79" s="537">
        <v>57</v>
      </c>
      <c r="G79" s="537">
        <v>58</v>
      </c>
      <c r="H79" s="537">
        <v>142</v>
      </c>
      <c r="I79" s="537">
        <v>52</v>
      </c>
      <c r="J79" s="537">
        <v>53</v>
      </c>
      <c r="K79" s="537">
        <v>138</v>
      </c>
    </row>
    <row r="80" spans="1:11" x14ac:dyDescent="0.45">
      <c r="A80" s="492" t="s">
        <v>787</v>
      </c>
      <c r="B80" s="492" t="s">
        <v>568</v>
      </c>
      <c r="C80" s="492" t="s">
        <v>367</v>
      </c>
      <c r="D80" s="492" t="s">
        <v>781</v>
      </c>
      <c r="E80" s="492">
        <v>16</v>
      </c>
      <c r="F80" s="537">
        <v>84</v>
      </c>
      <c r="G80" s="537">
        <v>90</v>
      </c>
      <c r="H80" s="537">
        <v>130</v>
      </c>
      <c r="I80" s="537">
        <v>35</v>
      </c>
      <c r="J80" s="537">
        <v>52</v>
      </c>
      <c r="K80" s="537">
        <v>140</v>
      </c>
    </row>
    <row r="81" spans="1:11" x14ac:dyDescent="0.45">
      <c r="A81" s="492" t="s">
        <v>787</v>
      </c>
      <c r="B81" s="492" t="s">
        <v>561</v>
      </c>
      <c r="C81" s="492" t="s">
        <v>367</v>
      </c>
      <c r="D81" s="492" t="s">
        <v>781</v>
      </c>
      <c r="E81" s="492">
        <v>16</v>
      </c>
      <c r="F81" s="537">
        <v>36</v>
      </c>
      <c r="G81" s="537">
        <v>18</v>
      </c>
      <c r="H81" s="537" t="e">
        <v>#N/A</v>
      </c>
      <c r="I81" s="537" t="e">
        <v>#N/A</v>
      </c>
      <c r="J81" s="537">
        <v>62</v>
      </c>
      <c r="K81" s="537">
        <v>32</v>
      </c>
    </row>
    <row r="82" spans="1:11" x14ac:dyDescent="0.45">
      <c r="A82" s="492" t="s">
        <v>787</v>
      </c>
      <c r="B82" s="492" t="s">
        <v>558</v>
      </c>
      <c r="C82" s="492" t="s">
        <v>369</v>
      </c>
      <c r="D82" s="492" t="s">
        <v>776</v>
      </c>
      <c r="E82" s="492">
        <v>18</v>
      </c>
      <c r="F82" s="537">
        <v>94</v>
      </c>
      <c r="G82" s="537">
        <v>49</v>
      </c>
      <c r="H82" s="537">
        <v>55</v>
      </c>
      <c r="I82" s="537">
        <v>49</v>
      </c>
      <c r="J82" s="537">
        <v>44</v>
      </c>
      <c r="K82" s="537">
        <v>59</v>
      </c>
    </row>
    <row r="83" spans="1:11" x14ac:dyDescent="0.45">
      <c r="A83" s="492" t="s">
        <v>787</v>
      </c>
      <c r="B83" s="492" t="s">
        <v>559</v>
      </c>
      <c r="C83" s="492" t="s">
        <v>369</v>
      </c>
      <c r="D83" s="492" t="s">
        <v>776</v>
      </c>
      <c r="E83" s="492">
        <v>18</v>
      </c>
      <c r="F83" s="537">
        <v>3065</v>
      </c>
      <c r="G83" s="537">
        <v>2561</v>
      </c>
      <c r="H83" s="537">
        <v>2143</v>
      </c>
      <c r="I83" s="537">
        <v>2302</v>
      </c>
      <c r="J83" s="537">
        <v>3324</v>
      </c>
      <c r="K83" s="537">
        <v>2906</v>
      </c>
    </row>
    <row r="84" spans="1:11" x14ac:dyDescent="0.45">
      <c r="A84" s="492" t="s">
        <v>787</v>
      </c>
      <c r="B84" s="492" t="s">
        <v>568</v>
      </c>
      <c r="C84" s="492" t="s">
        <v>369</v>
      </c>
      <c r="D84" s="492" t="s">
        <v>776</v>
      </c>
      <c r="E84" s="492">
        <v>18</v>
      </c>
      <c r="F84" s="537">
        <v>681</v>
      </c>
      <c r="G84" s="537">
        <v>727</v>
      </c>
      <c r="H84" s="537">
        <v>686</v>
      </c>
      <c r="I84" s="537">
        <v>1072</v>
      </c>
      <c r="J84" s="537">
        <v>1401</v>
      </c>
      <c r="K84" s="537">
        <v>1330</v>
      </c>
    </row>
    <row r="85" spans="1:11" x14ac:dyDescent="0.45">
      <c r="A85" s="492" t="s">
        <v>787</v>
      </c>
      <c r="B85" s="492" t="s">
        <v>561</v>
      </c>
      <c r="C85" s="492" t="s">
        <v>369</v>
      </c>
      <c r="D85" s="492" t="s">
        <v>776</v>
      </c>
      <c r="E85" s="492">
        <v>18</v>
      </c>
      <c r="F85" s="537">
        <v>524</v>
      </c>
      <c r="G85" s="537">
        <v>620</v>
      </c>
      <c r="H85" s="537">
        <v>733</v>
      </c>
      <c r="I85" s="537">
        <v>1266</v>
      </c>
      <c r="J85" s="537">
        <v>947</v>
      </c>
      <c r="K85" s="537">
        <v>847</v>
      </c>
    </row>
    <row r="86" spans="1:11" x14ac:dyDescent="0.45">
      <c r="A86" s="492" t="s">
        <v>787</v>
      </c>
      <c r="B86" s="492" t="s">
        <v>558</v>
      </c>
      <c r="C86" s="492" t="s">
        <v>368</v>
      </c>
      <c r="D86" s="492" t="s">
        <v>777</v>
      </c>
      <c r="E86" s="492">
        <v>19</v>
      </c>
      <c r="F86" s="537" t="e">
        <v>#N/A</v>
      </c>
      <c r="G86" s="537">
        <v>7</v>
      </c>
      <c r="H86" s="537" t="e">
        <v>#N/A</v>
      </c>
      <c r="I86" s="537" t="e">
        <v>#N/A</v>
      </c>
      <c r="J86" s="537">
        <v>26</v>
      </c>
      <c r="K86" s="537" t="e">
        <v>#N/A</v>
      </c>
    </row>
    <row r="87" spans="1:11" x14ac:dyDescent="0.45">
      <c r="A87" s="492" t="s">
        <v>787</v>
      </c>
      <c r="B87" s="492" t="s">
        <v>559</v>
      </c>
      <c r="C87" s="492" t="s">
        <v>368</v>
      </c>
      <c r="D87" s="492" t="s">
        <v>777</v>
      </c>
      <c r="E87" s="492">
        <v>19</v>
      </c>
      <c r="F87" s="537">
        <v>233</v>
      </c>
      <c r="G87" s="537">
        <v>277</v>
      </c>
      <c r="H87" s="537">
        <v>393</v>
      </c>
      <c r="I87" s="537">
        <v>503</v>
      </c>
      <c r="J87" s="537">
        <v>679</v>
      </c>
      <c r="K87" s="537">
        <v>847</v>
      </c>
    </row>
    <row r="88" spans="1:11" x14ac:dyDescent="0.45">
      <c r="A88" s="492" t="s">
        <v>787</v>
      </c>
      <c r="B88" s="492" t="s">
        <v>568</v>
      </c>
      <c r="C88" s="492" t="s">
        <v>368</v>
      </c>
      <c r="D88" s="492" t="s">
        <v>777</v>
      </c>
      <c r="E88" s="492">
        <v>19</v>
      </c>
      <c r="F88" s="537">
        <v>162</v>
      </c>
      <c r="G88" s="537">
        <v>155</v>
      </c>
      <c r="H88" s="537">
        <v>372</v>
      </c>
      <c r="I88" s="537" t="e">
        <v>#N/A</v>
      </c>
      <c r="J88" s="537">
        <v>1186</v>
      </c>
      <c r="K88" s="537" t="e">
        <v>#N/A</v>
      </c>
    </row>
    <row r="89" spans="1:11" x14ac:dyDescent="0.45">
      <c r="A89" s="492" t="s">
        <v>787</v>
      </c>
      <c r="B89" s="492" t="s">
        <v>561</v>
      </c>
      <c r="C89" s="492" t="s">
        <v>368</v>
      </c>
      <c r="D89" s="492" t="s">
        <v>777</v>
      </c>
      <c r="E89" s="492">
        <v>19</v>
      </c>
      <c r="F89" s="537" t="e">
        <v>#N/A</v>
      </c>
      <c r="G89" s="537">
        <v>366</v>
      </c>
      <c r="H89" s="537" t="e">
        <v>#N/A</v>
      </c>
      <c r="I89" s="537">
        <v>693</v>
      </c>
      <c r="J89" s="537">
        <v>488</v>
      </c>
      <c r="K89" s="537">
        <v>454</v>
      </c>
    </row>
    <row r="90" spans="1:11" x14ac:dyDescent="0.45">
      <c r="A90" s="492" t="s">
        <v>787</v>
      </c>
      <c r="B90" s="492" t="s">
        <v>558</v>
      </c>
      <c r="C90" s="492" t="s">
        <v>370</v>
      </c>
      <c r="D90" s="492" t="s">
        <v>778</v>
      </c>
      <c r="E90" s="492">
        <v>21</v>
      </c>
      <c r="F90" s="537">
        <v>258</v>
      </c>
      <c r="G90" s="537">
        <v>275</v>
      </c>
      <c r="H90" s="537">
        <v>329</v>
      </c>
      <c r="I90" s="537">
        <v>257</v>
      </c>
      <c r="J90" s="537">
        <v>252</v>
      </c>
      <c r="K90" s="537">
        <v>199</v>
      </c>
    </row>
    <row r="91" spans="1:11" x14ac:dyDescent="0.45">
      <c r="A91" s="492" t="s">
        <v>787</v>
      </c>
      <c r="B91" s="492" t="s">
        <v>559</v>
      </c>
      <c r="C91" s="492" t="s">
        <v>370</v>
      </c>
      <c r="D91" s="492" t="s">
        <v>778</v>
      </c>
      <c r="E91" s="492">
        <v>21</v>
      </c>
      <c r="F91" s="537">
        <v>12264</v>
      </c>
      <c r="G91" s="537">
        <v>10313</v>
      </c>
      <c r="H91" s="537">
        <v>12723</v>
      </c>
      <c r="I91" s="537">
        <v>10289</v>
      </c>
      <c r="J91" s="537">
        <v>11432</v>
      </c>
      <c r="K91" s="537">
        <v>12633</v>
      </c>
    </row>
    <row r="92" spans="1:11" x14ac:dyDescent="0.45">
      <c r="A92" s="492" t="s">
        <v>787</v>
      </c>
      <c r="B92" s="492" t="s">
        <v>568</v>
      </c>
      <c r="C92" s="492" t="s">
        <v>370</v>
      </c>
      <c r="D92" s="492" t="s">
        <v>778</v>
      </c>
      <c r="E92" s="492">
        <v>21</v>
      </c>
      <c r="F92" s="537">
        <v>5700</v>
      </c>
      <c r="G92" s="537">
        <v>5586</v>
      </c>
      <c r="H92" s="537">
        <v>6590</v>
      </c>
      <c r="I92" s="537">
        <v>6889</v>
      </c>
      <c r="J92" s="537">
        <v>7407</v>
      </c>
      <c r="K92" s="537">
        <v>2006</v>
      </c>
    </row>
    <row r="93" spans="1:11" x14ac:dyDescent="0.45">
      <c r="A93" s="492" t="s">
        <v>787</v>
      </c>
      <c r="B93" s="492" t="s">
        <v>561</v>
      </c>
      <c r="C93" s="492" t="s">
        <v>370</v>
      </c>
      <c r="D93" s="492" t="s">
        <v>778</v>
      </c>
      <c r="E93" s="492">
        <v>21</v>
      </c>
      <c r="F93" s="537">
        <v>4006</v>
      </c>
      <c r="G93" s="537">
        <v>4597</v>
      </c>
      <c r="H93" s="537">
        <v>5154</v>
      </c>
      <c r="I93" s="537">
        <v>5476</v>
      </c>
      <c r="J93" s="537">
        <v>6796</v>
      </c>
      <c r="K93" s="537">
        <v>5016</v>
      </c>
    </row>
    <row r="94" spans="1:11" x14ac:dyDescent="0.45">
      <c r="A94" s="492" t="s">
        <v>787</v>
      </c>
      <c r="B94" s="492" t="s">
        <v>558</v>
      </c>
      <c r="C94" s="492" t="s">
        <v>371</v>
      </c>
      <c r="D94" s="492" t="s">
        <v>779</v>
      </c>
      <c r="E94" s="492">
        <v>22</v>
      </c>
      <c r="F94" s="537">
        <v>8</v>
      </c>
      <c r="G94" s="537">
        <v>9</v>
      </c>
      <c r="H94" s="537">
        <v>10</v>
      </c>
      <c r="I94" s="537">
        <v>9</v>
      </c>
      <c r="J94" s="537">
        <v>9</v>
      </c>
      <c r="K94" s="537">
        <v>7</v>
      </c>
    </row>
    <row r="95" spans="1:11" x14ac:dyDescent="0.45">
      <c r="A95" s="492" t="s">
        <v>787</v>
      </c>
      <c r="B95" s="492" t="s">
        <v>559</v>
      </c>
      <c r="C95" s="492" t="s">
        <v>371</v>
      </c>
      <c r="D95" s="492" t="s">
        <v>779</v>
      </c>
      <c r="E95" s="492">
        <v>22</v>
      </c>
      <c r="F95" s="537">
        <v>179</v>
      </c>
      <c r="G95" s="537">
        <v>181</v>
      </c>
      <c r="H95" s="537">
        <v>218</v>
      </c>
      <c r="I95" s="537">
        <v>185</v>
      </c>
      <c r="J95" s="537">
        <v>220</v>
      </c>
      <c r="K95" s="537">
        <v>259</v>
      </c>
    </row>
    <row r="96" spans="1:11" x14ac:dyDescent="0.45">
      <c r="A96" s="492" t="s">
        <v>787</v>
      </c>
      <c r="B96" s="492" t="s">
        <v>568</v>
      </c>
      <c r="C96" s="492" t="s">
        <v>371</v>
      </c>
      <c r="D96" s="492" t="s">
        <v>779</v>
      </c>
      <c r="E96" s="492">
        <v>22</v>
      </c>
      <c r="F96" s="537">
        <v>109</v>
      </c>
      <c r="G96" s="537">
        <v>126</v>
      </c>
      <c r="H96" s="537">
        <v>138</v>
      </c>
      <c r="I96" s="537">
        <v>136</v>
      </c>
      <c r="J96" s="537">
        <v>158</v>
      </c>
      <c r="K96" s="537">
        <v>51</v>
      </c>
    </row>
    <row r="97" spans="1:11" x14ac:dyDescent="0.45">
      <c r="A97" s="492" t="s">
        <v>787</v>
      </c>
      <c r="B97" s="492" t="s">
        <v>561</v>
      </c>
      <c r="C97" s="492" t="s">
        <v>371</v>
      </c>
      <c r="D97" s="492" t="s">
        <v>779</v>
      </c>
      <c r="E97" s="492">
        <v>22</v>
      </c>
      <c r="F97" s="537">
        <v>97</v>
      </c>
      <c r="G97" s="537">
        <v>146</v>
      </c>
      <c r="H97" s="537">
        <v>280</v>
      </c>
      <c r="I97" s="537">
        <v>243</v>
      </c>
      <c r="J97" s="537">
        <v>196</v>
      </c>
      <c r="K97" s="537">
        <v>156</v>
      </c>
    </row>
    <row r="98" spans="1:11" x14ac:dyDescent="0.45">
      <c r="A98" s="492" t="s">
        <v>787</v>
      </c>
      <c r="B98" s="492" t="s">
        <v>558</v>
      </c>
      <c r="C98" s="492" t="s">
        <v>372</v>
      </c>
      <c r="D98" s="492" t="s">
        <v>780</v>
      </c>
      <c r="E98" s="492">
        <v>23</v>
      </c>
      <c r="F98" s="537">
        <v>258</v>
      </c>
      <c r="G98" s="537">
        <v>239</v>
      </c>
      <c r="H98" s="537">
        <v>249</v>
      </c>
      <c r="I98" s="537">
        <v>253</v>
      </c>
      <c r="J98" s="537">
        <v>279</v>
      </c>
      <c r="K98" s="537">
        <v>288</v>
      </c>
    </row>
    <row r="99" spans="1:11" x14ac:dyDescent="0.45">
      <c r="A99" s="492" t="s">
        <v>787</v>
      </c>
      <c r="B99" s="492" t="s">
        <v>559</v>
      </c>
      <c r="C99" s="492" t="s">
        <v>372</v>
      </c>
      <c r="D99" s="492" t="s">
        <v>780</v>
      </c>
      <c r="E99" s="492">
        <v>23</v>
      </c>
      <c r="F99" s="537">
        <v>10513</v>
      </c>
      <c r="G99" s="537">
        <v>11159</v>
      </c>
      <c r="H99" s="537">
        <v>10860</v>
      </c>
      <c r="I99" s="537">
        <v>13244</v>
      </c>
      <c r="J99" s="537">
        <v>14833</v>
      </c>
      <c r="K99" s="537">
        <v>17212</v>
      </c>
    </row>
    <row r="100" spans="1:11" x14ac:dyDescent="0.45">
      <c r="A100" s="492" t="s">
        <v>787</v>
      </c>
      <c r="B100" s="492" t="s">
        <v>568</v>
      </c>
      <c r="C100" s="492" t="s">
        <v>372</v>
      </c>
      <c r="D100" s="492" t="s">
        <v>780</v>
      </c>
      <c r="E100" s="492">
        <v>23</v>
      </c>
      <c r="F100" s="537">
        <v>2938</v>
      </c>
      <c r="G100" s="537">
        <v>3505</v>
      </c>
      <c r="H100" s="537">
        <v>5776</v>
      </c>
      <c r="I100" s="537">
        <v>5422</v>
      </c>
      <c r="J100" s="537">
        <v>6115</v>
      </c>
      <c r="K100" s="537">
        <v>11140</v>
      </c>
    </row>
    <row r="101" spans="1:11" x14ac:dyDescent="0.45">
      <c r="A101" s="492" t="s">
        <v>787</v>
      </c>
      <c r="B101" s="492" t="s">
        <v>561</v>
      </c>
      <c r="C101" s="492" t="s">
        <v>372</v>
      </c>
      <c r="D101" s="492" t="s">
        <v>780</v>
      </c>
      <c r="E101" s="492">
        <v>23</v>
      </c>
      <c r="F101" s="537">
        <v>1439</v>
      </c>
      <c r="G101" s="537">
        <v>1284</v>
      </c>
      <c r="H101" s="537">
        <v>3754</v>
      </c>
      <c r="I101" s="537">
        <v>2622</v>
      </c>
      <c r="J101" s="537">
        <v>3163</v>
      </c>
      <c r="K101" s="537">
        <v>3650</v>
      </c>
    </row>
    <row r="102" spans="1:11" x14ac:dyDescent="0.45">
      <c r="A102" s="492" t="s">
        <v>787</v>
      </c>
      <c r="B102" s="492" t="s">
        <v>558</v>
      </c>
      <c r="C102" s="492" t="s">
        <v>373</v>
      </c>
      <c r="D102" s="492" t="s">
        <v>781</v>
      </c>
      <c r="E102" s="492">
        <v>24</v>
      </c>
      <c r="F102" s="537">
        <v>9</v>
      </c>
      <c r="G102" s="537">
        <v>9</v>
      </c>
      <c r="H102" s="537">
        <v>9</v>
      </c>
      <c r="I102" s="537">
        <v>10</v>
      </c>
      <c r="J102" s="537">
        <v>14</v>
      </c>
      <c r="K102" s="537">
        <v>13</v>
      </c>
    </row>
    <row r="103" spans="1:11" x14ac:dyDescent="0.45">
      <c r="A103" s="492" t="s">
        <v>787</v>
      </c>
      <c r="B103" s="492" t="s">
        <v>559</v>
      </c>
      <c r="C103" s="492" t="s">
        <v>373</v>
      </c>
      <c r="D103" s="492" t="s">
        <v>781</v>
      </c>
      <c r="E103" s="492">
        <v>24</v>
      </c>
      <c r="F103" s="537">
        <v>139</v>
      </c>
      <c r="G103" s="537">
        <v>208</v>
      </c>
      <c r="H103" s="537">
        <v>334</v>
      </c>
      <c r="I103" s="537">
        <v>264</v>
      </c>
      <c r="J103" s="537">
        <v>307</v>
      </c>
      <c r="K103" s="537">
        <v>355</v>
      </c>
    </row>
    <row r="104" spans="1:11" x14ac:dyDescent="0.45">
      <c r="A104" s="492" t="s">
        <v>787</v>
      </c>
      <c r="B104" s="492" t="s">
        <v>568</v>
      </c>
      <c r="C104" s="492" t="s">
        <v>373</v>
      </c>
      <c r="D104" s="492" t="s">
        <v>781</v>
      </c>
      <c r="E104" s="492">
        <v>24</v>
      </c>
      <c r="F104" s="537">
        <v>70</v>
      </c>
      <c r="G104" s="537">
        <v>96</v>
      </c>
      <c r="H104" s="537">
        <v>145</v>
      </c>
      <c r="I104" s="537">
        <v>143</v>
      </c>
      <c r="J104" s="537">
        <v>173</v>
      </c>
      <c r="K104" s="537">
        <v>294</v>
      </c>
    </row>
    <row r="105" spans="1:11" x14ac:dyDescent="0.45">
      <c r="A105" s="492" t="s">
        <v>787</v>
      </c>
      <c r="B105" s="492" t="s">
        <v>561</v>
      </c>
      <c r="C105" s="492" t="s">
        <v>373</v>
      </c>
      <c r="D105" s="492" t="s">
        <v>781</v>
      </c>
      <c r="E105" s="492">
        <v>24</v>
      </c>
      <c r="F105" s="537">
        <v>52</v>
      </c>
      <c r="G105" s="537">
        <v>52</v>
      </c>
      <c r="H105" s="537">
        <v>124</v>
      </c>
      <c r="I105" s="537">
        <v>107</v>
      </c>
      <c r="J105" s="537">
        <v>173</v>
      </c>
      <c r="K105" s="537">
        <v>142</v>
      </c>
    </row>
    <row r="106" spans="1:11" x14ac:dyDescent="0.45">
      <c r="A106" s="492" t="s">
        <v>787</v>
      </c>
      <c r="B106" s="492" t="s">
        <v>558</v>
      </c>
      <c r="C106" s="492" t="s">
        <v>374</v>
      </c>
      <c r="D106" s="492" t="s">
        <v>776</v>
      </c>
      <c r="E106" s="492">
        <v>26</v>
      </c>
      <c r="F106" s="540" t="e">
        <v>#N/A</v>
      </c>
      <c r="G106" s="540" t="e">
        <v>#N/A</v>
      </c>
      <c r="H106" s="537" t="e">
        <v>#N/A</v>
      </c>
      <c r="I106" s="540" t="e">
        <v>#N/A</v>
      </c>
      <c r="J106" s="540" t="e">
        <v>#N/A</v>
      </c>
      <c r="K106" s="540" t="e">
        <v>#N/A</v>
      </c>
    </row>
    <row r="107" spans="1:11" x14ac:dyDescent="0.45">
      <c r="A107" s="492" t="s">
        <v>787</v>
      </c>
      <c r="B107" s="492" t="s">
        <v>559</v>
      </c>
      <c r="C107" s="492" t="s">
        <v>374</v>
      </c>
      <c r="D107" s="492" t="s">
        <v>776</v>
      </c>
      <c r="E107" s="492">
        <v>26</v>
      </c>
      <c r="F107" s="537" t="e">
        <v>#N/A</v>
      </c>
      <c r="G107" s="537" t="e">
        <v>#N/A</v>
      </c>
      <c r="H107" s="537">
        <v>34</v>
      </c>
      <c r="I107" s="537" t="e">
        <v>#N/A</v>
      </c>
      <c r="J107" s="537" t="e">
        <v>#N/A</v>
      </c>
      <c r="K107" s="537" t="e">
        <v>#N/A</v>
      </c>
    </row>
    <row r="108" spans="1:11" x14ac:dyDescent="0.45">
      <c r="A108" s="492" t="s">
        <v>787</v>
      </c>
      <c r="B108" s="492" t="s">
        <v>568</v>
      </c>
      <c r="C108" s="492" t="s">
        <v>374</v>
      </c>
      <c r="D108" s="492" t="s">
        <v>776</v>
      </c>
      <c r="E108" s="492">
        <v>26</v>
      </c>
      <c r="F108" s="537">
        <v>0</v>
      </c>
      <c r="G108" s="537" t="e">
        <v>#N/A</v>
      </c>
      <c r="H108" s="537" t="e">
        <v>#N/A</v>
      </c>
      <c r="I108" s="537" t="e">
        <v>#N/A</v>
      </c>
      <c r="J108" s="537" t="e">
        <v>#N/A</v>
      </c>
      <c r="K108" s="537" t="e">
        <v>#N/A</v>
      </c>
    </row>
    <row r="109" spans="1:11" x14ac:dyDescent="0.45">
      <c r="A109" s="492" t="s">
        <v>787</v>
      </c>
      <c r="B109" s="492" t="s">
        <v>561</v>
      </c>
      <c r="C109" s="492" t="s">
        <v>374</v>
      </c>
      <c r="D109" s="492" t="s">
        <v>776</v>
      </c>
      <c r="E109" s="492">
        <v>26</v>
      </c>
      <c r="F109" s="537" t="e">
        <v>#N/A</v>
      </c>
      <c r="G109" s="537">
        <v>13</v>
      </c>
      <c r="H109" s="537">
        <v>17</v>
      </c>
      <c r="I109" s="537" t="e">
        <v>#N/A</v>
      </c>
      <c r="J109" s="537" t="e">
        <v>#N/A</v>
      </c>
      <c r="K109" s="537" t="e">
        <v>#N/A</v>
      </c>
    </row>
    <row r="110" spans="1:11" x14ac:dyDescent="0.45">
      <c r="A110" s="492" t="s">
        <v>787</v>
      </c>
      <c r="B110" s="492" t="s">
        <v>558</v>
      </c>
      <c r="C110" s="492" t="s">
        <v>375</v>
      </c>
      <c r="D110" s="492" t="s">
        <v>777</v>
      </c>
      <c r="E110" s="492">
        <v>27</v>
      </c>
      <c r="F110" s="540" t="e">
        <v>#N/A</v>
      </c>
      <c r="G110" s="540" t="e">
        <v>#N/A</v>
      </c>
      <c r="H110" s="537" t="e">
        <v>#N/A</v>
      </c>
      <c r="I110" s="540" t="e">
        <v>#N/A</v>
      </c>
      <c r="J110" s="540" t="e">
        <v>#N/A</v>
      </c>
      <c r="K110" s="540" t="e">
        <v>#N/A</v>
      </c>
    </row>
    <row r="111" spans="1:11" x14ac:dyDescent="0.45">
      <c r="A111" s="492" t="s">
        <v>787</v>
      </c>
      <c r="B111" s="492" t="s">
        <v>559</v>
      </c>
      <c r="C111" s="492" t="s">
        <v>375</v>
      </c>
      <c r="D111" s="492" t="s">
        <v>777</v>
      </c>
      <c r="E111" s="492">
        <v>27</v>
      </c>
      <c r="F111" s="537" t="e">
        <v>#N/A</v>
      </c>
      <c r="G111" s="537" t="e">
        <v>#N/A</v>
      </c>
      <c r="H111" s="537" t="e">
        <v>#N/A</v>
      </c>
      <c r="I111" s="537" t="e">
        <v>#N/A</v>
      </c>
      <c r="J111" s="537" t="e">
        <v>#N/A</v>
      </c>
      <c r="K111" s="537" t="e">
        <v>#N/A</v>
      </c>
    </row>
    <row r="112" spans="1:11" x14ac:dyDescent="0.45">
      <c r="A112" s="492" t="s">
        <v>787</v>
      </c>
      <c r="B112" s="492" t="s">
        <v>568</v>
      </c>
      <c r="C112" s="492" t="s">
        <v>375</v>
      </c>
      <c r="D112" s="492" t="s">
        <v>777</v>
      </c>
      <c r="E112" s="492">
        <v>27</v>
      </c>
      <c r="F112" s="537" t="e">
        <v>#N/A</v>
      </c>
      <c r="G112" s="537" t="e">
        <v>#N/A</v>
      </c>
      <c r="H112" s="537" t="e">
        <v>#N/A</v>
      </c>
      <c r="I112" s="537" t="e">
        <v>#N/A</v>
      </c>
      <c r="J112" s="537" t="e">
        <v>#N/A</v>
      </c>
      <c r="K112" s="537" t="e">
        <v>#N/A</v>
      </c>
    </row>
    <row r="113" spans="1:11" x14ac:dyDescent="0.45">
      <c r="A113" s="492" t="s">
        <v>787</v>
      </c>
      <c r="B113" s="492" t="s">
        <v>561</v>
      </c>
      <c r="C113" s="492" t="s">
        <v>375</v>
      </c>
      <c r="D113" s="492" t="s">
        <v>777</v>
      </c>
      <c r="E113" s="492">
        <v>27</v>
      </c>
      <c r="F113" s="537" t="e">
        <v>#N/A</v>
      </c>
      <c r="G113" s="537">
        <v>6</v>
      </c>
      <c r="H113" s="537">
        <v>5</v>
      </c>
      <c r="I113" s="537" t="e">
        <v>#N/A</v>
      </c>
      <c r="J113" s="537" t="e">
        <v>#N/A</v>
      </c>
      <c r="K113" s="537" t="e">
        <v>#N/A</v>
      </c>
    </row>
    <row r="114" spans="1:11" x14ac:dyDescent="0.45">
      <c r="A114" s="492" t="s">
        <v>787</v>
      </c>
      <c r="B114" s="492" t="s">
        <v>559</v>
      </c>
      <c r="C114" s="492" t="s">
        <v>376</v>
      </c>
      <c r="D114" s="492" t="s">
        <v>778</v>
      </c>
      <c r="E114" s="492">
        <v>29</v>
      </c>
      <c r="F114" s="537" t="e">
        <v>#N/A</v>
      </c>
      <c r="G114" s="537">
        <v>253</v>
      </c>
      <c r="H114" s="537">
        <v>403</v>
      </c>
      <c r="I114" s="537" t="e">
        <v>#N/A</v>
      </c>
      <c r="J114" s="537" t="e">
        <v>#N/A</v>
      </c>
      <c r="K114" s="537" t="e">
        <v>#N/A</v>
      </c>
    </row>
    <row r="115" spans="1:11" x14ac:dyDescent="0.45">
      <c r="A115" s="492" t="s">
        <v>787</v>
      </c>
      <c r="B115" s="492" t="s">
        <v>568</v>
      </c>
      <c r="C115" s="492" t="s">
        <v>376</v>
      </c>
      <c r="D115" s="492" t="s">
        <v>778</v>
      </c>
      <c r="E115" s="492">
        <v>29</v>
      </c>
      <c r="F115" s="537" t="e">
        <v>#N/A</v>
      </c>
      <c r="G115" s="537">
        <v>46</v>
      </c>
      <c r="H115" s="537" t="e">
        <v>#N/A</v>
      </c>
      <c r="I115" s="537" t="e">
        <v>#N/A</v>
      </c>
      <c r="J115" s="537" t="e">
        <v>#N/A</v>
      </c>
      <c r="K115" s="537" t="e">
        <v>#N/A</v>
      </c>
    </row>
    <row r="116" spans="1:11" x14ac:dyDescent="0.45">
      <c r="A116" s="492" t="s">
        <v>787</v>
      </c>
      <c r="B116" s="492" t="s">
        <v>561</v>
      </c>
      <c r="C116" s="492" t="s">
        <v>376</v>
      </c>
      <c r="D116" s="492" t="s">
        <v>778</v>
      </c>
      <c r="E116" s="492">
        <v>29</v>
      </c>
      <c r="F116" s="537">
        <v>119</v>
      </c>
      <c r="G116" s="537">
        <v>53</v>
      </c>
      <c r="H116" s="537" t="e">
        <v>#N/A</v>
      </c>
      <c r="I116" s="537">
        <v>28</v>
      </c>
      <c r="J116" s="537" t="e">
        <v>#N/A</v>
      </c>
      <c r="K116" s="537">
        <v>17</v>
      </c>
    </row>
    <row r="117" spans="1:11" x14ac:dyDescent="0.45">
      <c r="A117" s="492" t="s">
        <v>787</v>
      </c>
      <c r="B117" s="492" t="s">
        <v>559</v>
      </c>
      <c r="C117" s="492" t="s">
        <v>377</v>
      </c>
      <c r="D117" s="492" t="s">
        <v>779</v>
      </c>
      <c r="E117" s="492">
        <v>30</v>
      </c>
      <c r="F117" s="537" t="e">
        <v>#N/A</v>
      </c>
      <c r="G117" s="537" t="e">
        <v>#N/A</v>
      </c>
      <c r="H117" s="537">
        <v>39</v>
      </c>
      <c r="I117" s="537" t="e">
        <v>#N/A</v>
      </c>
      <c r="J117" s="537" t="e">
        <v>#N/A</v>
      </c>
      <c r="K117" s="537" t="e">
        <v>#N/A</v>
      </c>
    </row>
    <row r="118" spans="1:11" x14ac:dyDescent="0.45">
      <c r="A118" s="492" t="s">
        <v>787</v>
      </c>
      <c r="B118" s="492" t="s">
        <v>568</v>
      </c>
      <c r="C118" s="492" t="s">
        <v>377</v>
      </c>
      <c r="D118" s="492" t="s">
        <v>779</v>
      </c>
      <c r="E118" s="492">
        <v>30</v>
      </c>
      <c r="F118" s="537" t="e">
        <v>#N/A</v>
      </c>
      <c r="G118" s="537" t="e">
        <v>#N/A</v>
      </c>
      <c r="H118" s="537" t="e">
        <v>#N/A</v>
      </c>
      <c r="I118" s="537" t="e">
        <v>#N/A</v>
      </c>
      <c r="J118" s="537" t="e">
        <v>#N/A</v>
      </c>
      <c r="K118" s="537" t="e">
        <v>#N/A</v>
      </c>
    </row>
    <row r="119" spans="1:11" x14ac:dyDescent="0.45">
      <c r="A119" s="492" t="s">
        <v>787</v>
      </c>
      <c r="B119" s="492" t="s">
        <v>561</v>
      </c>
      <c r="C119" s="492" t="s">
        <v>377</v>
      </c>
      <c r="D119" s="492" t="s">
        <v>779</v>
      </c>
      <c r="E119" s="492">
        <v>30</v>
      </c>
      <c r="F119" s="537">
        <v>19</v>
      </c>
      <c r="G119" s="537">
        <v>7</v>
      </c>
      <c r="H119" s="537" t="e">
        <v>#N/A</v>
      </c>
      <c r="I119" s="537" t="e">
        <v>#N/A</v>
      </c>
      <c r="J119" s="537" t="e">
        <v>#N/A</v>
      </c>
      <c r="K119" s="537" t="e">
        <v>#N/A</v>
      </c>
    </row>
    <row r="120" spans="1:11" x14ac:dyDescent="0.45">
      <c r="A120" s="492" t="s">
        <v>787</v>
      </c>
      <c r="B120" s="492" t="s">
        <v>559</v>
      </c>
      <c r="C120" s="492" t="s">
        <v>378</v>
      </c>
      <c r="D120" s="492" t="s">
        <v>780</v>
      </c>
      <c r="E120" s="492">
        <v>31</v>
      </c>
      <c r="F120" s="537" t="e">
        <v>#N/A</v>
      </c>
      <c r="G120" s="537" t="e">
        <v>#N/A</v>
      </c>
      <c r="H120" s="537" t="e">
        <v>#N/A</v>
      </c>
      <c r="I120" s="537" t="e">
        <v>#N/A</v>
      </c>
      <c r="J120" s="537" t="e">
        <v>#N/A</v>
      </c>
      <c r="K120" s="537" t="e">
        <v>#N/A</v>
      </c>
    </row>
    <row r="121" spans="1:11" x14ac:dyDescent="0.45">
      <c r="A121" s="492" t="s">
        <v>787</v>
      </c>
      <c r="B121" s="492" t="s">
        <v>568</v>
      </c>
      <c r="C121" s="492" t="s">
        <v>378</v>
      </c>
      <c r="D121" s="492" t="s">
        <v>780</v>
      </c>
      <c r="E121" s="492">
        <v>31</v>
      </c>
      <c r="F121" s="537" t="e">
        <v>#N/A</v>
      </c>
      <c r="G121" s="537">
        <v>0</v>
      </c>
      <c r="H121" s="537">
        <v>0</v>
      </c>
      <c r="I121" s="537" t="e">
        <v>#N/A</v>
      </c>
      <c r="J121" s="537">
        <v>0</v>
      </c>
      <c r="K121" s="537">
        <v>0</v>
      </c>
    </row>
    <row r="122" spans="1:11" x14ac:dyDescent="0.45">
      <c r="A122" s="492" t="s">
        <v>787</v>
      </c>
      <c r="B122" s="492" t="s">
        <v>561</v>
      </c>
      <c r="C122" s="492" t="s">
        <v>378</v>
      </c>
      <c r="D122" s="492" t="s">
        <v>780</v>
      </c>
      <c r="E122" s="492">
        <v>31</v>
      </c>
      <c r="F122" s="537" t="e">
        <v>#N/A</v>
      </c>
      <c r="G122" s="537" t="e">
        <v>#N/A</v>
      </c>
      <c r="H122" s="537">
        <v>0</v>
      </c>
      <c r="I122" s="537" t="e">
        <v>#N/A</v>
      </c>
      <c r="J122" s="537" t="e">
        <v>#N/A</v>
      </c>
      <c r="K122" s="537">
        <v>0</v>
      </c>
    </row>
    <row r="123" spans="1:11" x14ac:dyDescent="0.45">
      <c r="A123" s="492" t="s">
        <v>787</v>
      </c>
      <c r="B123" s="492" t="s">
        <v>559</v>
      </c>
      <c r="C123" s="492" t="s">
        <v>379</v>
      </c>
      <c r="D123" s="492" t="s">
        <v>781</v>
      </c>
      <c r="E123" s="492">
        <v>32</v>
      </c>
      <c r="F123" s="537" t="e">
        <v>#N/A</v>
      </c>
      <c r="G123" s="537" t="e">
        <v>#N/A</v>
      </c>
      <c r="H123" s="537" t="e">
        <v>#N/A</v>
      </c>
      <c r="I123" s="537" t="e">
        <v>#N/A</v>
      </c>
      <c r="J123" s="537" t="e">
        <v>#N/A</v>
      </c>
      <c r="K123" s="537" t="e">
        <v>#N/A</v>
      </c>
    </row>
    <row r="124" spans="1:11" x14ac:dyDescent="0.45">
      <c r="A124" s="492" t="s">
        <v>787</v>
      </c>
      <c r="B124" s="492" t="s">
        <v>568</v>
      </c>
      <c r="C124" s="492" t="s">
        <v>379</v>
      </c>
      <c r="D124" s="492" t="s">
        <v>781</v>
      </c>
      <c r="E124" s="492">
        <v>32</v>
      </c>
      <c r="F124" s="537" t="e">
        <v>#N/A</v>
      </c>
      <c r="G124" s="537">
        <v>0</v>
      </c>
      <c r="H124" s="537">
        <v>0</v>
      </c>
      <c r="I124" s="537" t="e">
        <v>#N/A</v>
      </c>
      <c r="J124" s="537">
        <v>0</v>
      </c>
      <c r="K124" s="537">
        <v>0</v>
      </c>
    </row>
    <row r="125" spans="1:11" x14ac:dyDescent="0.45">
      <c r="A125" s="492" t="s">
        <v>787</v>
      </c>
      <c r="B125" s="492" t="s">
        <v>561</v>
      </c>
      <c r="C125" s="492" t="s">
        <v>379</v>
      </c>
      <c r="D125" s="492" t="s">
        <v>781</v>
      </c>
      <c r="E125" s="492">
        <v>32</v>
      </c>
      <c r="F125" s="537">
        <v>2</v>
      </c>
      <c r="G125" s="537" t="e">
        <v>#N/A</v>
      </c>
      <c r="H125" s="537">
        <v>0</v>
      </c>
      <c r="I125" s="537" t="e">
        <v>#N/A</v>
      </c>
      <c r="J125" s="537" t="e">
        <v>#N/A</v>
      </c>
      <c r="K125" s="537">
        <v>0</v>
      </c>
    </row>
    <row r="126" spans="1:11" x14ac:dyDescent="0.45">
      <c r="A126" s="492" t="s">
        <v>787</v>
      </c>
      <c r="B126" s="492" t="s">
        <v>558</v>
      </c>
      <c r="C126" s="492" t="s">
        <v>380</v>
      </c>
      <c r="D126" s="492" t="s">
        <v>782</v>
      </c>
      <c r="E126" s="492">
        <v>1</v>
      </c>
      <c r="F126" s="537">
        <v>277</v>
      </c>
      <c r="G126" s="537">
        <v>268</v>
      </c>
      <c r="H126" s="537">
        <v>257</v>
      </c>
      <c r="I126" s="537">
        <v>230</v>
      </c>
      <c r="J126" s="537">
        <v>221</v>
      </c>
      <c r="K126" s="537">
        <v>173</v>
      </c>
    </row>
    <row r="127" spans="1:11" x14ac:dyDescent="0.45">
      <c r="A127" s="492" t="s">
        <v>787</v>
      </c>
      <c r="B127" s="492" t="s">
        <v>559</v>
      </c>
      <c r="C127" s="492" t="s">
        <v>380</v>
      </c>
      <c r="D127" s="492" t="s">
        <v>782</v>
      </c>
      <c r="E127" s="492">
        <v>1</v>
      </c>
      <c r="F127" s="537">
        <v>8202</v>
      </c>
      <c r="G127" s="537">
        <v>8193</v>
      </c>
      <c r="H127" s="537">
        <v>8210</v>
      </c>
      <c r="I127" s="537">
        <v>8324</v>
      </c>
      <c r="J127" s="537">
        <v>8311</v>
      </c>
      <c r="K127" s="537">
        <v>5702</v>
      </c>
    </row>
    <row r="128" spans="1:11" x14ac:dyDescent="0.45">
      <c r="A128" s="492" t="s">
        <v>787</v>
      </c>
      <c r="B128" s="492" t="s">
        <v>568</v>
      </c>
      <c r="C128" s="492" t="s">
        <v>380</v>
      </c>
      <c r="D128" s="492" t="s">
        <v>782</v>
      </c>
      <c r="E128" s="492">
        <v>1</v>
      </c>
      <c r="F128" s="537">
        <v>1845</v>
      </c>
      <c r="G128" s="537">
        <v>1761</v>
      </c>
      <c r="H128" s="537">
        <v>1826</v>
      </c>
      <c r="I128" s="537">
        <v>1822</v>
      </c>
      <c r="J128" s="537">
        <v>1751</v>
      </c>
      <c r="K128" s="537">
        <v>1572</v>
      </c>
    </row>
    <row r="129" spans="1:11" x14ac:dyDescent="0.45">
      <c r="A129" s="492" t="s">
        <v>787</v>
      </c>
      <c r="B129" s="492" t="s">
        <v>561</v>
      </c>
      <c r="C129" s="492" t="s">
        <v>380</v>
      </c>
      <c r="D129" s="492" t="s">
        <v>782</v>
      </c>
      <c r="E129" s="492">
        <v>1</v>
      </c>
      <c r="F129" s="537">
        <v>4936</v>
      </c>
      <c r="G129" s="537">
        <v>4571</v>
      </c>
      <c r="H129" s="537">
        <v>4704</v>
      </c>
      <c r="I129" s="537">
        <v>4524</v>
      </c>
      <c r="J129" s="537">
        <v>4719</v>
      </c>
      <c r="K129" s="537">
        <v>2642</v>
      </c>
    </row>
    <row r="130" spans="1:11" x14ac:dyDescent="0.45">
      <c r="A130" s="492" t="s">
        <v>787</v>
      </c>
      <c r="B130" s="492" t="s">
        <v>558</v>
      </c>
      <c r="C130" s="492" t="s">
        <v>381</v>
      </c>
      <c r="D130" s="492" t="s">
        <v>783</v>
      </c>
      <c r="E130" s="492">
        <v>4</v>
      </c>
      <c r="F130" s="537" t="e">
        <v>#N/A</v>
      </c>
      <c r="G130" s="537">
        <v>2</v>
      </c>
      <c r="H130" s="537" t="e">
        <v>#N/A</v>
      </c>
      <c r="I130" s="537" t="e">
        <v>#N/A</v>
      </c>
      <c r="J130" s="537" t="e">
        <v>#N/A</v>
      </c>
      <c r="K130" s="537" t="e">
        <v>#N/A</v>
      </c>
    </row>
    <row r="131" spans="1:11" x14ac:dyDescent="0.45">
      <c r="A131" s="492" t="s">
        <v>787</v>
      </c>
      <c r="B131" s="492" t="s">
        <v>559</v>
      </c>
      <c r="C131" s="492" t="s">
        <v>381</v>
      </c>
      <c r="D131" s="492" t="s">
        <v>783</v>
      </c>
      <c r="E131" s="492">
        <v>4</v>
      </c>
      <c r="F131" s="537" t="e">
        <v>#N/A</v>
      </c>
      <c r="G131" s="537">
        <v>41</v>
      </c>
      <c r="H131" s="537">
        <v>49</v>
      </c>
      <c r="I131" s="537">
        <v>51</v>
      </c>
      <c r="J131" s="537" t="e">
        <v>#N/A</v>
      </c>
      <c r="K131" s="537" t="e">
        <v>#N/A</v>
      </c>
    </row>
    <row r="132" spans="1:11" x14ac:dyDescent="0.45">
      <c r="A132" s="492" t="s">
        <v>787</v>
      </c>
      <c r="B132" s="492" t="s">
        <v>568</v>
      </c>
      <c r="C132" s="492" t="s">
        <v>381</v>
      </c>
      <c r="D132" s="492" t="s">
        <v>783</v>
      </c>
      <c r="E132" s="492">
        <v>4</v>
      </c>
      <c r="F132" s="537" t="e">
        <v>#N/A</v>
      </c>
      <c r="G132" s="537">
        <v>7</v>
      </c>
      <c r="H132" s="537" t="e">
        <v>#N/A</v>
      </c>
      <c r="I132" s="537" t="e">
        <v>#N/A</v>
      </c>
      <c r="J132" s="537">
        <v>7</v>
      </c>
      <c r="K132" s="537">
        <v>5</v>
      </c>
    </row>
    <row r="133" spans="1:11" x14ac:dyDescent="0.45">
      <c r="A133" s="492" t="s">
        <v>787</v>
      </c>
      <c r="B133" s="492" t="s">
        <v>561</v>
      </c>
      <c r="C133" s="492" t="s">
        <v>381</v>
      </c>
      <c r="D133" s="492" t="s">
        <v>783</v>
      </c>
      <c r="E133" s="492">
        <v>4</v>
      </c>
      <c r="F133" s="537">
        <v>87</v>
      </c>
      <c r="G133" s="537">
        <v>129</v>
      </c>
      <c r="H133" s="537">
        <v>70</v>
      </c>
      <c r="I133" s="537">
        <v>120</v>
      </c>
      <c r="J133" s="537">
        <v>89</v>
      </c>
      <c r="K133" s="537">
        <v>87</v>
      </c>
    </row>
    <row r="134" spans="1:11" x14ac:dyDescent="0.45">
      <c r="A134" s="492" t="s">
        <v>787</v>
      </c>
      <c r="B134" s="492" t="s">
        <v>558</v>
      </c>
      <c r="C134" s="492" t="s">
        <v>537</v>
      </c>
      <c r="D134" s="492" t="s">
        <v>784</v>
      </c>
      <c r="E134" s="492">
        <v>9</v>
      </c>
      <c r="F134" s="537">
        <v>250</v>
      </c>
      <c r="G134" s="537">
        <v>241</v>
      </c>
      <c r="H134" s="537">
        <v>239</v>
      </c>
      <c r="I134" s="537">
        <v>203</v>
      </c>
      <c r="J134" s="537">
        <v>197</v>
      </c>
      <c r="K134" s="537">
        <v>157</v>
      </c>
    </row>
    <row r="135" spans="1:11" x14ac:dyDescent="0.45">
      <c r="A135" s="492" t="s">
        <v>787</v>
      </c>
      <c r="B135" s="492" t="s">
        <v>559</v>
      </c>
      <c r="C135" s="492" t="s">
        <v>537</v>
      </c>
      <c r="D135" s="492" t="s">
        <v>784</v>
      </c>
      <c r="E135" s="492">
        <v>9</v>
      </c>
      <c r="F135" s="537">
        <v>7051</v>
      </c>
      <c r="G135" s="537">
        <v>7073</v>
      </c>
      <c r="H135" s="537">
        <v>7084</v>
      </c>
      <c r="I135" s="537">
        <v>7260</v>
      </c>
      <c r="J135" s="537">
        <v>7311</v>
      </c>
      <c r="K135" s="537">
        <v>5000</v>
      </c>
    </row>
    <row r="136" spans="1:11" x14ac:dyDescent="0.45">
      <c r="A136" s="492" t="s">
        <v>787</v>
      </c>
      <c r="B136" s="492" t="s">
        <v>568</v>
      </c>
      <c r="C136" s="492" t="s">
        <v>537</v>
      </c>
      <c r="D136" s="492" t="s">
        <v>784</v>
      </c>
      <c r="E136" s="492">
        <v>9</v>
      </c>
      <c r="F136" s="537">
        <v>1844</v>
      </c>
      <c r="G136" s="537">
        <v>1754</v>
      </c>
      <c r="H136" s="537">
        <v>1820</v>
      </c>
      <c r="I136" s="537">
        <v>1817</v>
      </c>
      <c r="J136" s="537">
        <v>1731</v>
      </c>
      <c r="K136" s="537">
        <v>1548</v>
      </c>
    </row>
    <row r="137" spans="1:11" x14ac:dyDescent="0.45">
      <c r="A137" s="492" t="s">
        <v>787</v>
      </c>
      <c r="B137" s="492" t="s">
        <v>561</v>
      </c>
      <c r="C137" s="492" t="s">
        <v>537</v>
      </c>
      <c r="D137" s="492" t="s">
        <v>784</v>
      </c>
      <c r="E137" s="492">
        <v>9</v>
      </c>
      <c r="F137" s="537">
        <v>4084</v>
      </c>
      <c r="G137" s="537">
        <v>3837</v>
      </c>
      <c r="H137" s="537">
        <v>3942</v>
      </c>
      <c r="I137" s="537">
        <v>3829</v>
      </c>
      <c r="J137" s="537">
        <v>3967</v>
      </c>
      <c r="K137" s="537">
        <v>2185</v>
      </c>
    </row>
    <row r="138" spans="1:11" x14ac:dyDescent="0.45">
      <c r="A138" s="492" t="s">
        <v>787</v>
      </c>
      <c r="B138" s="492" t="s">
        <v>558</v>
      </c>
      <c r="C138" s="492" t="s">
        <v>538</v>
      </c>
      <c r="D138" s="492" t="s">
        <v>783</v>
      </c>
      <c r="E138" s="492">
        <v>12</v>
      </c>
      <c r="F138" s="537" t="e">
        <v>#N/A</v>
      </c>
      <c r="G138" s="537">
        <v>2</v>
      </c>
      <c r="H138" s="537" t="e">
        <v>#N/A</v>
      </c>
      <c r="I138" s="537" t="e">
        <v>#N/A</v>
      </c>
      <c r="J138" s="537" t="e">
        <v>#N/A</v>
      </c>
      <c r="K138" s="537" t="e">
        <v>#N/A</v>
      </c>
    </row>
    <row r="139" spans="1:11" x14ac:dyDescent="0.45">
      <c r="A139" s="492" t="s">
        <v>787</v>
      </c>
      <c r="B139" s="492" t="s">
        <v>559</v>
      </c>
      <c r="C139" s="492" t="s">
        <v>538</v>
      </c>
      <c r="D139" s="492" t="s">
        <v>783</v>
      </c>
      <c r="E139" s="492">
        <v>12</v>
      </c>
      <c r="F139" s="537" t="e">
        <v>#N/A</v>
      </c>
      <c r="G139" s="537" t="e">
        <v>#N/A</v>
      </c>
      <c r="H139" s="537" t="e">
        <v>#N/A</v>
      </c>
      <c r="I139" s="537" t="e">
        <v>#N/A</v>
      </c>
      <c r="J139" s="537">
        <v>592</v>
      </c>
      <c r="K139" s="537" t="e">
        <v>#N/A</v>
      </c>
    </row>
    <row r="140" spans="1:11" x14ac:dyDescent="0.45">
      <c r="A140" s="492" t="s">
        <v>787</v>
      </c>
      <c r="B140" s="492" t="s">
        <v>568</v>
      </c>
      <c r="C140" s="492" t="s">
        <v>538</v>
      </c>
      <c r="D140" s="492" t="s">
        <v>783</v>
      </c>
      <c r="E140" s="492">
        <v>12</v>
      </c>
      <c r="F140" s="537">
        <v>9</v>
      </c>
      <c r="G140" s="537">
        <v>17</v>
      </c>
      <c r="H140" s="537">
        <v>21</v>
      </c>
      <c r="I140" s="537">
        <v>23</v>
      </c>
      <c r="J140" s="537" t="e">
        <v>#N/A</v>
      </c>
      <c r="K140" s="537" t="e">
        <v>#N/A</v>
      </c>
    </row>
    <row r="141" spans="1:11" x14ac:dyDescent="0.45">
      <c r="A141" s="492" t="s">
        <v>787</v>
      </c>
      <c r="B141" s="492" t="s">
        <v>561</v>
      </c>
      <c r="C141" s="492" t="s">
        <v>538</v>
      </c>
      <c r="D141" s="492" t="s">
        <v>783</v>
      </c>
      <c r="E141" s="492">
        <v>12</v>
      </c>
      <c r="F141" s="537">
        <v>115</v>
      </c>
      <c r="G141" s="537">
        <v>72</v>
      </c>
      <c r="H141" s="537">
        <v>28</v>
      </c>
      <c r="I141" s="537">
        <v>54</v>
      </c>
      <c r="J141" s="537">
        <v>63</v>
      </c>
      <c r="K141" s="537">
        <v>141</v>
      </c>
    </row>
    <row r="142" spans="1:11" x14ac:dyDescent="0.45">
      <c r="A142" s="492" t="s">
        <v>787</v>
      </c>
      <c r="B142" s="492" t="s">
        <v>558</v>
      </c>
      <c r="C142" s="492" t="s">
        <v>382</v>
      </c>
      <c r="D142" s="492" t="s">
        <v>785</v>
      </c>
      <c r="E142" s="492">
        <v>17</v>
      </c>
      <c r="F142" s="537">
        <v>73</v>
      </c>
      <c r="G142" s="537">
        <v>69</v>
      </c>
      <c r="H142" s="537">
        <v>84</v>
      </c>
      <c r="I142" s="537">
        <v>70</v>
      </c>
      <c r="J142" s="537">
        <v>66</v>
      </c>
      <c r="K142" s="537">
        <v>57</v>
      </c>
    </row>
    <row r="143" spans="1:11" x14ac:dyDescent="0.45">
      <c r="A143" s="492" t="s">
        <v>787</v>
      </c>
      <c r="B143" s="492" t="s">
        <v>559</v>
      </c>
      <c r="C143" s="492" t="s">
        <v>382</v>
      </c>
      <c r="D143" s="492" t="s">
        <v>785</v>
      </c>
      <c r="E143" s="492">
        <v>17</v>
      </c>
      <c r="F143" s="537">
        <v>3248</v>
      </c>
      <c r="G143" s="537">
        <v>3294</v>
      </c>
      <c r="H143" s="537">
        <v>3391</v>
      </c>
      <c r="I143" s="537">
        <v>3592</v>
      </c>
      <c r="J143" s="537">
        <v>3702</v>
      </c>
      <c r="K143" s="537">
        <v>2720</v>
      </c>
    </row>
    <row r="144" spans="1:11" x14ac:dyDescent="0.45">
      <c r="A144" s="492" t="s">
        <v>787</v>
      </c>
      <c r="B144" s="492" t="s">
        <v>568</v>
      </c>
      <c r="C144" s="492" t="s">
        <v>382</v>
      </c>
      <c r="D144" s="492" t="s">
        <v>785</v>
      </c>
      <c r="E144" s="492">
        <v>17</v>
      </c>
      <c r="F144" s="537">
        <v>876</v>
      </c>
      <c r="G144" s="537">
        <v>877</v>
      </c>
      <c r="H144" s="537">
        <v>906</v>
      </c>
      <c r="I144" s="537">
        <v>904</v>
      </c>
      <c r="J144" s="537">
        <v>894</v>
      </c>
      <c r="K144" s="537">
        <v>835</v>
      </c>
    </row>
    <row r="145" spans="1:11" x14ac:dyDescent="0.45">
      <c r="A145" s="492" t="s">
        <v>787</v>
      </c>
      <c r="B145" s="492" t="s">
        <v>561</v>
      </c>
      <c r="C145" s="492" t="s">
        <v>382</v>
      </c>
      <c r="D145" s="492" t="s">
        <v>785</v>
      </c>
      <c r="E145" s="492">
        <v>17</v>
      </c>
      <c r="F145" s="537">
        <v>1074</v>
      </c>
      <c r="G145" s="537">
        <v>1031</v>
      </c>
      <c r="H145" s="537">
        <v>1102</v>
      </c>
      <c r="I145" s="537">
        <v>1109</v>
      </c>
      <c r="J145" s="537">
        <v>1149</v>
      </c>
      <c r="K145" s="537">
        <v>796</v>
      </c>
    </row>
    <row r="146" spans="1:11" x14ac:dyDescent="0.45">
      <c r="A146" s="492" t="s">
        <v>787</v>
      </c>
      <c r="B146" s="492" t="s">
        <v>558</v>
      </c>
      <c r="C146" s="492" t="s">
        <v>383</v>
      </c>
      <c r="D146" s="492" t="s">
        <v>783</v>
      </c>
      <c r="E146" s="492">
        <v>20</v>
      </c>
      <c r="F146" s="537" t="e">
        <v>#N/A</v>
      </c>
      <c r="G146" s="537" t="e">
        <v>#N/A</v>
      </c>
      <c r="H146" s="537" t="e">
        <v>#N/A</v>
      </c>
      <c r="I146" s="537" t="e">
        <v>#N/A</v>
      </c>
      <c r="J146" s="537">
        <v>0</v>
      </c>
      <c r="K146" s="537">
        <v>0</v>
      </c>
    </row>
    <row r="147" spans="1:11" x14ac:dyDescent="0.45">
      <c r="A147" s="492" t="s">
        <v>787</v>
      </c>
      <c r="B147" s="492" t="s">
        <v>559</v>
      </c>
      <c r="C147" s="492" t="s">
        <v>383</v>
      </c>
      <c r="D147" s="492" t="s">
        <v>783</v>
      </c>
      <c r="E147" s="492">
        <v>20</v>
      </c>
      <c r="F147" s="537">
        <v>6</v>
      </c>
      <c r="G147" s="537" t="e">
        <v>#N/A</v>
      </c>
      <c r="H147" s="537">
        <v>4</v>
      </c>
      <c r="I147" s="537">
        <v>4</v>
      </c>
      <c r="J147" s="537" t="e">
        <v>#N/A</v>
      </c>
      <c r="K147" s="537">
        <v>8</v>
      </c>
    </row>
    <row r="148" spans="1:11" x14ac:dyDescent="0.45">
      <c r="A148" s="492" t="s">
        <v>787</v>
      </c>
      <c r="B148" s="492" t="s">
        <v>568</v>
      </c>
      <c r="C148" s="492" t="s">
        <v>383</v>
      </c>
      <c r="D148" s="492" t="s">
        <v>783</v>
      </c>
      <c r="E148" s="492">
        <v>20</v>
      </c>
      <c r="F148" s="537" t="e">
        <v>#N/A</v>
      </c>
      <c r="G148" s="537" t="e">
        <v>#N/A</v>
      </c>
      <c r="H148" s="537" t="e">
        <v>#N/A</v>
      </c>
      <c r="I148" s="537" t="e">
        <v>#N/A</v>
      </c>
      <c r="J148" s="537" t="e">
        <v>#N/A</v>
      </c>
      <c r="K148" s="537" t="e">
        <v>#N/A</v>
      </c>
    </row>
    <row r="149" spans="1:11" x14ac:dyDescent="0.45">
      <c r="A149" s="492" t="s">
        <v>787</v>
      </c>
      <c r="B149" s="492" t="s">
        <v>561</v>
      </c>
      <c r="C149" s="492" t="s">
        <v>383</v>
      </c>
      <c r="D149" s="492" t="s">
        <v>783</v>
      </c>
      <c r="E149" s="492">
        <v>20</v>
      </c>
      <c r="F149" s="537">
        <v>105</v>
      </c>
      <c r="G149" s="537">
        <v>14</v>
      </c>
      <c r="H149" s="537">
        <v>3</v>
      </c>
      <c r="I149" s="537">
        <v>14</v>
      </c>
      <c r="J149" s="537">
        <v>3</v>
      </c>
      <c r="K149" s="537" t="e">
        <v>#N/A</v>
      </c>
    </row>
    <row r="150" spans="1:11" x14ac:dyDescent="0.45">
      <c r="A150" s="492" t="s">
        <v>787</v>
      </c>
      <c r="B150" s="492" t="s">
        <v>558</v>
      </c>
      <c r="C150" s="492" t="s">
        <v>384</v>
      </c>
      <c r="D150" s="492" t="s">
        <v>786</v>
      </c>
      <c r="E150" s="492">
        <v>25</v>
      </c>
      <c r="F150" s="537" t="e">
        <v>#N/A</v>
      </c>
      <c r="G150" s="537" t="e">
        <v>#N/A</v>
      </c>
      <c r="H150" s="537">
        <v>0</v>
      </c>
      <c r="I150" s="537">
        <v>0</v>
      </c>
      <c r="J150" s="537">
        <v>0</v>
      </c>
      <c r="K150" s="537">
        <v>0</v>
      </c>
    </row>
    <row r="151" spans="1:11" x14ac:dyDescent="0.45">
      <c r="A151" s="492" t="s">
        <v>787</v>
      </c>
      <c r="B151" s="492" t="s">
        <v>559</v>
      </c>
      <c r="C151" s="492" t="s">
        <v>384</v>
      </c>
      <c r="D151" s="492" t="s">
        <v>786</v>
      </c>
      <c r="E151" s="492">
        <v>25</v>
      </c>
      <c r="F151" s="537" t="e">
        <v>#N/A</v>
      </c>
      <c r="G151" s="537" t="e">
        <v>#N/A</v>
      </c>
      <c r="H151" s="537" t="e">
        <v>#N/A</v>
      </c>
      <c r="I151" s="537" t="e">
        <v>#N/A</v>
      </c>
      <c r="J151" s="537" t="e">
        <v>#N/A</v>
      </c>
      <c r="K151" s="537" t="e">
        <v>#N/A</v>
      </c>
    </row>
    <row r="152" spans="1:11" x14ac:dyDescent="0.45">
      <c r="A152" s="492" t="s">
        <v>787</v>
      </c>
      <c r="B152" s="492" t="s">
        <v>568</v>
      </c>
      <c r="C152" s="492" t="s">
        <v>384</v>
      </c>
      <c r="D152" s="492" t="s">
        <v>786</v>
      </c>
      <c r="E152" s="492">
        <v>25</v>
      </c>
      <c r="F152" s="537" t="e">
        <v>#N/A</v>
      </c>
      <c r="G152" s="537" t="e">
        <v>#N/A</v>
      </c>
      <c r="H152" s="537" t="e">
        <v>#N/A</v>
      </c>
      <c r="I152" s="537" t="e">
        <v>#N/A</v>
      </c>
      <c r="J152" s="537" t="e">
        <v>#N/A</v>
      </c>
      <c r="K152" s="537" t="e">
        <v>#N/A</v>
      </c>
    </row>
    <row r="153" spans="1:11" x14ac:dyDescent="0.45">
      <c r="A153" s="492" t="s">
        <v>787</v>
      </c>
      <c r="B153" s="492" t="s">
        <v>561</v>
      </c>
      <c r="C153" s="492" t="s">
        <v>384</v>
      </c>
      <c r="D153" s="492" t="s">
        <v>786</v>
      </c>
      <c r="E153" s="492">
        <v>25</v>
      </c>
      <c r="F153" s="537">
        <v>29</v>
      </c>
      <c r="G153" s="537">
        <v>27</v>
      </c>
      <c r="H153" s="537">
        <v>28</v>
      </c>
      <c r="I153" s="537">
        <v>24</v>
      </c>
      <c r="J153" s="537">
        <v>22</v>
      </c>
      <c r="K153" s="537">
        <v>19</v>
      </c>
    </row>
    <row r="154" spans="1:11" x14ac:dyDescent="0.45">
      <c r="A154" s="492" t="s">
        <v>787</v>
      </c>
      <c r="B154" s="492" t="s">
        <v>558</v>
      </c>
      <c r="C154" s="492" t="s">
        <v>385</v>
      </c>
      <c r="D154" s="492" t="s">
        <v>783</v>
      </c>
      <c r="E154" s="492">
        <v>28</v>
      </c>
      <c r="F154" s="540" t="e">
        <v>#N/A</v>
      </c>
      <c r="G154" s="540" t="e">
        <v>#N/A</v>
      </c>
      <c r="H154" s="540" t="e">
        <v>#N/A</v>
      </c>
      <c r="I154" s="540" t="e">
        <v>#N/A</v>
      </c>
      <c r="J154" s="540" t="e">
        <v>#N/A</v>
      </c>
      <c r="K154" s="540" t="e">
        <v>#N/A</v>
      </c>
    </row>
    <row r="155" spans="1:11" x14ac:dyDescent="0.45">
      <c r="A155" s="492" t="s">
        <v>787</v>
      </c>
      <c r="B155" s="492" t="s">
        <v>559</v>
      </c>
      <c r="C155" s="492" t="s">
        <v>385</v>
      </c>
      <c r="D155" s="492" t="s">
        <v>783</v>
      </c>
      <c r="E155" s="492">
        <v>28</v>
      </c>
      <c r="F155" s="537" t="e">
        <v>#N/A</v>
      </c>
      <c r="G155" s="537" t="e">
        <v>#N/A</v>
      </c>
      <c r="H155" s="537" t="e">
        <v>#N/A</v>
      </c>
      <c r="I155" s="537" t="e">
        <v>#N/A</v>
      </c>
      <c r="J155" s="537" t="e">
        <v>#N/A</v>
      </c>
      <c r="K155" s="537" t="e">
        <v>#N/A</v>
      </c>
    </row>
    <row r="156" spans="1:11" x14ac:dyDescent="0.45">
      <c r="A156" s="492" t="s">
        <v>787</v>
      </c>
      <c r="B156" s="492" t="s">
        <v>568</v>
      </c>
      <c r="C156" s="492" t="s">
        <v>385</v>
      </c>
      <c r="D156" s="492" t="s">
        <v>783</v>
      </c>
      <c r="E156" s="492">
        <v>28</v>
      </c>
      <c r="F156" s="537" t="e">
        <v>#N/A</v>
      </c>
      <c r="G156" s="537">
        <v>0</v>
      </c>
      <c r="H156" s="537" t="e">
        <v>#N/A</v>
      </c>
      <c r="I156" s="537" t="e">
        <v>#N/A</v>
      </c>
      <c r="J156" s="537" t="e">
        <v>#N/A</v>
      </c>
      <c r="K156" s="537">
        <v>0</v>
      </c>
    </row>
    <row r="157" spans="1:11" x14ac:dyDescent="0.45">
      <c r="A157" s="492" t="s">
        <v>787</v>
      </c>
      <c r="B157" s="492" t="s">
        <v>561</v>
      </c>
      <c r="C157" s="492" t="s">
        <v>385</v>
      </c>
      <c r="D157" s="492" t="s">
        <v>783</v>
      </c>
      <c r="E157" s="492">
        <v>28</v>
      </c>
      <c r="F157" s="537" t="e">
        <v>#N/A</v>
      </c>
      <c r="G157" s="537" t="e">
        <v>#N/A</v>
      </c>
      <c r="H157" s="537" t="e">
        <v>#N/A</v>
      </c>
      <c r="I157" s="537" t="e">
        <v>#N/A</v>
      </c>
      <c r="J157" s="537" t="e">
        <v>#N/A</v>
      </c>
      <c r="K157" s="537" t="e">
        <v>#N/A</v>
      </c>
    </row>
    <row r="158" spans="1:11" x14ac:dyDescent="0.45">
      <c r="F158" s="423"/>
      <c r="G158" s="423"/>
      <c r="H158" s="423"/>
      <c r="I158" s="423"/>
      <c r="J158" s="423"/>
      <c r="K158" s="423"/>
    </row>
    <row r="159" spans="1:11" x14ac:dyDescent="0.45">
      <c r="F159" s="423"/>
      <c r="G159" s="423"/>
      <c r="H159" s="423"/>
      <c r="I159" s="423"/>
      <c r="J159" s="423"/>
      <c r="K159" s="423"/>
    </row>
    <row r="160" spans="1:11" x14ac:dyDescent="0.45">
      <c r="F160" s="423"/>
      <c r="G160" s="423"/>
      <c r="H160" s="423"/>
      <c r="I160" s="423"/>
      <c r="J160" s="423"/>
      <c r="K160" s="423"/>
    </row>
    <row r="161" spans="6:11" x14ac:dyDescent="0.45">
      <c r="F161" s="423"/>
      <c r="G161" s="423"/>
      <c r="H161" s="423"/>
      <c r="I161" s="423"/>
      <c r="J161" s="423"/>
      <c r="K161" s="423"/>
    </row>
    <row r="162" spans="6:11" x14ac:dyDescent="0.45">
      <c r="F162" s="423"/>
      <c r="G162" s="423"/>
      <c r="H162" s="423"/>
      <c r="I162" s="423"/>
      <c r="J162" s="423"/>
      <c r="K162" s="423"/>
    </row>
    <row r="163" spans="6:11" x14ac:dyDescent="0.45">
      <c r="F163" s="423"/>
      <c r="G163" s="423"/>
      <c r="H163" s="423"/>
      <c r="I163" s="423"/>
      <c r="J163" s="423"/>
      <c r="K163" s="423"/>
    </row>
    <row r="164" spans="6:11" x14ac:dyDescent="0.45">
      <c r="F164" s="423"/>
      <c r="G164" s="423"/>
      <c r="H164" s="423"/>
      <c r="I164" s="423"/>
      <c r="J164" s="423"/>
      <c r="K164" s="423"/>
    </row>
    <row r="165" spans="6:11" x14ac:dyDescent="0.45">
      <c r="F165" s="423"/>
      <c r="G165" s="423"/>
      <c r="H165" s="423"/>
      <c r="I165" s="423"/>
      <c r="J165" s="423"/>
      <c r="K165" s="423"/>
    </row>
    <row r="166" spans="6:11" x14ac:dyDescent="0.45">
      <c r="F166" s="423"/>
      <c r="G166" s="423"/>
      <c r="H166" s="423"/>
      <c r="I166" s="423"/>
      <c r="J166" s="423"/>
      <c r="K166" s="423"/>
    </row>
    <row r="167" spans="6:11" x14ac:dyDescent="0.45">
      <c r="F167" s="423"/>
      <c r="G167" s="423"/>
      <c r="H167" s="423"/>
      <c r="I167" s="423"/>
      <c r="J167" s="423"/>
      <c r="K167" s="423"/>
    </row>
    <row r="168" spans="6:11" x14ac:dyDescent="0.45">
      <c r="F168" s="423"/>
      <c r="G168" s="423"/>
      <c r="H168" s="423"/>
      <c r="I168" s="423"/>
      <c r="J168" s="423"/>
      <c r="K168" s="423"/>
    </row>
    <row r="169" spans="6:11" x14ac:dyDescent="0.45">
      <c r="F169" s="423"/>
      <c r="G169" s="423"/>
      <c r="H169" s="423"/>
      <c r="I169" s="423"/>
      <c r="J169" s="423"/>
      <c r="K169" s="423"/>
    </row>
    <row r="170" spans="6:11" x14ac:dyDescent="0.45">
      <c r="F170" s="423"/>
      <c r="G170" s="423"/>
      <c r="H170" s="423"/>
      <c r="I170" s="423"/>
      <c r="J170" s="423"/>
      <c r="K170" s="423"/>
    </row>
    <row r="171" spans="6:11" x14ac:dyDescent="0.45">
      <c r="F171" s="423"/>
      <c r="G171" s="423"/>
      <c r="H171" s="423"/>
      <c r="I171" s="423"/>
      <c r="J171" s="423"/>
      <c r="K171" s="423"/>
    </row>
    <row r="172" spans="6:11" x14ac:dyDescent="0.45">
      <c r="F172" s="423"/>
      <c r="G172" s="423"/>
      <c r="H172" s="423"/>
      <c r="I172" s="423"/>
      <c r="J172" s="423"/>
      <c r="K172" s="423"/>
    </row>
    <row r="173" spans="6:11" x14ac:dyDescent="0.45">
      <c r="F173" s="423"/>
      <c r="G173" s="423"/>
      <c r="H173" s="423"/>
      <c r="I173" s="423"/>
      <c r="J173" s="423"/>
      <c r="K173" s="423"/>
    </row>
    <row r="174" spans="6:11" x14ac:dyDescent="0.45">
      <c r="F174" s="423"/>
      <c r="G174" s="423"/>
      <c r="H174" s="423"/>
      <c r="I174" s="423"/>
      <c r="J174" s="423"/>
      <c r="K174" s="423"/>
    </row>
    <row r="175" spans="6:11" x14ac:dyDescent="0.45">
      <c r="F175" s="423"/>
      <c r="G175" s="423"/>
      <c r="H175" s="423"/>
      <c r="I175" s="423"/>
      <c r="J175" s="423"/>
      <c r="K175" s="423"/>
    </row>
    <row r="176" spans="6:11" x14ac:dyDescent="0.45">
      <c r="F176" s="423"/>
      <c r="G176" s="423"/>
      <c r="H176" s="423"/>
      <c r="I176" s="423"/>
      <c r="J176" s="423"/>
      <c r="K176" s="423"/>
    </row>
    <row r="177" spans="6:11" x14ac:dyDescent="0.45">
      <c r="F177" s="423"/>
      <c r="G177" s="423"/>
      <c r="H177" s="423"/>
      <c r="I177" s="423"/>
      <c r="J177" s="423"/>
      <c r="K177" s="423"/>
    </row>
    <row r="178" spans="6:11" x14ac:dyDescent="0.45">
      <c r="F178" s="423"/>
      <c r="G178" s="423"/>
      <c r="H178" s="423"/>
      <c r="I178" s="423"/>
      <c r="J178" s="423"/>
      <c r="K178" s="423"/>
    </row>
    <row r="179" spans="6:11" x14ac:dyDescent="0.45">
      <c r="F179" s="423"/>
      <c r="G179" s="423"/>
      <c r="H179" s="423"/>
      <c r="I179" s="423"/>
      <c r="J179" s="423"/>
      <c r="K179" s="423"/>
    </row>
    <row r="180" spans="6:11" x14ac:dyDescent="0.45">
      <c r="F180" s="423"/>
      <c r="G180" s="423"/>
      <c r="H180" s="423"/>
      <c r="I180" s="423"/>
      <c r="J180" s="423"/>
      <c r="K180" s="423"/>
    </row>
    <row r="181" spans="6:11" x14ac:dyDescent="0.45">
      <c r="F181" s="423"/>
      <c r="G181" s="423"/>
      <c r="H181" s="423"/>
      <c r="I181" s="423"/>
      <c r="J181" s="423"/>
      <c r="K181" s="423"/>
    </row>
    <row r="182" spans="6:11" x14ac:dyDescent="0.45">
      <c r="F182" s="423"/>
      <c r="G182" s="423"/>
      <c r="H182" s="423"/>
      <c r="I182" s="423"/>
      <c r="J182" s="423"/>
      <c r="K182" s="423"/>
    </row>
    <row r="183" spans="6:11" x14ac:dyDescent="0.45">
      <c r="F183" s="423"/>
      <c r="G183" s="423"/>
      <c r="H183" s="423"/>
      <c r="I183" s="423"/>
      <c r="J183" s="423"/>
      <c r="K183" s="423"/>
    </row>
    <row r="184" spans="6:11" x14ac:dyDescent="0.45">
      <c r="F184" s="423"/>
      <c r="G184" s="423"/>
      <c r="H184" s="423"/>
      <c r="I184" s="423"/>
      <c r="J184" s="423"/>
      <c r="K184" s="423"/>
    </row>
    <row r="185" spans="6:11" x14ac:dyDescent="0.45">
      <c r="F185" s="423"/>
      <c r="G185" s="423"/>
      <c r="H185" s="423"/>
      <c r="I185" s="423"/>
      <c r="J185" s="423"/>
      <c r="K185" s="423"/>
    </row>
    <row r="186" spans="6:11" x14ac:dyDescent="0.45">
      <c r="F186" s="423"/>
      <c r="G186" s="423"/>
      <c r="H186" s="423"/>
      <c r="I186" s="423"/>
      <c r="J186" s="423"/>
      <c r="K186" s="423"/>
    </row>
    <row r="187" spans="6:11" x14ac:dyDescent="0.45">
      <c r="F187" s="423"/>
      <c r="G187" s="423"/>
      <c r="H187" s="423"/>
      <c r="I187" s="423"/>
      <c r="J187" s="423"/>
      <c r="K187" s="423"/>
    </row>
    <row r="188" spans="6:11" x14ac:dyDescent="0.45">
      <c r="F188" s="423"/>
      <c r="G188" s="423"/>
      <c r="H188" s="423"/>
      <c r="I188" s="423"/>
      <c r="J188" s="423"/>
      <c r="K188" s="423"/>
    </row>
  </sheetData>
  <pageMargins left="0.75" right="0.75" top="1" bottom="1" header="0.5" footer="0.5"/>
  <pageSetup paperSize="9" orientation="portrait" horizontalDpi="1200" verticalDpi="1200" r:id="rId1"/>
  <headerFooter alignWithMargins="0">
    <oddHeader>&amp;C&amp;A</oddHeader>
    <oddFooter>&amp;CPage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85"/>
  <sheetViews>
    <sheetView showGridLines="0" workbookViewId="0">
      <selection sqref="A1:H1"/>
    </sheetView>
  </sheetViews>
  <sheetFormatPr defaultColWidth="18.73046875" defaultRowHeight="12.75" x14ac:dyDescent="0.35"/>
  <cols>
    <col min="1" max="1" width="50.265625" style="5" customWidth="1"/>
    <col min="2" max="2" width="16.265625" style="5" hidden="1" customWidth="1"/>
    <col min="3" max="8" width="14.59765625" style="5" customWidth="1"/>
    <col min="9" max="16384" width="18.73046875" style="5"/>
  </cols>
  <sheetData>
    <row r="1" spans="1:10" s="4" customFormat="1" ht="20.85" customHeight="1" x14ac:dyDescent="0.45">
      <c r="A1" s="590" t="s">
        <v>540</v>
      </c>
      <c r="B1" s="590"/>
      <c r="C1" s="590"/>
      <c r="D1" s="590"/>
      <c r="E1" s="590"/>
      <c r="F1" s="590"/>
      <c r="G1" s="590"/>
      <c r="H1" s="590"/>
      <c r="I1"/>
      <c r="J1"/>
    </row>
    <row r="2" spans="1:10" ht="13.9" x14ac:dyDescent="0.35">
      <c r="A2" s="625"/>
      <c r="B2" s="625"/>
      <c r="C2" s="625"/>
      <c r="D2" s="625"/>
      <c r="E2" s="625"/>
      <c r="F2" s="625"/>
      <c r="G2" s="626"/>
    </row>
    <row r="3" spans="1:10" s="48" customFormat="1" ht="30.75" customHeight="1" x14ac:dyDescent="0.45">
      <c r="A3" s="314"/>
      <c r="B3" s="314"/>
      <c r="C3" s="316" t="s">
        <v>0</v>
      </c>
      <c r="D3" s="316" t="s">
        <v>1</v>
      </c>
      <c r="E3" s="316" t="s">
        <v>2</v>
      </c>
      <c r="F3" s="316" t="s">
        <v>3</v>
      </c>
      <c r="G3" s="316" t="s">
        <v>4</v>
      </c>
      <c r="H3" s="316" t="s">
        <v>308</v>
      </c>
      <c r="I3"/>
      <c r="J3"/>
    </row>
    <row r="4" spans="1:10" s="48" customFormat="1" ht="16.5" customHeight="1" x14ac:dyDescent="0.45">
      <c r="A4" s="110"/>
      <c r="B4" s="110"/>
      <c r="C4" s="316"/>
      <c r="D4" s="316"/>
      <c r="E4" s="316"/>
      <c r="F4" s="316"/>
      <c r="G4" s="316"/>
      <c r="H4" s="316"/>
      <c r="I4"/>
      <c r="J4"/>
    </row>
    <row r="5" spans="1:10" s="48" customFormat="1" ht="16.5" customHeight="1" x14ac:dyDescent="0.45">
      <c r="A5" s="110"/>
      <c r="B5" s="110"/>
      <c r="C5" s="627" t="s">
        <v>609</v>
      </c>
      <c r="D5" s="627"/>
      <c r="E5" s="627"/>
      <c r="F5" s="627"/>
      <c r="G5" s="627"/>
      <c r="H5" s="627"/>
      <c r="I5"/>
      <c r="J5"/>
    </row>
    <row r="6" spans="1:10" s="75" customFormat="1" ht="16.5" customHeight="1" x14ac:dyDescent="0.35">
      <c r="A6" s="83"/>
      <c r="B6" s="83"/>
      <c r="C6" s="520"/>
      <c r="D6" s="520"/>
      <c r="E6" s="520"/>
      <c r="F6" s="520"/>
      <c r="G6" s="520"/>
      <c r="H6" s="520"/>
    </row>
    <row r="7" spans="1:10" customFormat="1" ht="15" hidden="1" customHeight="1" x14ac:dyDescent="0.45">
      <c r="B7" s="273"/>
      <c r="C7" s="519"/>
      <c r="D7" s="519"/>
      <c r="E7" s="519"/>
      <c r="F7" s="519"/>
      <c r="G7" s="519"/>
      <c r="H7" s="519"/>
    </row>
    <row r="8" spans="1:10" s="33" customFormat="1" ht="16.5" customHeight="1" x14ac:dyDescent="0.45">
      <c r="A8" s="318" t="s">
        <v>469</v>
      </c>
      <c r="B8" s="319"/>
      <c r="C8" s="330"/>
      <c r="D8" s="330">
        <v>122814</v>
      </c>
      <c r="E8" s="330">
        <v>147368</v>
      </c>
      <c r="F8" s="330">
        <v>157229</v>
      </c>
      <c r="G8" s="330">
        <v>174280</v>
      </c>
      <c r="H8" s="330">
        <v>176839</v>
      </c>
    </row>
    <row r="9" spans="1:10" s="33" customFormat="1" ht="16.5" customHeight="1" x14ac:dyDescent="0.45">
      <c r="A9" s="32" t="s">
        <v>132</v>
      </c>
      <c r="B9"/>
      <c r="C9" s="331">
        <v>10942</v>
      </c>
      <c r="D9" s="331">
        <v>12030</v>
      </c>
      <c r="E9" s="331">
        <v>13784</v>
      </c>
      <c r="F9" s="331">
        <v>12061</v>
      </c>
      <c r="G9" s="331">
        <v>11418</v>
      </c>
      <c r="H9" s="331">
        <v>9704</v>
      </c>
    </row>
    <row r="10" spans="1:10" s="77" customFormat="1" ht="16.5" customHeight="1" x14ac:dyDescent="0.45">
      <c r="A10" s="76" t="s">
        <v>133</v>
      </c>
      <c r="B10"/>
      <c r="C10" s="187"/>
      <c r="D10" s="187"/>
      <c r="E10" s="187"/>
      <c r="F10" s="187"/>
      <c r="G10" s="332"/>
      <c r="H10" s="332"/>
    </row>
    <row r="11" spans="1:10" s="28" customFormat="1" ht="16.5" customHeight="1" x14ac:dyDescent="0.45">
      <c r="A11" s="36" t="s">
        <v>134</v>
      </c>
      <c r="B11"/>
      <c r="C11" s="333">
        <v>6477</v>
      </c>
      <c r="D11" s="333">
        <v>6593</v>
      </c>
      <c r="E11" s="333">
        <v>6297</v>
      </c>
      <c r="F11" s="333">
        <v>6190</v>
      </c>
      <c r="G11" s="333">
        <v>6034</v>
      </c>
      <c r="H11" s="333">
        <v>5707</v>
      </c>
    </row>
    <row r="12" spans="1:10" s="28" customFormat="1" ht="16.5" customHeight="1" x14ac:dyDescent="0.45">
      <c r="A12" s="36" t="s">
        <v>135</v>
      </c>
      <c r="B12"/>
      <c r="C12" s="333">
        <v>696</v>
      </c>
      <c r="D12" s="333">
        <v>753</v>
      </c>
      <c r="E12" s="333">
        <v>826</v>
      </c>
      <c r="F12" s="333">
        <v>697</v>
      </c>
      <c r="G12" s="333">
        <v>633</v>
      </c>
      <c r="H12" s="333">
        <v>583</v>
      </c>
    </row>
    <row r="13" spans="1:10" s="28" customFormat="1" ht="16.5" customHeight="1" x14ac:dyDescent="0.45">
      <c r="A13" s="36" t="s">
        <v>136</v>
      </c>
      <c r="B13"/>
      <c r="C13" s="333">
        <v>4114</v>
      </c>
      <c r="D13" s="333">
        <v>3854</v>
      </c>
      <c r="E13" s="333">
        <v>3892</v>
      </c>
      <c r="F13" s="333">
        <v>4946</v>
      </c>
      <c r="G13" s="333">
        <v>5049</v>
      </c>
      <c r="H13" s="333">
        <v>5108</v>
      </c>
    </row>
    <row r="14" spans="1:10" s="28" customFormat="1" ht="16.5" customHeight="1" x14ac:dyDescent="0.45">
      <c r="A14" s="78" t="s">
        <v>137</v>
      </c>
      <c r="B14"/>
      <c r="C14" s="187">
        <v>15277</v>
      </c>
      <c r="D14" s="187">
        <v>15984</v>
      </c>
      <c r="E14" s="187">
        <v>18683</v>
      </c>
      <c r="F14" s="187">
        <v>16303</v>
      </c>
      <c r="G14" s="187">
        <v>16901</v>
      </c>
      <c r="H14" s="187">
        <v>13274</v>
      </c>
    </row>
    <row r="15" spans="1:10" s="77" customFormat="1" ht="16.5" customHeight="1" x14ac:dyDescent="0.45">
      <c r="A15" s="76" t="s">
        <v>133</v>
      </c>
      <c r="B15"/>
      <c r="C15" s="187"/>
      <c r="D15" s="187"/>
      <c r="E15" s="187"/>
      <c r="F15" s="187"/>
      <c r="G15" s="332"/>
      <c r="H15" s="332"/>
    </row>
    <row r="16" spans="1:10" s="28" customFormat="1" ht="16.5" customHeight="1" x14ac:dyDescent="0.45">
      <c r="A16" s="36" t="s">
        <v>34</v>
      </c>
      <c r="B16"/>
      <c r="C16" s="333">
        <v>5444</v>
      </c>
      <c r="D16" s="333">
        <v>5607</v>
      </c>
      <c r="E16" s="333">
        <v>9702</v>
      </c>
      <c r="F16" s="333">
        <v>5824</v>
      </c>
      <c r="G16" s="333">
        <v>5902</v>
      </c>
      <c r="H16" s="333">
        <v>4843</v>
      </c>
    </row>
    <row r="17" spans="1:8" s="33" customFormat="1" ht="16.5" customHeight="1" x14ac:dyDescent="0.45">
      <c r="A17" s="34" t="s">
        <v>138</v>
      </c>
      <c r="B17"/>
      <c r="C17" s="334">
        <v>0</v>
      </c>
      <c r="D17" s="334">
        <v>0</v>
      </c>
      <c r="E17" s="334">
        <v>0</v>
      </c>
      <c r="F17" s="334">
        <v>0</v>
      </c>
      <c r="G17" s="334">
        <v>0</v>
      </c>
      <c r="H17" s="334">
        <v>0</v>
      </c>
    </row>
    <row r="18" spans="1:8" s="33" customFormat="1" ht="16.5" customHeight="1" x14ac:dyDescent="0.45">
      <c r="A18" s="79" t="s">
        <v>139</v>
      </c>
      <c r="B18"/>
      <c r="C18" s="330">
        <v>-4335</v>
      </c>
      <c r="D18" s="330">
        <v>-3954</v>
      </c>
      <c r="E18" s="330">
        <v>-4898</v>
      </c>
      <c r="F18" s="330">
        <v>-4242</v>
      </c>
      <c r="G18" s="330">
        <v>-5483</v>
      </c>
      <c r="H18" s="330">
        <v>-3569</v>
      </c>
    </row>
    <row r="19" spans="1:8" s="28" customFormat="1" ht="16.5" customHeight="1" x14ac:dyDescent="0.45">
      <c r="A19" s="232" t="s">
        <v>140</v>
      </c>
      <c r="B19"/>
      <c r="C19" s="334">
        <v>14674</v>
      </c>
      <c r="D19" s="334">
        <v>6419</v>
      </c>
      <c r="E19" s="334">
        <v>13385</v>
      </c>
      <c r="F19" s="334">
        <v>16707</v>
      </c>
      <c r="G19" s="334">
        <v>15124</v>
      </c>
      <c r="H19" s="334">
        <v>-2202</v>
      </c>
    </row>
    <row r="20" spans="1:8" s="28" customFormat="1" ht="16.5" customHeight="1" x14ac:dyDescent="0.45">
      <c r="A20" s="232" t="s">
        <v>42</v>
      </c>
      <c r="B20"/>
      <c r="C20" s="334">
        <v>57</v>
      </c>
      <c r="D20" s="334">
        <v>75</v>
      </c>
      <c r="E20" s="334">
        <v>100</v>
      </c>
      <c r="F20" s="334">
        <v>51</v>
      </c>
      <c r="G20" s="334">
        <v>53</v>
      </c>
      <c r="H20" s="334">
        <v>39</v>
      </c>
    </row>
    <row r="21" spans="1:8" s="33" customFormat="1" ht="16.5" customHeight="1" x14ac:dyDescent="0.45">
      <c r="A21" s="402" t="s">
        <v>141</v>
      </c>
      <c r="B21"/>
      <c r="C21" s="334">
        <v>478</v>
      </c>
      <c r="D21" s="334">
        <v>457</v>
      </c>
      <c r="E21" s="334">
        <v>538</v>
      </c>
      <c r="F21" s="334">
        <v>535</v>
      </c>
      <c r="G21" s="334">
        <v>548</v>
      </c>
      <c r="H21" s="334">
        <v>448</v>
      </c>
    </row>
    <row r="22" spans="1:8" s="33" customFormat="1" ht="16.5" customHeight="1" x14ac:dyDescent="0.45">
      <c r="A22" s="402" t="s">
        <v>142</v>
      </c>
      <c r="B22"/>
      <c r="C22" s="334">
        <v>275</v>
      </c>
      <c r="D22" s="334">
        <v>313</v>
      </c>
      <c r="E22" s="334">
        <v>252</v>
      </c>
      <c r="F22" s="334">
        <v>246</v>
      </c>
      <c r="G22" s="334">
        <v>206</v>
      </c>
      <c r="H22" s="334">
        <v>183</v>
      </c>
    </row>
    <row r="23" spans="1:8" s="33" customFormat="1" ht="16.5" customHeight="1" x14ac:dyDescent="0.45">
      <c r="A23" s="402" t="s">
        <v>143</v>
      </c>
      <c r="B23"/>
      <c r="C23" s="334">
        <v>2</v>
      </c>
      <c r="D23" s="334">
        <v>2</v>
      </c>
      <c r="E23" s="334">
        <v>1</v>
      </c>
      <c r="F23" s="334">
        <v>2</v>
      </c>
      <c r="G23" s="334">
        <v>3</v>
      </c>
      <c r="H23" s="334">
        <v>2</v>
      </c>
    </row>
    <row r="24" spans="1:8" s="33" customFormat="1" ht="16.5" customHeight="1" x14ac:dyDescent="0.45">
      <c r="A24" s="40" t="s">
        <v>38</v>
      </c>
      <c r="B24"/>
      <c r="C24" s="334">
        <v>-98</v>
      </c>
      <c r="D24" s="334">
        <v>-118</v>
      </c>
      <c r="E24" s="334">
        <v>-96</v>
      </c>
      <c r="F24" s="334">
        <v>-108</v>
      </c>
      <c r="G24" s="334">
        <v>-98</v>
      </c>
      <c r="H24" s="334">
        <v>-40</v>
      </c>
    </row>
    <row r="25" spans="1:8" s="33" customFormat="1" ht="16.5" customHeight="1" x14ac:dyDescent="0.45">
      <c r="A25" s="80" t="s">
        <v>45</v>
      </c>
      <c r="B25"/>
      <c r="C25" s="331"/>
      <c r="D25" s="331">
        <v>24555</v>
      </c>
      <c r="E25" s="331">
        <v>9861</v>
      </c>
      <c r="F25" s="331">
        <v>17051</v>
      </c>
      <c r="G25" s="331">
        <v>2559</v>
      </c>
      <c r="H25" s="331">
        <v>-8055</v>
      </c>
    </row>
    <row r="26" spans="1:8" s="33" customFormat="1" ht="16.5" customHeight="1" x14ac:dyDescent="0.45">
      <c r="A26" s="81" t="s">
        <v>46</v>
      </c>
      <c r="B26"/>
      <c r="C26" s="335">
        <v>122814</v>
      </c>
      <c r="D26" s="335">
        <v>147368</v>
      </c>
      <c r="E26" s="335">
        <v>157229</v>
      </c>
      <c r="F26" s="335">
        <v>174280</v>
      </c>
      <c r="G26" s="335">
        <v>176839</v>
      </c>
      <c r="H26" s="335">
        <v>168784</v>
      </c>
    </row>
    <row r="27" spans="1:8" s="82" customFormat="1" ht="16.5" customHeight="1" x14ac:dyDescent="0.35">
      <c r="B27" s="80"/>
    </row>
    <row r="28" spans="1:8" s="229" customFormat="1" ht="16.5" customHeight="1" x14ac:dyDescent="0.45"/>
    <row r="29" spans="1:8" ht="16.5" customHeight="1" x14ac:dyDescent="0.35">
      <c r="A29" s="47"/>
      <c r="B29" s="33"/>
      <c r="C29" s="624" t="s">
        <v>610</v>
      </c>
      <c r="D29" s="624"/>
      <c r="E29" s="624"/>
      <c r="F29" s="624"/>
      <c r="G29" s="624"/>
      <c r="H29" s="624"/>
    </row>
    <row r="30" spans="1:8" ht="16.5" customHeight="1" x14ac:dyDescent="0.45">
      <c r="A30" s="475" t="s">
        <v>144</v>
      </c>
      <c r="B30" s="47"/>
      <c r="C30" s="85"/>
      <c r="D30" s="85"/>
      <c r="E30" s="85"/>
      <c r="F30" s="85"/>
      <c r="G30" s="85"/>
      <c r="H30" s="85"/>
    </row>
    <row r="31" spans="1:8" ht="21.75" hidden="1" customHeight="1" x14ac:dyDescent="0.45">
      <c r="A31" s="475"/>
      <c r="B31" s="47"/>
      <c r="C31" s="85"/>
      <c r="D31" s="85"/>
      <c r="E31" s="85"/>
      <c r="F31" s="85"/>
      <c r="G31" s="85"/>
      <c r="H31" s="85"/>
    </row>
    <row r="32" spans="1:8" ht="16.5" customHeight="1" x14ac:dyDescent="0.45">
      <c r="A32" s="20" t="s">
        <v>145</v>
      </c>
      <c r="B32"/>
      <c r="C32" s="86">
        <v>163</v>
      </c>
      <c r="D32" s="86">
        <v>167</v>
      </c>
      <c r="E32" s="86">
        <v>149</v>
      </c>
      <c r="F32" s="86">
        <v>144</v>
      </c>
      <c r="G32" s="86">
        <v>138</v>
      </c>
      <c r="H32" s="86">
        <v>125</v>
      </c>
    </row>
    <row r="33" spans="1:8" ht="16.5" customHeight="1" x14ac:dyDescent="0.45">
      <c r="A33" s="20" t="s">
        <v>146</v>
      </c>
      <c r="B33"/>
      <c r="C33" s="86">
        <v>3731</v>
      </c>
      <c r="D33" s="86">
        <v>4123</v>
      </c>
      <c r="E33" s="86">
        <v>3874</v>
      </c>
      <c r="F33" s="86">
        <v>4417</v>
      </c>
      <c r="G33" s="86">
        <v>3881</v>
      </c>
      <c r="H33" s="86">
        <v>3524</v>
      </c>
    </row>
    <row r="34" spans="1:8" ht="16.5" customHeight="1" x14ac:dyDescent="0.45">
      <c r="A34" s="20" t="s">
        <v>147</v>
      </c>
      <c r="B34"/>
      <c r="C34" s="86">
        <v>11682</v>
      </c>
      <c r="D34" s="86">
        <v>12926</v>
      </c>
      <c r="E34" s="86">
        <v>12703</v>
      </c>
      <c r="F34" s="86">
        <v>14646</v>
      </c>
      <c r="G34" s="86">
        <v>13664</v>
      </c>
      <c r="H34" s="86">
        <v>13089</v>
      </c>
    </row>
    <row r="35" spans="1:8" ht="16.5" customHeight="1" x14ac:dyDescent="0.45">
      <c r="A35" s="20" t="s">
        <v>148</v>
      </c>
      <c r="B35"/>
      <c r="C35" s="86">
        <v>12028</v>
      </c>
      <c r="D35" s="86">
        <v>14056</v>
      </c>
      <c r="E35" s="86">
        <v>13554</v>
      </c>
      <c r="F35" s="86">
        <v>14933</v>
      </c>
      <c r="G35" s="86">
        <v>13575</v>
      </c>
      <c r="H35" s="86">
        <v>12384</v>
      </c>
    </row>
    <row r="36" spans="1:8" ht="16.5" customHeight="1" x14ac:dyDescent="0.45">
      <c r="A36" s="20" t="s">
        <v>149</v>
      </c>
      <c r="B36"/>
      <c r="C36" s="86">
        <v>18912</v>
      </c>
      <c r="D36" s="86">
        <v>22354</v>
      </c>
      <c r="E36" s="86">
        <v>21303</v>
      </c>
      <c r="F36" s="86">
        <v>23305</v>
      </c>
      <c r="G36" s="86">
        <v>21908</v>
      </c>
      <c r="H36" s="86">
        <v>20662</v>
      </c>
    </row>
    <row r="37" spans="1:8" ht="16.5" customHeight="1" x14ac:dyDescent="0.45">
      <c r="A37" s="20" t="s">
        <v>150</v>
      </c>
      <c r="B37"/>
      <c r="C37" s="86">
        <v>26169</v>
      </c>
      <c r="D37" s="86">
        <v>32332</v>
      </c>
      <c r="E37" s="86">
        <v>30531</v>
      </c>
      <c r="F37" s="86">
        <v>33120</v>
      </c>
      <c r="G37" s="86">
        <v>31939</v>
      </c>
      <c r="H37" s="86">
        <v>30321</v>
      </c>
    </row>
    <row r="38" spans="1:8" ht="16.5" customHeight="1" x14ac:dyDescent="0.45">
      <c r="A38" s="20" t="s">
        <v>151</v>
      </c>
      <c r="B38"/>
      <c r="C38" s="86">
        <v>24057</v>
      </c>
      <c r="D38" s="86">
        <v>31679</v>
      </c>
      <c r="E38" s="86">
        <v>30944</v>
      </c>
      <c r="F38" s="86">
        <v>34301</v>
      </c>
      <c r="G38" s="86">
        <v>33966</v>
      </c>
      <c r="H38" s="86">
        <v>33174</v>
      </c>
    </row>
    <row r="39" spans="1:8" ht="16.5" customHeight="1" x14ac:dyDescent="0.45">
      <c r="A39" s="20" t="s">
        <v>152</v>
      </c>
      <c r="B39"/>
      <c r="C39" s="86">
        <v>14751</v>
      </c>
      <c r="D39" s="86">
        <v>21177</v>
      </c>
      <c r="E39" s="86">
        <v>21020</v>
      </c>
      <c r="F39" s="86">
        <v>23760</v>
      </c>
      <c r="G39" s="86">
        <v>24892</v>
      </c>
      <c r="H39" s="86">
        <v>25671</v>
      </c>
    </row>
    <row r="40" spans="1:8" ht="16.5" customHeight="1" x14ac:dyDescent="0.45">
      <c r="A40" s="20" t="s">
        <v>153</v>
      </c>
      <c r="B40"/>
      <c r="C40" s="86">
        <v>7565</v>
      </c>
      <c r="D40" s="86">
        <v>12063</v>
      </c>
      <c r="E40" s="86">
        <v>13229</v>
      </c>
      <c r="F40" s="86">
        <v>15513</v>
      </c>
      <c r="G40" s="86">
        <v>16707</v>
      </c>
      <c r="H40" s="86">
        <v>17847</v>
      </c>
    </row>
    <row r="41" spans="1:8" ht="16.5" customHeight="1" x14ac:dyDescent="0.45">
      <c r="A41" s="20" t="s">
        <v>154</v>
      </c>
      <c r="B41"/>
      <c r="C41" s="86">
        <v>5217</v>
      </c>
      <c r="D41" s="86">
        <v>9018</v>
      </c>
      <c r="E41" s="86">
        <v>9654</v>
      </c>
      <c r="F41" s="86">
        <v>11416</v>
      </c>
      <c r="G41" s="86">
        <v>13025</v>
      </c>
      <c r="H41" s="86">
        <v>14600</v>
      </c>
    </row>
    <row r="42" spans="1:8" ht="16.5" customHeight="1" x14ac:dyDescent="0.45">
      <c r="A42" s="20" t="s">
        <v>155</v>
      </c>
      <c r="B42"/>
      <c r="C42" s="86">
        <v>1301</v>
      </c>
      <c r="D42" s="86">
        <v>2341</v>
      </c>
      <c r="E42" s="86">
        <v>2306</v>
      </c>
      <c r="F42" s="86">
        <v>2482</v>
      </c>
      <c r="G42" s="86">
        <v>2620</v>
      </c>
      <c r="H42" s="86">
        <v>2751</v>
      </c>
    </row>
    <row r="43" spans="1:8" ht="16.5" customHeight="1" x14ac:dyDescent="0.45">
      <c r="A43" s="20" t="s">
        <v>156</v>
      </c>
      <c r="B43"/>
      <c r="C43" s="86">
        <v>7859</v>
      </c>
      <c r="D43" s="86">
        <v>8187</v>
      </c>
      <c r="E43" s="86">
        <v>9171</v>
      </c>
      <c r="F43" s="86">
        <v>9312</v>
      </c>
      <c r="G43" s="86">
        <v>9491</v>
      </c>
      <c r="H43" s="86">
        <v>8357</v>
      </c>
    </row>
    <row r="44" spans="1:8" ht="16.5" customHeight="1" x14ac:dyDescent="0.45">
      <c r="A44" s="23" t="s">
        <v>26</v>
      </c>
      <c r="B44"/>
      <c r="C44" s="87">
        <v>133434</v>
      </c>
      <c r="D44" s="87">
        <v>170424</v>
      </c>
      <c r="E44" s="87">
        <v>168439</v>
      </c>
      <c r="F44" s="87">
        <v>187348</v>
      </c>
      <c r="G44" s="87">
        <v>185805</v>
      </c>
      <c r="H44" s="87">
        <v>182504</v>
      </c>
    </row>
    <row r="45" spans="1:8" ht="16.5" customHeight="1" x14ac:dyDescent="0.45">
      <c r="A45" s="228"/>
      <c r="B45"/>
      <c r="C45" s="87"/>
      <c r="D45" s="87"/>
      <c r="E45" s="87"/>
      <c r="F45" s="87"/>
      <c r="G45" s="87"/>
      <c r="H45" s="87"/>
    </row>
    <row r="46" spans="1:8" ht="16.5" customHeight="1" x14ac:dyDescent="0.45">
      <c r="A46" s="52"/>
      <c r="B46"/>
      <c r="C46" s="88"/>
      <c r="D46" s="88"/>
      <c r="E46" s="88"/>
      <c r="F46" s="88"/>
      <c r="G46" s="88"/>
      <c r="H46" s="88"/>
    </row>
    <row r="47" spans="1:8" ht="16.5" customHeight="1" x14ac:dyDescent="0.45">
      <c r="A47" s="47"/>
      <c r="B47"/>
      <c r="C47" s="624" t="s">
        <v>598</v>
      </c>
      <c r="D47" s="624"/>
      <c r="E47" s="624"/>
      <c r="F47" s="624"/>
      <c r="G47" s="624"/>
      <c r="H47" s="624"/>
    </row>
    <row r="48" spans="1:8" ht="16.5" customHeight="1" x14ac:dyDescent="0.45">
      <c r="A48" s="475" t="s">
        <v>144</v>
      </c>
      <c r="B48" s="47"/>
      <c r="C48" s="85"/>
      <c r="D48" s="85"/>
      <c r="E48" s="85"/>
      <c r="F48" s="85"/>
      <c r="G48" s="85"/>
      <c r="H48" s="85"/>
    </row>
    <row r="49" spans="1:8" ht="20.25" hidden="1" customHeight="1" x14ac:dyDescent="0.45">
      <c r="A49" s="475"/>
      <c r="B49" s="47"/>
      <c r="C49" s="85"/>
      <c r="D49" s="85"/>
      <c r="E49" s="85"/>
      <c r="F49" s="85"/>
      <c r="G49" s="85"/>
      <c r="H49" s="85"/>
    </row>
    <row r="50" spans="1:8" ht="16.5" customHeight="1" x14ac:dyDescent="0.45">
      <c r="A50" s="20" t="s">
        <v>145</v>
      </c>
      <c r="B50"/>
      <c r="C50" s="89">
        <v>16</v>
      </c>
      <c r="D50" s="89">
        <v>16</v>
      </c>
      <c r="E50" s="89">
        <v>14</v>
      </c>
      <c r="F50" s="89">
        <v>14</v>
      </c>
      <c r="G50" s="89">
        <v>13</v>
      </c>
      <c r="H50" s="89">
        <v>12</v>
      </c>
    </row>
    <row r="51" spans="1:8" ht="16.5" customHeight="1" x14ac:dyDescent="0.45">
      <c r="A51" s="20" t="s">
        <v>146</v>
      </c>
      <c r="B51"/>
      <c r="C51" s="89">
        <v>92</v>
      </c>
      <c r="D51" s="89">
        <v>94</v>
      </c>
      <c r="E51" s="89">
        <v>86</v>
      </c>
      <c r="F51" s="89">
        <v>89</v>
      </c>
      <c r="G51" s="89">
        <v>76</v>
      </c>
      <c r="H51" s="89">
        <v>72</v>
      </c>
    </row>
    <row r="52" spans="1:8" ht="16.5" customHeight="1" x14ac:dyDescent="0.45">
      <c r="A52" s="20" t="s">
        <v>147</v>
      </c>
      <c r="B52"/>
      <c r="C52" s="89">
        <v>122</v>
      </c>
      <c r="D52" s="89">
        <v>126</v>
      </c>
      <c r="E52" s="89">
        <v>117</v>
      </c>
      <c r="F52" s="89">
        <v>126</v>
      </c>
      <c r="G52" s="89">
        <v>111</v>
      </c>
      <c r="H52" s="89">
        <v>109</v>
      </c>
    </row>
    <row r="53" spans="1:8" ht="16.5" customHeight="1" x14ac:dyDescent="0.45">
      <c r="A53" s="20" t="s">
        <v>148</v>
      </c>
      <c r="B53"/>
      <c r="C53" s="89">
        <v>73</v>
      </c>
      <c r="D53" s="89">
        <v>81</v>
      </c>
      <c r="E53" s="89">
        <v>73</v>
      </c>
      <c r="F53" s="89">
        <v>78</v>
      </c>
      <c r="G53" s="89">
        <v>68</v>
      </c>
      <c r="H53" s="89">
        <v>62</v>
      </c>
    </row>
    <row r="54" spans="1:8" ht="16.5" customHeight="1" x14ac:dyDescent="0.45">
      <c r="A54" s="20" t="s">
        <v>149</v>
      </c>
      <c r="B54"/>
      <c r="C54" s="89">
        <v>81</v>
      </c>
      <c r="D54" s="89">
        <v>92</v>
      </c>
      <c r="E54" s="89">
        <v>82</v>
      </c>
      <c r="F54" s="89">
        <v>86</v>
      </c>
      <c r="G54" s="89">
        <v>78</v>
      </c>
      <c r="H54" s="89">
        <v>74</v>
      </c>
    </row>
    <row r="55" spans="1:8" ht="16.5" customHeight="1" x14ac:dyDescent="0.45">
      <c r="A55" s="20" t="s">
        <v>150</v>
      </c>
      <c r="B55"/>
      <c r="C55" s="89">
        <v>82</v>
      </c>
      <c r="D55" s="89">
        <v>97</v>
      </c>
      <c r="E55" s="89">
        <v>90</v>
      </c>
      <c r="F55" s="89">
        <v>92</v>
      </c>
      <c r="G55" s="89">
        <v>86</v>
      </c>
      <c r="H55" s="89">
        <v>82</v>
      </c>
    </row>
    <row r="56" spans="1:8" ht="16.5" customHeight="1" x14ac:dyDescent="0.45">
      <c r="A56" s="20" t="s">
        <v>151</v>
      </c>
      <c r="B56"/>
      <c r="C56" s="89">
        <v>58</v>
      </c>
      <c r="D56" s="89">
        <v>76</v>
      </c>
      <c r="E56" s="89">
        <v>72</v>
      </c>
      <c r="F56" s="89">
        <v>75</v>
      </c>
      <c r="G56" s="89">
        <v>72</v>
      </c>
      <c r="H56" s="89">
        <v>69</v>
      </c>
    </row>
    <row r="57" spans="1:8" ht="16.5" customHeight="1" x14ac:dyDescent="0.45">
      <c r="A57" s="20" t="s">
        <v>152</v>
      </c>
      <c r="B57"/>
      <c r="C57" s="89">
        <v>31</v>
      </c>
      <c r="D57" s="89">
        <v>46</v>
      </c>
      <c r="E57" s="89">
        <v>44</v>
      </c>
      <c r="F57" s="89">
        <v>48</v>
      </c>
      <c r="G57" s="89">
        <v>48</v>
      </c>
      <c r="H57" s="89">
        <v>48</v>
      </c>
    </row>
    <row r="58" spans="1:8" ht="16.5" customHeight="1" x14ac:dyDescent="0.45">
      <c r="A58" s="20" t="s">
        <v>153</v>
      </c>
      <c r="B58"/>
      <c r="C58" s="89">
        <v>17</v>
      </c>
      <c r="D58" s="89">
        <v>30</v>
      </c>
      <c r="E58" s="89">
        <v>32</v>
      </c>
      <c r="F58" s="89">
        <v>35</v>
      </c>
      <c r="G58" s="89">
        <v>36</v>
      </c>
      <c r="H58" s="89">
        <v>37</v>
      </c>
    </row>
    <row r="59" spans="1:8" ht="16.5" customHeight="1" x14ac:dyDescent="0.45">
      <c r="A59" s="20" t="s">
        <v>154</v>
      </c>
      <c r="B59"/>
      <c r="C59" s="89">
        <v>19</v>
      </c>
      <c r="D59" s="89">
        <v>35</v>
      </c>
      <c r="E59" s="89">
        <v>36</v>
      </c>
      <c r="F59" s="89">
        <v>40</v>
      </c>
      <c r="G59" s="89">
        <v>42</v>
      </c>
      <c r="H59" s="89">
        <v>44</v>
      </c>
    </row>
    <row r="60" spans="1:8" ht="16.5" customHeight="1" x14ac:dyDescent="0.45">
      <c r="A60" s="20" t="s">
        <v>155</v>
      </c>
      <c r="B60"/>
      <c r="C60" s="89">
        <v>12</v>
      </c>
      <c r="D60" s="89">
        <v>21</v>
      </c>
      <c r="E60" s="89">
        <v>21</v>
      </c>
      <c r="F60" s="89">
        <v>22</v>
      </c>
      <c r="G60" s="89">
        <v>22</v>
      </c>
      <c r="H60" s="89">
        <v>22</v>
      </c>
    </row>
    <row r="61" spans="1:8" ht="16.5" customHeight="1" x14ac:dyDescent="0.45">
      <c r="A61" s="20" t="s">
        <v>156</v>
      </c>
      <c r="B61"/>
      <c r="C61" s="89">
        <v>68</v>
      </c>
      <c r="D61" s="89">
        <v>69</v>
      </c>
      <c r="E61" s="89">
        <v>70</v>
      </c>
      <c r="F61" s="89">
        <v>68</v>
      </c>
      <c r="G61" s="89">
        <v>65</v>
      </c>
      <c r="H61" s="89">
        <v>54</v>
      </c>
    </row>
    <row r="62" spans="1:8" ht="16.5" customHeight="1" x14ac:dyDescent="0.45">
      <c r="A62" s="23" t="s">
        <v>26</v>
      </c>
      <c r="B62"/>
      <c r="C62" s="90">
        <v>672</v>
      </c>
      <c r="D62" s="90">
        <v>783</v>
      </c>
      <c r="E62" s="90">
        <v>737</v>
      </c>
      <c r="F62" s="90">
        <v>773</v>
      </c>
      <c r="G62" s="90">
        <v>716</v>
      </c>
      <c r="H62" s="90">
        <v>686</v>
      </c>
    </row>
    <row r="63" spans="1:8" ht="16.5" customHeight="1" x14ac:dyDescent="0.45">
      <c r="A63" s="228"/>
      <c r="B63"/>
      <c r="C63" s="90"/>
      <c r="D63" s="90"/>
      <c r="E63" s="90"/>
      <c r="F63" s="90"/>
      <c r="G63" s="90"/>
      <c r="H63" s="90"/>
    </row>
    <row r="64" spans="1:8" ht="16.5" customHeight="1" x14ac:dyDescent="0.45">
      <c r="B64"/>
    </row>
    <row r="65" spans="1:8" ht="16.5" customHeight="1" x14ac:dyDescent="0.45">
      <c r="A65" s="47"/>
      <c r="B65"/>
      <c r="C65" s="624" t="s">
        <v>599</v>
      </c>
      <c r="D65" s="624"/>
      <c r="E65" s="624"/>
      <c r="F65" s="624"/>
      <c r="G65" s="624"/>
      <c r="H65" s="624"/>
    </row>
    <row r="66" spans="1:8" ht="16.5" customHeight="1" x14ac:dyDescent="0.45">
      <c r="A66" s="475" t="s">
        <v>144</v>
      </c>
      <c r="B66" s="47"/>
      <c r="C66" s="85"/>
      <c r="D66" s="85"/>
      <c r="E66" s="85"/>
      <c r="F66" s="85"/>
      <c r="G66" s="85"/>
      <c r="H66" s="85"/>
    </row>
    <row r="67" spans="1:8" ht="21" hidden="1" customHeight="1" x14ac:dyDescent="0.45">
      <c r="A67" s="475"/>
      <c r="B67" s="47"/>
      <c r="C67" s="85"/>
      <c r="D67" s="85"/>
      <c r="E67" s="85"/>
      <c r="F67" s="85"/>
      <c r="G67" s="85"/>
      <c r="H67" s="85"/>
    </row>
    <row r="68" spans="1:8" ht="16.5" customHeight="1" x14ac:dyDescent="0.45">
      <c r="A68" s="20" t="s">
        <v>145</v>
      </c>
      <c r="B68"/>
      <c r="C68" s="89">
        <v>9911</v>
      </c>
      <c r="D68" s="89">
        <v>10484</v>
      </c>
      <c r="E68" s="89">
        <v>10362</v>
      </c>
      <c r="F68" s="89">
        <v>10246</v>
      </c>
      <c r="G68" s="89">
        <v>10558</v>
      </c>
      <c r="H68" s="89">
        <v>10261</v>
      </c>
    </row>
    <row r="69" spans="1:8" ht="16.5" customHeight="1" x14ac:dyDescent="0.45">
      <c r="A69" s="20" t="s">
        <v>146</v>
      </c>
      <c r="B69"/>
      <c r="C69" s="89">
        <v>40712</v>
      </c>
      <c r="D69" s="89">
        <v>43779</v>
      </c>
      <c r="E69" s="89">
        <v>45036</v>
      </c>
      <c r="F69" s="89">
        <v>49558</v>
      </c>
      <c r="G69" s="89">
        <v>50994</v>
      </c>
      <c r="H69" s="89">
        <v>49123</v>
      </c>
    </row>
    <row r="70" spans="1:8" ht="16.5" customHeight="1" x14ac:dyDescent="0.45">
      <c r="A70" s="20" t="s">
        <v>147</v>
      </c>
      <c r="B70"/>
      <c r="C70" s="89">
        <v>95567</v>
      </c>
      <c r="D70" s="89">
        <v>102741</v>
      </c>
      <c r="E70" s="89">
        <v>109017</v>
      </c>
      <c r="F70" s="89">
        <v>116253</v>
      </c>
      <c r="G70" s="89">
        <v>122642</v>
      </c>
      <c r="H70" s="89">
        <v>120280</v>
      </c>
    </row>
    <row r="71" spans="1:8" ht="16.5" customHeight="1" x14ac:dyDescent="0.45">
      <c r="A71" s="20" t="s">
        <v>148</v>
      </c>
      <c r="B71"/>
      <c r="C71" s="89">
        <v>165648</v>
      </c>
      <c r="D71" s="89">
        <v>174076</v>
      </c>
      <c r="E71" s="89">
        <v>186682</v>
      </c>
      <c r="F71" s="89">
        <v>191615</v>
      </c>
      <c r="G71" s="89">
        <v>200941</v>
      </c>
      <c r="H71" s="89">
        <v>198787</v>
      </c>
    </row>
    <row r="72" spans="1:8" ht="16.5" customHeight="1" x14ac:dyDescent="0.45">
      <c r="A72" s="20" t="s">
        <v>149</v>
      </c>
      <c r="B72"/>
      <c r="C72" s="89">
        <v>233761</v>
      </c>
      <c r="D72" s="89">
        <v>244023</v>
      </c>
      <c r="E72" s="89">
        <v>261272</v>
      </c>
      <c r="F72" s="89">
        <v>270855</v>
      </c>
      <c r="G72" s="89">
        <v>281758</v>
      </c>
      <c r="H72" s="89">
        <v>277850</v>
      </c>
    </row>
    <row r="73" spans="1:8" ht="16.5" customHeight="1" x14ac:dyDescent="0.45">
      <c r="A73" s="20" t="s">
        <v>150</v>
      </c>
      <c r="B73"/>
      <c r="C73" s="89">
        <v>318914</v>
      </c>
      <c r="D73" s="89">
        <v>331792</v>
      </c>
      <c r="E73" s="89">
        <v>340456</v>
      </c>
      <c r="F73" s="89">
        <v>358368</v>
      </c>
      <c r="G73" s="89">
        <v>371835</v>
      </c>
      <c r="H73" s="89">
        <v>371263</v>
      </c>
    </row>
    <row r="74" spans="1:8" ht="16.5" customHeight="1" x14ac:dyDescent="0.45">
      <c r="A74" s="20" t="s">
        <v>151</v>
      </c>
      <c r="B74"/>
      <c r="C74" s="89">
        <v>412306</v>
      </c>
      <c r="D74" s="89">
        <v>418563</v>
      </c>
      <c r="E74" s="89">
        <v>427093</v>
      </c>
      <c r="F74" s="89">
        <v>455486</v>
      </c>
      <c r="G74" s="89">
        <v>474623</v>
      </c>
      <c r="H74" s="89">
        <v>479622</v>
      </c>
    </row>
    <row r="75" spans="1:8" ht="16.5" customHeight="1" x14ac:dyDescent="0.45">
      <c r="A75" s="20" t="s">
        <v>152</v>
      </c>
      <c r="B75"/>
      <c r="C75" s="89">
        <v>472455</v>
      </c>
      <c r="D75" s="89">
        <v>460631</v>
      </c>
      <c r="E75" s="89">
        <v>476728</v>
      </c>
      <c r="F75" s="89">
        <v>498504</v>
      </c>
      <c r="G75" s="89">
        <v>520347</v>
      </c>
      <c r="H75" s="89">
        <v>531066</v>
      </c>
    </row>
    <row r="76" spans="1:8" ht="16.5" customHeight="1" x14ac:dyDescent="0.45">
      <c r="A76" s="20" t="s">
        <v>153</v>
      </c>
      <c r="B76"/>
      <c r="C76" s="89">
        <v>439607</v>
      </c>
      <c r="D76" s="89">
        <v>400752</v>
      </c>
      <c r="E76" s="89">
        <v>419408</v>
      </c>
      <c r="F76" s="89">
        <v>446120</v>
      </c>
      <c r="G76" s="89">
        <v>465422</v>
      </c>
      <c r="H76" s="89">
        <v>484227</v>
      </c>
    </row>
    <row r="77" spans="1:8" ht="16.5" customHeight="1" x14ac:dyDescent="0.45">
      <c r="A77" s="20" t="s">
        <v>154</v>
      </c>
      <c r="B77"/>
      <c r="C77" s="89">
        <v>275373</v>
      </c>
      <c r="D77" s="89">
        <v>255537</v>
      </c>
      <c r="E77" s="89">
        <v>269568</v>
      </c>
      <c r="F77" s="89">
        <v>287238</v>
      </c>
      <c r="G77" s="89">
        <v>308437</v>
      </c>
      <c r="H77" s="89">
        <v>328215</v>
      </c>
    </row>
    <row r="78" spans="1:8" ht="16.5" customHeight="1" x14ac:dyDescent="0.45">
      <c r="A78" s="20" t="s">
        <v>155</v>
      </c>
      <c r="B78"/>
      <c r="C78" s="89">
        <v>104324</v>
      </c>
      <c r="D78" s="89">
        <v>110388</v>
      </c>
      <c r="E78" s="89">
        <v>107611</v>
      </c>
      <c r="F78" s="89">
        <v>114234</v>
      </c>
      <c r="G78" s="89">
        <v>119303</v>
      </c>
      <c r="H78" s="89">
        <v>126476</v>
      </c>
    </row>
    <row r="79" spans="1:8" ht="16.5" customHeight="1" x14ac:dyDescent="0.45">
      <c r="A79" s="20" t="s">
        <v>156</v>
      </c>
      <c r="B79"/>
      <c r="C79" s="89">
        <v>115380</v>
      </c>
      <c r="D79" s="89">
        <v>118642</v>
      </c>
      <c r="E79" s="89">
        <v>130248</v>
      </c>
      <c r="F79" s="89">
        <v>136164</v>
      </c>
      <c r="G79" s="89">
        <v>145921</v>
      </c>
      <c r="H79" s="89">
        <v>154622</v>
      </c>
    </row>
    <row r="80" spans="1:8" ht="16.5" customHeight="1" x14ac:dyDescent="0.45">
      <c r="A80" s="23" t="s">
        <v>26</v>
      </c>
      <c r="B80"/>
      <c r="C80" s="90">
        <v>198496</v>
      </c>
      <c r="D80" s="90">
        <v>217662</v>
      </c>
      <c r="E80" s="90">
        <v>228700</v>
      </c>
      <c r="F80" s="90">
        <v>242310</v>
      </c>
      <c r="G80" s="90">
        <v>259386</v>
      </c>
      <c r="H80" s="90">
        <v>266158</v>
      </c>
    </row>
    <row r="81" spans="1:8" ht="16.5" customHeight="1" x14ac:dyDescent="0.45">
      <c r="A81" s="91"/>
      <c r="B81" s="227"/>
      <c r="C81" s="92"/>
      <c r="D81" s="92"/>
      <c r="E81" s="92"/>
      <c r="F81" s="92"/>
      <c r="G81" s="92"/>
      <c r="H81" s="92"/>
    </row>
    <row r="82" spans="1:8" ht="14.25" x14ac:dyDescent="0.45">
      <c r="A82" s="52"/>
      <c r="B82"/>
      <c r="C82" s="88"/>
      <c r="D82" s="88"/>
      <c r="E82" s="88"/>
      <c r="F82" s="88"/>
      <c r="G82" s="88"/>
      <c r="H82" s="88"/>
    </row>
    <row r="83" spans="1:8" ht="15" x14ac:dyDescent="0.45">
      <c r="A83" s="93" t="s">
        <v>601</v>
      </c>
      <c r="B83" s="222"/>
    </row>
    <row r="84" spans="1:8" ht="15" x14ac:dyDescent="0.45">
      <c r="A84" s="93" t="s">
        <v>600</v>
      </c>
      <c r="B84" s="212"/>
    </row>
    <row r="85" spans="1:8" ht="13.9" x14ac:dyDescent="0.35">
      <c r="B85" s="93"/>
    </row>
  </sheetData>
  <mergeCells count="6">
    <mergeCell ref="C65:H65"/>
    <mergeCell ref="A2:G2"/>
    <mergeCell ref="A1:H1"/>
    <mergeCell ref="C29:H29"/>
    <mergeCell ref="C47:H47"/>
    <mergeCell ref="C5:H5"/>
  </mergeCells>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189"/>
  <sheetViews>
    <sheetView showGridLines="0" zoomScaleNormal="100" workbookViewId="0"/>
  </sheetViews>
  <sheetFormatPr defaultColWidth="9.1328125" defaultRowHeight="14.25" x14ac:dyDescent="0.45"/>
  <cols>
    <col min="1" max="1" width="83.73046875" style="256" bestFit="1" customWidth="1"/>
    <col min="2" max="2" width="32.06640625" style="256" bestFit="1" customWidth="1"/>
    <col min="3" max="3" width="10.6640625" style="256" customWidth="1"/>
    <col min="4" max="4" width="47.3984375" style="256" bestFit="1" customWidth="1"/>
    <col min="5" max="5" width="19.6640625" style="256" customWidth="1"/>
    <col min="6" max="7" width="15.59765625" style="256" customWidth="1"/>
    <col min="8" max="8" width="13.265625" style="256" customWidth="1"/>
    <col min="9" max="9" width="18.59765625" style="256" customWidth="1"/>
    <col min="10" max="11" width="7.86328125" style="256" customWidth="1"/>
    <col min="12" max="16384" width="9.1328125" style="256"/>
  </cols>
  <sheetData>
    <row r="1" spans="1:10" s="253" customFormat="1" ht="30" customHeight="1" x14ac:dyDescent="0.65">
      <c r="A1" s="251" t="s">
        <v>448</v>
      </c>
      <c r="B1" s="252"/>
      <c r="C1" s="252"/>
      <c r="D1" s="252"/>
      <c r="E1" s="252"/>
      <c r="F1" s="252"/>
    </row>
    <row r="2" spans="1:10" s="253" customFormat="1" ht="7.5" customHeight="1" x14ac:dyDescent="0.65">
      <c r="A2" s="252"/>
      <c r="B2" s="252"/>
      <c r="C2" s="252"/>
      <c r="D2" s="252"/>
      <c r="E2" s="252"/>
      <c r="F2" s="252"/>
    </row>
    <row r="3" spans="1:10" s="254" customFormat="1" ht="34.5" customHeight="1" x14ac:dyDescent="0.45">
      <c r="A3" s="628" t="s">
        <v>843</v>
      </c>
      <c r="B3" s="628"/>
      <c r="C3" s="628"/>
      <c r="D3" s="628"/>
      <c r="E3" s="628"/>
      <c r="F3" s="628"/>
      <c r="G3" s="628"/>
    </row>
    <row r="4" spans="1:10" x14ac:dyDescent="0.45">
      <c r="A4" s="255" t="s">
        <v>449</v>
      </c>
      <c r="F4" s="257"/>
    </row>
    <row r="5" spans="1:10" s="549" customFormat="1" ht="31.5" customHeight="1" x14ac:dyDescent="0.45">
      <c r="A5" s="489" t="s">
        <v>450</v>
      </c>
      <c r="B5" s="489" t="s">
        <v>451</v>
      </c>
      <c r="C5" s="489" t="s">
        <v>452</v>
      </c>
      <c r="D5" s="489" t="s">
        <v>453</v>
      </c>
      <c r="E5" s="489" t="s">
        <v>833</v>
      </c>
      <c r="F5" s="489" t="s">
        <v>834</v>
      </c>
      <c r="G5" s="489" t="s">
        <v>835</v>
      </c>
    </row>
    <row r="6" spans="1:10" s="555" customFormat="1" ht="16.5" customHeight="1" x14ac:dyDescent="0.45">
      <c r="A6" s="550" t="s">
        <v>817</v>
      </c>
      <c r="B6" s="550" t="s">
        <v>562</v>
      </c>
      <c r="C6" s="551">
        <v>43252</v>
      </c>
      <c r="D6" s="552" t="s">
        <v>813</v>
      </c>
      <c r="E6" s="553" t="s">
        <v>836</v>
      </c>
      <c r="F6" s="554">
        <v>118326.17016045999</v>
      </c>
      <c r="G6" s="554">
        <v>105825.17016045999</v>
      </c>
      <c r="I6" s="556"/>
      <c r="J6" s="557"/>
    </row>
    <row r="7" spans="1:10" s="555" customFormat="1" ht="16.5" customHeight="1" x14ac:dyDescent="0.45">
      <c r="A7" s="550" t="s">
        <v>817</v>
      </c>
      <c r="B7" s="550" t="s">
        <v>17</v>
      </c>
      <c r="C7" s="551">
        <v>43252</v>
      </c>
      <c r="D7" s="552" t="s">
        <v>813</v>
      </c>
      <c r="E7" s="553" t="s">
        <v>836</v>
      </c>
      <c r="F7" s="554">
        <v>47823</v>
      </c>
      <c r="G7" s="554">
        <v>35322</v>
      </c>
      <c r="I7" s="556"/>
      <c r="J7" s="557"/>
    </row>
    <row r="8" spans="1:10" s="555" customFormat="1" ht="16.5" customHeight="1" x14ac:dyDescent="0.45">
      <c r="A8" s="550" t="s">
        <v>826</v>
      </c>
      <c r="B8" s="550" t="s">
        <v>17</v>
      </c>
      <c r="C8" s="551">
        <v>43252</v>
      </c>
      <c r="D8" s="552" t="s">
        <v>813</v>
      </c>
      <c r="E8" s="553" t="s">
        <v>836</v>
      </c>
      <c r="F8" s="554">
        <v>6335</v>
      </c>
      <c r="G8" s="554">
        <v>10144</v>
      </c>
      <c r="I8" s="556"/>
      <c r="J8" s="557"/>
    </row>
    <row r="9" spans="1:10" s="555" customFormat="1" ht="16.5" customHeight="1" x14ac:dyDescent="0.45">
      <c r="A9" s="550" t="s">
        <v>818</v>
      </c>
      <c r="B9" s="550" t="s">
        <v>562</v>
      </c>
      <c r="C9" s="551">
        <v>43252</v>
      </c>
      <c r="D9" s="552" t="s">
        <v>813</v>
      </c>
      <c r="E9" s="553" t="s">
        <v>836</v>
      </c>
      <c r="F9" s="554">
        <v>77894.923949999997</v>
      </c>
      <c r="G9" s="554">
        <v>61584.923949999997</v>
      </c>
      <c r="I9" s="556"/>
      <c r="J9" s="557"/>
    </row>
    <row r="10" spans="1:10" s="555" customFormat="1" ht="16.5" customHeight="1" x14ac:dyDescent="0.45">
      <c r="A10" s="550" t="s">
        <v>818</v>
      </c>
      <c r="B10" s="550" t="s">
        <v>17</v>
      </c>
      <c r="C10" s="551">
        <v>43252</v>
      </c>
      <c r="D10" s="552" t="s">
        <v>813</v>
      </c>
      <c r="E10" s="553" t="s">
        <v>836</v>
      </c>
      <c r="F10" s="554">
        <v>41488</v>
      </c>
      <c r="G10" s="554">
        <v>25178</v>
      </c>
      <c r="I10" s="556"/>
      <c r="J10" s="557"/>
    </row>
    <row r="11" spans="1:10" s="555" customFormat="1" ht="16.5" customHeight="1" x14ac:dyDescent="0.45">
      <c r="A11" s="550" t="s">
        <v>820</v>
      </c>
      <c r="B11" s="550" t="s">
        <v>562</v>
      </c>
      <c r="C11" s="551">
        <v>43617</v>
      </c>
      <c r="D11" s="552" t="s">
        <v>813</v>
      </c>
      <c r="E11" s="553" t="s">
        <v>836</v>
      </c>
      <c r="F11" s="554">
        <v>170072.76027</v>
      </c>
      <c r="G11" s="554">
        <v>202309.342397</v>
      </c>
      <c r="I11" s="556"/>
      <c r="J11" s="557"/>
    </row>
    <row r="12" spans="1:10" s="555" customFormat="1" ht="16.5" customHeight="1" x14ac:dyDescent="0.45">
      <c r="A12" s="550" t="s">
        <v>815</v>
      </c>
      <c r="B12" s="550" t="s">
        <v>562</v>
      </c>
      <c r="C12" s="551">
        <v>43252</v>
      </c>
      <c r="D12" s="552" t="s">
        <v>813</v>
      </c>
      <c r="E12" s="553" t="s">
        <v>836</v>
      </c>
      <c r="F12" s="554">
        <v>53057.748975959999</v>
      </c>
      <c r="G12" s="554">
        <v>30492.84287</v>
      </c>
      <c r="I12" s="556"/>
      <c r="J12" s="557"/>
    </row>
    <row r="13" spans="1:10" s="555" customFormat="1" ht="16.5" customHeight="1" x14ac:dyDescent="0.45">
      <c r="A13" s="550" t="s">
        <v>816</v>
      </c>
      <c r="B13" s="550" t="s">
        <v>562</v>
      </c>
      <c r="C13" s="551">
        <v>43252</v>
      </c>
      <c r="D13" s="552" t="s">
        <v>813</v>
      </c>
      <c r="E13" s="553" t="s">
        <v>836</v>
      </c>
      <c r="F13" s="554">
        <v>3963.6556804199981</v>
      </c>
      <c r="G13" s="554">
        <v>3027.6550000000002</v>
      </c>
      <c r="I13" s="556"/>
      <c r="J13" s="557"/>
    </row>
    <row r="14" spans="1:10" s="555" customFormat="1" ht="16.5" customHeight="1" x14ac:dyDescent="0.45">
      <c r="A14" s="550" t="s">
        <v>816</v>
      </c>
      <c r="B14" s="550" t="s">
        <v>17</v>
      </c>
      <c r="C14" s="551">
        <v>43252</v>
      </c>
      <c r="D14" s="552" t="s">
        <v>813</v>
      </c>
      <c r="E14" s="553" t="s">
        <v>836</v>
      </c>
      <c r="F14" s="554">
        <v>7405</v>
      </c>
      <c r="G14" s="554">
        <v>6469</v>
      </c>
      <c r="I14" s="556"/>
      <c r="J14" s="557"/>
    </row>
    <row r="15" spans="1:10" s="555" customFormat="1" ht="16.5" customHeight="1" x14ac:dyDescent="0.45">
      <c r="A15" s="550" t="s">
        <v>816</v>
      </c>
      <c r="B15" s="550" t="s">
        <v>562</v>
      </c>
      <c r="C15" s="551">
        <v>43617</v>
      </c>
      <c r="D15" s="552" t="s">
        <v>813</v>
      </c>
      <c r="E15" s="553" t="s">
        <v>836</v>
      </c>
      <c r="F15" s="554">
        <v>4024.2914244455565</v>
      </c>
      <c r="G15" s="554">
        <v>2272.2914244455565</v>
      </c>
      <c r="I15" s="556"/>
      <c r="J15" s="557"/>
    </row>
    <row r="16" spans="1:10" s="555" customFormat="1" ht="16.5" customHeight="1" x14ac:dyDescent="0.45">
      <c r="A16" s="550" t="s">
        <v>816</v>
      </c>
      <c r="B16" s="550" t="s">
        <v>17</v>
      </c>
      <c r="C16" s="551">
        <v>43617</v>
      </c>
      <c r="D16" s="552" t="s">
        <v>813</v>
      </c>
      <c r="E16" s="553" t="s">
        <v>836</v>
      </c>
      <c r="F16" s="554">
        <v>4592</v>
      </c>
      <c r="G16" s="554">
        <v>2840</v>
      </c>
      <c r="I16" s="556"/>
      <c r="J16" s="557"/>
    </row>
    <row r="17" spans="1:10" s="555" customFormat="1" ht="16.5" customHeight="1" x14ac:dyDescent="0.45">
      <c r="A17" s="550" t="s">
        <v>824</v>
      </c>
      <c r="B17" s="550" t="s">
        <v>17</v>
      </c>
      <c r="C17" s="551">
        <v>43252</v>
      </c>
      <c r="D17" s="552" t="s">
        <v>813</v>
      </c>
      <c r="E17" s="553" t="s">
        <v>836</v>
      </c>
      <c r="F17" s="554">
        <v>16903</v>
      </c>
      <c r="G17" s="554">
        <v>14767</v>
      </c>
      <c r="I17" s="556"/>
      <c r="J17" s="557"/>
    </row>
    <row r="18" spans="1:10" s="555" customFormat="1" ht="16.5" customHeight="1" x14ac:dyDescent="0.45">
      <c r="A18" s="550" t="s">
        <v>825</v>
      </c>
      <c r="B18" s="550" t="s">
        <v>17</v>
      </c>
      <c r="C18" s="551">
        <v>43252</v>
      </c>
      <c r="D18" s="552" t="s">
        <v>813</v>
      </c>
      <c r="E18" s="553" t="s">
        <v>836</v>
      </c>
      <c r="F18" s="554">
        <v>9498</v>
      </c>
      <c r="G18" s="554">
        <v>8298</v>
      </c>
      <c r="I18" s="556"/>
      <c r="J18" s="557"/>
    </row>
    <row r="19" spans="1:10" s="555" customFormat="1" ht="16.5" customHeight="1" x14ac:dyDescent="0.45">
      <c r="A19" s="550" t="s">
        <v>819</v>
      </c>
      <c r="B19" s="550" t="s">
        <v>562</v>
      </c>
      <c r="C19" s="551">
        <v>43252</v>
      </c>
      <c r="D19" s="552" t="s">
        <v>813</v>
      </c>
      <c r="E19" s="553" t="s">
        <v>836</v>
      </c>
      <c r="F19" s="554">
        <v>33355.592867660002</v>
      </c>
      <c r="G19" s="554">
        <v>20804.686580000001</v>
      </c>
      <c r="I19" s="556"/>
      <c r="J19" s="557"/>
    </row>
    <row r="20" spans="1:10" s="555" customFormat="1" ht="16.5" customHeight="1" x14ac:dyDescent="0.45">
      <c r="A20" s="550" t="s">
        <v>819</v>
      </c>
      <c r="B20" s="550" t="s">
        <v>17</v>
      </c>
      <c r="C20" s="551">
        <v>43252</v>
      </c>
      <c r="D20" s="552" t="s">
        <v>813</v>
      </c>
      <c r="E20" s="553" t="s">
        <v>836</v>
      </c>
      <c r="F20" s="554">
        <v>141.2289715</v>
      </c>
      <c r="G20" s="554">
        <v>-13163.581389999999</v>
      </c>
      <c r="I20" s="556"/>
      <c r="J20" s="557"/>
    </row>
    <row r="21" spans="1:10" s="555" customFormat="1" ht="16.5" customHeight="1" x14ac:dyDescent="0.45">
      <c r="A21" s="550" t="s">
        <v>821</v>
      </c>
      <c r="B21" s="550" t="s">
        <v>17</v>
      </c>
      <c r="C21" s="551">
        <v>43252</v>
      </c>
      <c r="D21" s="552" t="s">
        <v>813</v>
      </c>
      <c r="E21" s="553" t="s">
        <v>836</v>
      </c>
      <c r="F21" s="554">
        <v>45310</v>
      </c>
      <c r="G21" s="554">
        <v>34680</v>
      </c>
      <c r="I21" s="556"/>
      <c r="J21" s="557"/>
    </row>
    <row r="22" spans="1:10" s="555" customFormat="1" ht="16.5" customHeight="1" x14ac:dyDescent="0.45">
      <c r="A22" s="550" t="s">
        <v>821</v>
      </c>
      <c r="B22" s="550" t="s">
        <v>562</v>
      </c>
      <c r="C22" s="551">
        <v>43617</v>
      </c>
      <c r="D22" s="552" t="s">
        <v>813</v>
      </c>
      <c r="E22" s="553" t="s">
        <v>836</v>
      </c>
      <c r="F22" s="554">
        <v>169230.47238001</v>
      </c>
      <c r="G22" s="554">
        <v>201131.48838001001</v>
      </c>
      <c r="I22" s="556"/>
      <c r="J22" s="557"/>
    </row>
    <row r="23" spans="1:10" s="555" customFormat="1" ht="16.5" customHeight="1" x14ac:dyDescent="0.45">
      <c r="A23" s="550" t="s">
        <v>827</v>
      </c>
      <c r="B23" s="550" t="s">
        <v>17</v>
      </c>
      <c r="C23" s="551">
        <v>43252</v>
      </c>
      <c r="D23" s="552" t="s">
        <v>813</v>
      </c>
      <c r="E23" s="553" t="s">
        <v>836</v>
      </c>
      <c r="F23" s="554">
        <v>985.57456530000638</v>
      </c>
      <c r="G23" s="554">
        <v>532.92139899999995</v>
      </c>
      <c r="I23" s="556"/>
      <c r="J23" s="557"/>
    </row>
    <row r="24" spans="1:10" s="555" customFormat="1" ht="16.5" customHeight="1" x14ac:dyDescent="0.45">
      <c r="A24" s="550" t="s">
        <v>827</v>
      </c>
      <c r="B24" s="550" t="s">
        <v>559</v>
      </c>
      <c r="C24" s="551">
        <v>43252</v>
      </c>
      <c r="D24" s="552" t="s">
        <v>812</v>
      </c>
      <c r="E24" s="553" t="s">
        <v>836</v>
      </c>
      <c r="F24" s="554">
        <v>2542.9430499999999</v>
      </c>
      <c r="G24" s="554">
        <v>2027.65705</v>
      </c>
      <c r="I24" s="556"/>
      <c r="J24" s="557"/>
    </row>
    <row r="25" spans="1:10" s="555" customFormat="1" ht="16.5" customHeight="1" x14ac:dyDescent="0.45">
      <c r="A25" s="550" t="s">
        <v>827</v>
      </c>
      <c r="B25" s="550" t="s">
        <v>561</v>
      </c>
      <c r="C25" s="551">
        <v>43252</v>
      </c>
      <c r="D25" s="552" t="s">
        <v>812</v>
      </c>
      <c r="E25" s="553" t="s">
        <v>836</v>
      </c>
      <c r="F25" s="554">
        <v>-955.05539905999615</v>
      </c>
      <c r="G25" s="554">
        <v>-1123.8514729000001</v>
      </c>
      <c r="I25" s="556"/>
      <c r="J25" s="557"/>
    </row>
    <row r="26" spans="1:10" s="555" customFormat="1" ht="16.5" customHeight="1" x14ac:dyDescent="0.45">
      <c r="A26" s="550" t="s">
        <v>827</v>
      </c>
      <c r="B26" s="550" t="s">
        <v>561</v>
      </c>
      <c r="C26" s="551">
        <v>43617</v>
      </c>
      <c r="D26" s="552" t="s">
        <v>812</v>
      </c>
      <c r="E26" s="553" t="s">
        <v>836</v>
      </c>
      <c r="F26" s="554">
        <v>861.45715171445465</v>
      </c>
      <c r="G26" s="554">
        <v>704.36015171445467</v>
      </c>
      <c r="I26" s="556"/>
      <c r="J26" s="557"/>
    </row>
    <row r="27" spans="1:10" s="555" customFormat="1" ht="16.5" customHeight="1" x14ac:dyDescent="0.45">
      <c r="A27" s="550" t="s">
        <v>814</v>
      </c>
      <c r="B27" s="550" t="s">
        <v>562</v>
      </c>
      <c r="C27" s="551">
        <v>43252</v>
      </c>
      <c r="D27" s="552" t="s">
        <v>813</v>
      </c>
      <c r="E27" s="553" t="s">
        <v>836</v>
      </c>
      <c r="F27" s="554">
        <v>147906.92316561998</v>
      </c>
      <c r="G27" s="554">
        <v>123791.01687000001</v>
      </c>
      <c r="I27" s="556"/>
      <c r="J27" s="557"/>
    </row>
    <row r="28" spans="1:10" s="555" customFormat="1" ht="16.5" customHeight="1" x14ac:dyDescent="0.45">
      <c r="A28" s="550" t="s">
        <v>814</v>
      </c>
      <c r="B28" s="550" t="s">
        <v>17</v>
      </c>
      <c r="C28" s="551">
        <v>43252</v>
      </c>
      <c r="D28" s="552" t="s">
        <v>813</v>
      </c>
      <c r="E28" s="553" t="s">
        <v>836</v>
      </c>
      <c r="F28" s="554">
        <v>40559.228971500001</v>
      </c>
      <c r="G28" s="554">
        <v>15689.418610000001</v>
      </c>
      <c r="I28" s="556"/>
      <c r="J28" s="557"/>
    </row>
    <row r="29" spans="1:10" s="555" customFormat="1" ht="16.5" customHeight="1" x14ac:dyDescent="0.45">
      <c r="A29" s="550" t="s">
        <v>822</v>
      </c>
      <c r="B29" s="550" t="s">
        <v>17</v>
      </c>
      <c r="C29" s="551">
        <v>43252</v>
      </c>
      <c r="D29" s="552" t="s">
        <v>813</v>
      </c>
      <c r="E29" s="553" t="s">
        <v>836</v>
      </c>
      <c r="F29" s="554">
        <v>7320</v>
      </c>
      <c r="G29" s="554">
        <v>5769</v>
      </c>
      <c r="I29" s="556"/>
      <c r="J29" s="557"/>
    </row>
    <row r="30" spans="1:10" s="555" customFormat="1" ht="16.5" customHeight="1" x14ac:dyDescent="0.45">
      <c r="A30" s="550" t="s">
        <v>823</v>
      </c>
      <c r="B30" s="550" t="s">
        <v>17</v>
      </c>
      <c r="C30" s="551">
        <v>43252</v>
      </c>
      <c r="D30" s="552" t="s">
        <v>813</v>
      </c>
      <c r="E30" s="553" t="s">
        <v>836</v>
      </c>
      <c r="F30" s="554">
        <v>33239.228971500001</v>
      </c>
      <c r="G30" s="554">
        <v>9920.4186100000006</v>
      </c>
      <c r="I30" s="556"/>
      <c r="J30" s="557"/>
    </row>
    <row r="31" spans="1:10" s="555" customFormat="1" ht="16.5" customHeight="1" x14ac:dyDescent="0.45">
      <c r="A31" s="550" t="s">
        <v>828</v>
      </c>
      <c r="B31" s="550" t="s">
        <v>561</v>
      </c>
      <c r="C31" s="551">
        <v>43617</v>
      </c>
      <c r="D31" s="552" t="s">
        <v>812</v>
      </c>
      <c r="E31" s="553" t="s">
        <v>836</v>
      </c>
      <c r="F31" s="554">
        <v>8973.1905493800004</v>
      </c>
      <c r="G31" s="554">
        <v>7558.1195493800005</v>
      </c>
      <c r="I31" s="556"/>
      <c r="J31" s="557"/>
    </row>
    <row r="32" spans="1:10" s="555" customFormat="1" ht="16.5" customHeight="1" x14ac:dyDescent="0.45">
      <c r="A32" s="550" t="s">
        <v>832</v>
      </c>
      <c r="B32" s="550" t="s">
        <v>48</v>
      </c>
      <c r="C32" s="551">
        <v>42887</v>
      </c>
      <c r="D32" s="552" t="s">
        <v>812</v>
      </c>
      <c r="E32" s="553" t="s">
        <v>836</v>
      </c>
      <c r="F32" s="554">
        <v>59093.068265000002</v>
      </c>
      <c r="G32" s="554">
        <v>51048.641264999998</v>
      </c>
      <c r="I32" s="556"/>
      <c r="J32" s="557"/>
    </row>
    <row r="33" spans="1:10" s="555" customFormat="1" ht="16.5" customHeight="1" x14ac:dyDescent="0.45">
      <c r="A33" s="550" t="s">
        <v>832</v>
      </c>
      <c r="B33" s="550" t="s">
        <v>559</v>
      </c>
      <c r="C33" s="551">
        <v>42887</v>
      </c>
      <c r="D33" s="552" t="s">
        <v>812</v>
      </c>
      <c r="E33" s="553" t="s">
        <v>836</v>
      </c>
      <c r="F33" s="554">
        <v>47821.134924999998</v>
      </c>
      <c r="G33" s="554">
        <v>39207.333924999999</v>
      </c>
      <c r="I33" s="556"/>
      <c r="J33" s="557"/>
    </row>
    <row r="34" spans="1:10" s="555" customFormat="1" ht="16.5" customHeight="1" x14ac:dyDescent="0.45">
      <c r="A34" s="550" t="s">
        <v>832</v>
      </c>
      <c r="B34" s="550" t="s">
        <v>48</v>
      </c>
      <c r="C34" s="551">
        <v>43252</v>
      </c>
      <c r="D34" s="552" t="s">
        <v>812</v>
      </c>
      <c r="E34" s="553" t="s">
        <v>836</v>
      </c>
      <c r="F34" s="554">
        <v>86376.340263999999</v>
      </c>
      <c r="G34" s="554">
        <v>76888.093263999996</v>
      </c>
      <c r="I34" s="556"/>
      <c r="J34" s="557"/>
    </row>
    <row r="35" spans="1:10" s="555" customFormat="1" ht="16.5" customHeight="1" x14ac:dyDescent="0.45">
      <c r="A35" s="550" t="s">
        <v>832</v>
      </c>
      <c r="B35" s="550" t="s">
        <v>559</v>
      </c>
      <c r="C35" s="551">
        <v>43252</v>
      </c>
      <c r="D35" s="552" t="s">
        <v>812</v>
      </c>
      <c r="E35" s="553" t="s">
        <v>836</v>
      </c>
      <c r="F35" s="554">
        <v>58768.345000000001</v>
      </c>
      <c r="G35" s="554">
        <v>49280.097999999904</v>
      </c>
      <c r="I35" s="556"/>
      <c r="J35" s="557"/>
    </row>
    <row r="36" spans="1:10" s="555" customFormat="1" ht="16.5" customHeight="1" x14ac:dyDescent="0.45">
      <c r="A36" s="550" t="s">
        <v>832</v>
      </c>
      <c r="B36" s="550" t="s">
        <v>559</v>
      </c>
      <c r="C36" s="551">
        <v>43617</v>
      </c>
      <c r="D36" s="552" t="s">
        <v>812</v>
      </c>
      <c r="E36" s="553" t="s">
        <v>836</v>
      </c>
      <c r="F36" s="554">
        <v>70532.758000000002</v>
      </c>
      <c r="G36" s="554">
        <v>60405.563999999998</v>
      </c>
      <c r="I36" s="556"/>
      <c r="J36" s="557"/>
    </row>
    <row r="37" spans="1:10" s="555" customFormat="1" ht="16.5" customHeight="1" x14ac:dyDescent="0.45">
      <c r="A37" s="550" t="s">
        <v>831</v>
      </c>
      <c r="B37" s="550" t="s">
        <v>561</v>
      </c>
      <c r="C37" s="551">
        <v>42156</v>
      </c>
      <c r="D37" s="552" t="s">
        <v>812</v>
      </c>
      <c r="E37" s="553" t="s">
        <v>837</v>
      </c>
      <c r="F37" s="554">
        <v>206.52099999999999</v>
      </c>
      <c r="G37" s="554">
        <v>234.845</v>
      </c>
      <c r="I37" s="556"/>
      <c r="J37" s="557"/>
    </row>
    <row r="38" spans="1:10" s="555" customFormat="1" ht="16.5" customHeight="1" x14ac:dyDescent="0.45">
      <c r="A38" s="550" t="s">
        <v>831</v>
      </c>
      <c r="B38" s="550" t="s">
        <v>561</v>
      </c>
      <c r="C38" s="551">
        <v>42522</v>
      </c>
      <c r="D38" s="552" t="s">
        <v>812</v>
      </c>
      <c r="E38" s="553" t="s">
        <v>837</v>
      </c>
      <c r="F38" s="554">
        <v>247.66300000000001</v>
      </c>
      <c r="G38" s="554">
        <v>289.64299999999997</v>
      </c>
      <c r="I38" s="556"/>
      <c r="J38" s="557"/>
    </row>
    <row r="39" spans="1:10" s="555" customFormat="1" ht="16.5" customHeight="1" x14ac:dyDescent="0.45">
      <c r="A39" s="550" t="s">
        <v>831</v>
      </c>
      <c r="B39" s="550" t="s">
        <v>48</v>
      </c>
      <c r="C39" s="551">
        <v>42887</v>
      </c>
      <c r="D39" s="552" t="s">
        <v>812</v>
      </c>
      <c r="E39" s="553" t="s">
        <v>837</v>
      </c>
      <c r="F39" s="554">
        <v>1584.64</v>
      </c>
      <c r="G39" s="554">
        <v>1423.6669999999999</v>
      </c>
      <c r="I39" s="556"/>
      <c r="J39" s="557"/>
    </row>
    <row r="40" spans="1:10" s="555" customFormat="1" ht="16.5" customHeight="1" x14ac:dyDescent="0.45">
      <c r="A40" s="550" t="s">
        <v>831</v>
      </c>
      <c r="B40" s="550" t="s">
        <v>559</v>
      </c>
      <c r="C40" s="551">
        <v>42887</v>
      </c>
      <c r="D40" s="552" t="s">
        <v>812</v>
      </c>
      <c r="E40" s="553" t="s">
        <v>837</v>
      </c>
      <c r="F40" s="554">
        <v>1260.49</v>
      </c>
      <c r="G40" s="554">
        <v>1044.1859999999999</v>
      </c>
      <c r="I40" s="556"/>
      <c r="J40" s="557"/>
    </row>
    <row r="41" spans="1:10" s="555" customFormat="1" ht="16.5" customHeight="1" x14ac:dyDescent="0.45">
      <c r="A41" s="550" t="s">
        <v>831</v>
      </c>
      <c r="B41" s="550" t="s">
        <v>561</v>
      </c>
      <c r="C41" s="551">
        <v>42887</v>
      </c>
      <c r="D41" s="552" t="s">
        <v>812</v>
      </c>
      <c r="E41" s="553" t="s">
        <v>837</v>
      </c>
      <c r="F41" s="554">
        <v>276.339</v>
      </c>
      <c r="G41" s="554">
        <v>331.67</v>
      </c>
      <c r="I41" s="556"/>
      <c r="J41" s="557"/>
    </row>
    <row r="42" spans="1:10" s="558" customFormat="1" ht="16.5" customHeight="1" x14ac:dyDescent="0.45">
      <c r="A42" s="550" t="s">
        <v>831</v>
      </c>
      <c r="B42" s="550" t="s">
        <v>559</v>
      </c>
      <c r="C42" s="551">
        <v>43252</v>
      </c>
      <c r="D42" s="552" t="s">
        <v>812</v>
      </c>
      <c r="E42" s="553" t="s">
        <v>837</v>
      </c>
      <c r="F42" s="554">
        <v>1549.4929999999999</v>
      </c>
      <c r="G42" s="554">
        <v>1352</v>
      </c>
      <c r="I42" s="559"/>
      <c r="J42" s="560"/>
    </row>
    <row r="43" spans="1:10" s="555" customFormat="1" ht="16.5" customHeight="1" x14ac:dyDescent="0.45">
      <c r="A43" s="550" t="s">
        <v>830</v>
      </c>
      <c r="B43" s="550" t="s">
        <v>48</v>
      </c>
      <c r="C43" s="551">
        <v>43617</v>
      </c>
      <c r="D43" s="552" t="s">
        <v>812</v>
      </c>
      <c r="E43" s="553" t="s">
        <v>836</v>
      </c>
      <c r="F43" s="554">
        <v>450.28500000000003</v>
      </c>
      <c r="G43" s="554">
        <v>244.81299999999999</v>
      </c>
      <c r="I43" s="556"/>
      <c r="J43" s="557"/>
    </row>
    <row r="44" spans="1:10" s="555" customFormat="1" ht="16.5" customHeight="1" x14ac:dyDescent="0.45">
      <c r="A44" s="550" t="s">
        <v>829</v>
      </c>
      <c r="B44" s="550" t="s">
        <v>48</v>
      </c>
      <c r="C44" s="551">
        <v>43617</v>
      </c>
      <c r="D44" s="552" t="s">
        <v>812</v>
      </c>
      <c r="E44" s="553" t="s">
        <v>836</v>
      </c>
      <c r="F44" s="554">
        <v>3001.3364728800002</v>
      </c>
      <c r="G44" s="554">
        <v>2357.65247288</v>
      </c>
      <c r="I44" s="556"/>
      <c r="J44" s="557"/>
    </row>
    <row r="45" spans="1:10" ht="16.5" customHeight="1" x14ac:dyDescent="0.45">
      <c r="A45" s="258"/>
      <c r="B45" s="259"/>
      <c r="C45" s="259"/>
      <c r="D45" s="260"/>
      <c r="E45" s="260"/>
      <c r="F45" s="260"/>
    </row>
    <row r="46" spans="1:10" ht="16.5" customHeight="1" x14ac:dyDescent="0.45">
      <c r="A46" s="258"/>
      <c r="B46" s="259"/>
      <c r="C46" s="259"/>
      <c r="D46" s="260"/>
      <c r="E46" s="260"/>
      <c r="F46" s="260"/>
    </row>
    <row r="47" spans="1:10" ht="16.5" customHeight="1" x14ac:dyDescent="0.45">
      <c r="A47" s="258"/>
      <c r="B47" s="259"/>
      <c r="C47" s="259"/>
      <c r="D47" s="260"/>
      <c r="E47" s="260"/>
      <c r="F47" s="260"/>
    </row>
    <row r="48" spans="1:10" ht="16.5" customHeight="1" x14ac:dyDescent="0.45">
      <c r="A48" s="258"/>
      <c r="B48" s="259"/>
      <c r="C48" s="259"/>
      <c r="D48" s="260"/>
      <c r="E48" s="260"/>
      <c r="F48" s="260"/>
    </row>
    <row r="49" spans="1:6" ht="16.5" customHeight="1" x14ac:dyDescent="0.45">
      <c r="A49" s="258"/>
      <c r="B49" s="259"/>
      <c r="C49" s="259"/>
      <c r="D49" s="260"/>
      <c r="E49" s="260"/>
      <c r="F49" s="260"/>
    </row>
    <row r="50" spans="1:6" ht="16.5" customHeight="1" x14ac:dyDescent="0.45">
      <c r="A50" s="258"/>
      <c r="B50" s="259"/>
      <c r="C50" s="259"/>
      <c r="D50" s="260"/>
      <c r="E50" s="260"/>
      <c r="F50" s="260"/>
    </row>
    <row r="51" spans="1:6" ht="16.5" customHeight="1" x14ac:dyDescent="0.45">
      <c r="A51" s="258"/>
      <c r="B51" s="259"/>
      <c r="C51" s="259"/>
      <c r="D51" s="260"/>
      <c r="E51" s="260"/>
      <c r="F51" s="260"/>
    </row>
    <row r="52" spans="1:6" ht="16.5" customHeight="1" x14ac:dyDescent="0.45">
      <c r="A52" s="258"/>
      <c r="B52" s="259"/>
      <c r="C52" s="259"/>
      <c r="D52" s="260"/>
      <c r="E52" s="260"/>
      <c r="F52" s="260"/>
    </row>
    <row r="53" spans="1:6" ht="16.5" customHeight="1" x14ac:dyDescent="0.45">
      <c r="A53" s="258"/>
      <c r="B53" s="259"/>
      <c r="C53" s="259"/>
      <c r="D53" s="260"/>
      <c r="E53" s="260"/>
      <c r="F53" s="260"/>
    </row>
    <row r="54" spans="1:6" ht="16.5" customHeight="1" x14ac:dyDescent="0.45">
      <c r="A54" s="258"/>
      <c r="B54" s="259"/>
      <c r="C54" s="259"/>
      <c r="D54" s="260"/>
      <c r="E54" s="260"/>
      <c r="F54" s="260"/>
    </row>
    <row r="55" spans="1:6" ht="16.5" customHeight="1" x14ac:dyDescent="0.45">
      <c r="A55" s="258"/>
      <c r="B55" s="259"/>
      <c r="C55" s="259"/>
      <c r="D55" s="260"/>
      <c r="E55" s="260"/>
      <c r="F55" s="260"/>
    </row>
    <row r="56" spans="1:6" ht="16.5" customHeight="1" x14ac:dyDescent="0.45">
      <c r="A56" s="258"/>
      <c r="B56" s="259"/>
      <c r="C56" s="259"/>
      <c r="D56" s="260"/>
      <c r="E56" s="260"/>
      <c r="F56" s="260"/>
    </row>
    <row r="57" spans="1:6" ht="16.5" customHeight="1" x14ac:dyDescent="0.45">
      <c r="A57" s="258"/>
      <c r="B57" s="259"/>
      <c r="C57" s="259"/>
      <c r="D57" s="260"/>
      <c r="E57" s="260"/>
      <c r="F57" s="260"/>
    </row>
    <row r="58" spans="1:6" ht="16.5" customHeight="1" x14ac:dyDescent="0.45">
      <c r="A58" s="258"/>
      <c r="B58" s="259"/>
      <c r="C58" s="259"/>
      <c r="D58" s="260"/>
      <c r="E58" s="260"/>
      <c r="F58" s="260"/>
    </row>
    <row r="59" spans="1:6" ht="16.5" customHeight="1" x14ac:dyDescent="0.45">
      <c r="A59" s="258"/>
      <c r="B59" s="259"/>
      <c r="C59" s="259"/>
      <c r="D59" s="260"/>
      <c r="E59" s="260"/>
      <c r="F59" s="260"/>
    </row>
    <row r="60" spans="1:6" ht="16.5" customHeight="1" x14ac:dyDescent="0.45">
      <c r="A60" s="258"/>
      <c r="B60" s="259"/>
      <c r="C60" s="259"/>
      <c r="D60" s="260"/>
      <c r="E60" s="260"/>
      <c r="F60" s="260"/>
    </row>
    <row r="61" spans="1:6" ht="16.5" customHeight="1" x14ac:dyDescent="0.45">
      <c r="A61" s="258"/>
      <c r="B61" s="259"/>
      <c r="C61" s="259"/>
      <c r="D61" s="260"/>
      <c r="E61" s="260"/>
      <c r="F61" s="260"/>
    </row>
    <row r="62" spans="1:6" ht="16.5" customHeight="1" x14ac:dyDescent="0.45">
      <c r="A62" s="258"/>
      <c r="B62" s="259"/>
      <c r="C62" s="259"/>
      <c r="D62" s="260"/>
      <c r="E62" s="260"/>
      <c r="F62" s="260"/>
    </row>
    <row r="63" spans="1:6" ht="16.5" customHeight="1" x14ac:dyDescent="0.45">
      <c r="A63" s="258"/>
      <c r="B63" s="259"/>
      <c r="C63" s="259"/>
      <c r="D63" s="260"/>
      <c r="E63" s="260"/>
      <c r="F63" s="260"/>
    </row>
    <row r="64" spans="1:6" ht="16.5" customHeight="1" x14ac:dyDescent="0.45">
      <c r="A64" s="258"/>
      <c r="B64" s="259"/>
      <c r="C64" s="259"/>
      <c r="D64" s="260"/>
      <c r="E64" s="260"/>
      <c r="F64" s="260"/>
    </row>
    <row r="65" spans="1:6" ht="16.5" customHeight="1" x14ac:dyDescent="0.45">
      <c r="A65" s="258"/>
      <c r="B65" s="259"/>
      <c r="C65" s="259"/>
      <c r="D65" s="260"/>
      <c r="E65" s="260"/>
      <c r="F65" s="260"/>
    </row>
    <row r="66" spans="1:6" ht="16.5" customHeight="1" x14ac:dyDescent="0.45">
      <c r="A66" s="258"/>
      <c r="B66" s="259"/>
      <c r="C66" s="259"/>
      <c r="D66" s="260"/>
      <c r="E66" s="260"/>
      <c r="F66" s="260"/>
    </row>
    <row r="67" spans="1:6" ht="16.5" customHeight="1" x14ac:dyDescent="0.45">
      <c r="A67" s="258"/>
      <c r="B67" s="259"/>
      <c r="C67" s="259"/>
      <c r="D67" s="260"/>
      <c r="E67" s="260"/>
      <c r="F67" s="260"/>
    </row>
    <row r="68" spans="1:6" ht="16.5" customHeight="1" x14ac:dyDescent="0.45">
      <c r="A68" s="258"/>
      <c r="B68" s="259"/>
      <c r="C68" s="259"/>
      <c r="D68" s="260"/>
      <c r="E68" s="260"/>
      <c r="F68" s="260"/>
    </row>
    <row r="69" spans="1:6" ht="16.5" customHeight="1" x14ac:dyDescent="0.45">
      <c r="A69" s="258"/>
      <c r="B69" s="259"/>
      <c r="C69" s="259"/>
      <c r="D69" s="260"/>
      <c r="E69" s="260"/>
      <c r="F69" s="260"/>
    </row>
    <row r="70" spans="1:6" ht="16.5" customHeight="1" x14ac:dyDescent="0.45">
      <c r="A70" s="258"/>
      <c r="B70" s="259"/>
      <c r="C70" s="259"/>
      <c r="D70" s="260"/>
      <c r="E70" s="260"/>
      <c r="F70" s="260"/>
    </row>
    <row r="71" spans="1:6" ht="16.5" customHeight="1" x14ac:dyDescent="0.45">
      <c r="A71" s="258"/>
      <c r="B71" s="259"/>
      <c r="C71" s="259"/>
      <c r="D71" s="260"/>
      <c r="E71" s="260"/>
      <c r="F71" s="260"/>
    </row>
    <row r="72" spans="1:6" ht="16.5" customHeight="1" x14ac:dyDescent="0.45">
      <c r="A72" s="258"/>
      <c r="B72" s="259"/>
      <c r="C72" s="259"/>
      <c r="D72" s="260"/>
      <c r="E72" s="260"/>
      <c r="F72" s="260"/>
    </row>
    <row r="73" spans="1:6" ht="16.5" customHeight="1" x14ac:dyDescent="0.45">
      <c r="A73" s="258"/>
      <c r="B73" s="259"/>
      <c r="C73" s="259"/>
      <c r="D73" s="260"/>
      <c r="E73" s="260"/>
      <c r="F73" s="260"/>
    </row>
    <row r="74" spans="1:6" ht="16.5" customHeight="1" x14ac:dyDescent="0.45">
      <c r="A74" s="258"/>
      <c r="B74" s="259"/>
      <c r="C74" s="259"/>
      <c r="D74" s="260"/>
      <c r="E74" s="260"/>
      <c r="F74" s="260"/>
    </row>
    <row r="75" spans="1:6" ht="16.5" customHeight="1" x14ac:dyDescent="0.45">
      <c r="A75" s="258"/>
      <c r="B75" s="259"/>
      <c r="C75" s="259"/>
      <c r="D75" s="260"/>
      <c r="E75" s="260"/>
      <c r="F75" s="260"/>
    </row>
    <row r="76" spans="1:6" ht="16.5" customHeight="1" x14ac:dyDescent="0.45">
      <c r="A76" s="258"/>
      <c r="B76" s="259"/>
      <c r="C76" s="259"/>
      <c r="D76" s="260"/>
      <c r="E76" s="260"/>
      <c r="F76" s="260"/>
    </row>
    <row r="77" spans="1:6" ht="16.5" customHeight="1" x14ac:dyDescent="0.45">
      <c r="A77" s="258"/>
      <c r="B77" s="259"/>
      <c r="C77" s="259"/>
      <c r="D77" s="260"/>
      <c r="E77" s="260"/>
      <c r="F77" s="260"/>
    </row>
    <row r="78" spans="1:6" ht="16.5" customHeight="1" x14ac:dyDescent="0.45">
      <c r="A78" s="258"/>
      <c r="B78" s="259"/>
      <c r="C78" s="259"/>
      <c r="D78" s="260"/>
      <c r="E78" s="260"/>
      <c r="F78" s="260"/>
    </row>
    <row r="79" spans="1:6" ht="16.5" customHeight="1" x14ac:dyDescent="0.45">
      <c r="A79" s="258"/>
      <c r="B79" s="259"/>
      <c r="C79" s="259"/>
      <c r="D79" s="260"/>
      <c r="E79" s="260"/>
      <c r="F79" s="260"/>
    </row>
    <row r="80" spans="1:6" ht="16.5" customHeight="1" x14ac:dyDescent="0.45">
      <c r="A80" s="258"/>
      <c r="B80" s="259"/>
      <c r="C80" s="259"/>
      <c r="D80" s="260"/>
      <c r="E80" s="260"/>
      <c r="F80" s="260"/>
    </row>
    <row r="81" spans="1:6" ht="16.5" customHeight="1" x14ac:dyDescent="0.45">
      <c r="A81" s="258"/>
      <c r="B81" s="259"/>
      <c r="C81" s="259"/>
      <c r="D81" s="260"/>
      <c r="E81" s="260"/>
      <c r="F81" s="260"/>
    </row>
    <row r="82" spans="1:6" ht="16.5" customHeight="1" x14ac:dyDescent="0.45">
      <c r="A82" s="258"/>
      <c r="B82" s="259"/>
      <c r="C82" s="259"/>
      <c r="D82" s="260"/>
      <c r="E82" s="260"/>
      <c r="F82" s="260"/>
    </row>
    <row r="83" spans="1:6" ht="16.5" customHeight="1" x14ac:dyDescent="0.45">
      <c r="A83" s="258"/>
      <c r="B83" s="259"/>
      <c r="C83" s="259"/>
      <c r="D83" s="260"/>
      <c r="E83" s="260"/>
      <c r="F83" s="260"/>
    </row>
    <row r="84" spans="1:6" ht="16.5" customHeight="1" x14ac:dyDescent="0.45">
      <c r="A84" s="258"/>
      <c r="B84" s="259"/>
      <c r="C84" s="259"/>
      <c r="D84" s="260"/>
      <c r="E84" s="260"/>
      <c r="F84" s="260"/>
    </row>
    <row r="85" spans="1:6" ht="16.5" customHeight="1" x14ac:dyDescent="0.45">
      <c r="A85" s="258"/>
      <c r="B85" s="259"/>
      <c r="C85" s="259"/>
      <c r="D85" s="260"/>
      <c r="E85" s="260"/>
      <c r="F85" s="260"/>
    </row>
    <row r="86" spans="1:6" ht="16.5" customHeight="1" x14ac:dyDescent="0.45">
      <c r="A86" s="258"/>
      <c r="B86" s="259"/>
      <c r="C86" s="259"/>
      <c r="D86" s="260"/>
      <c r="E86" s="260"/>
      <c r="F86" s="260"/>
    </row>
    <row r="87" spans="1:6" ht="16.5" customHeight="1" x14ac:dyDescent="0.45">
      <c r="A87" s="258"/>
      <c r="B87" s="259"/>
      <c r="C87" s="259"/>
      <c r="D87" s="260"/>
      <c r="E87" s="260"/>
      <c r="F87" s="260"/>
    </row>
    <row r="88" spans="1:6" ht="16.5" customHeight="1" x14ac:dyDescent="0.45">
      <c r="A88" s="258"/>
      <c r="B88" s="259"/>
      <c r="C88" s="259"/>
      <c r="D88" s="260"/>
      <c r="E88" s="260"/>
      <c r="F88" s="260"/>
    </row>
    <row r="89" spans="1:6" ht="16.5" customHeight="1" x14ac:dyDescent="0.45">
      <c r="A89" s="258"/>
      <c r="B89" s="259"/>
      <c r="C89" s="259"/>
      <c r="D89" s="260"/>
      <c r="E89" s="260"/>
      <c r="F89" s="260"/>
    </row>
    <row r="90" spans="1:6" ht="16.5" customHeight="1" x14ac:dyDescent="0.45">
      <c r="A90" s="258"/>
      <c r="B90" s="259"/>
      <c r="C90" s="259"/>
      <c r="D90" s="260"/>
      <c r="E90" s="260"/>
      <c r="F90" s="260"/>
    </row>
    <row r="91" spans="1:6" ht="16.5" customHeight="1" x14ac:dyDescent="0.45">
      <c r="A91" s="258"/>
      <c r="B91" s="259"/>
      <c r="C91" s="259"/>
      <c r="D91" s="260"/>
      <c r="E91" s="260"/>
      <c r="F91" s="260"/>
    </row>
    <row r="92" spans="1:6" ht="16.5" customHeight="1" x14ac:dyDescent="0.45">
      <c r="A92" s="258"/>
      <c r="B92" s="259"/>
      <c r="C92" s="259"/>
      <c r="D92" s="260"/>
      <c r="E92" s="260"/>
      <c r="F92" s="260"/>
    </row>
    <row r="93" spans="1:6" ht="16.5" customHeight="1" x14ac:dyDescent="0.45">
      <c r="A93" s="258"/>
      <c r="B93" s="259"/>
      <c r="C93" s="259"/>
      <c r="D93" s="260"/>
      <c r="E93" s="260"/>
      <c r="F93" s="260"/>
    </row>
    <row r="94" spans="1:6" ht="16.5" customHeight="1" x14ac:dyDescent="0.45">
      <c r="A94" s="258"/>
      <c r="B94" s="259"/>
      <c r="C94" s="259"/>
      <c r="D94" s="260"/>
      <c r="E94" s="260"/>
      <c r="F94" s="260"/>
    </row>
    <row r="95" spans="1:6" ht="16.5" customHeight="1" x14ac:dyDescent="0.45">
      <c r="A95" s="258"/>
      <c r="B95" s="259"/>
      <c r="C95" s="259"/>
      <c r="D95" s="260"/>
      <c r="E95" s="260"/>
      <c r="F95" s="260"/>
    </row>
    <row r="96" spans="1:6" ht="16.5" customHeight="1" x14ac:dyDescent="0.45">
      <c r="A96" s="258"/>
      <c r="B96" s="259"/>
      <c r="C96" s="259"/>
      <c r="D96" s="260"/>
      <c r="E96" s="260"/>
      <c r="F96" s="260"/>
    </row>
    <row r="97" spans="1:6" ht="16.5" customHeight="1" x14ac:dyDescent="0.45">
      <c r="A97" s="258"/>
      <c r="B97" s="259"/>
      <c r="C97" s="259"/>
      <c r="D97" s="260"/>
      <c r="E97" s="260"/>
      <c r="F97" s="260"/>
    </row>
    <row r="98" spans="1:6" ht="16.5" customHeight="1" x14ac:dyDescent="0.45">
      <c r="A98" s="258"/>
      <c r="B98" s="259"/>
      <c r="C98" s="259"/>
      <c r="D98" s="260"/>
      <c r="E98" s="260"/>
      <c r="F98" s="260"/>
    </row>
    <row r="99" spans="1:6" ht="16.5" customHeight="1" x14ac:dyDescent="0.45">
      <c r="A99" s="258"/>
      <c r="B99" s="259"/>
      <c r="C99" s="259"/>
      <c r="D99" s="260"/>
      <c r="E99" s="260"/>
      <c r="F99" s="260"/>
    </row>
    <row r="100" spans="1:6" ht="16.5" customHeight="1" x14ac:dyDescent="0.45">
      <c r="A100" s="258"/>
      <c r="B100" s="259"/>
      <c r="C100" s="259"/>
      <c r="D100" s="260"/>
      <c r="E100" s="260"/>
      <c r="F100" s="260"/>
    </row>
    <row r="101" spans="1:6" ht="16.5" customHeight="1" x14ac:dyDescent="0.45">
      <c r="A101" s="258"/>
      <c r="B101" s="259"/>
      <c r="C101" s="259"/>
      <c r="D101" s="260"/>
      <c r="E101" s="260"/>
      <c r="F101" s="260"/>
    </row>
    <row r="102" spans="1:6" ht="16.5" customHeight="1" x14ac:dyDescent="0.45">
      <c r="A102" s="258"/>
      <c r="B102" s="259"/>
      <c r="C102" s="259"/>
      <c r="D102" s="260"/>
      <c r="E102" s="260"/>
      <c r="F102" s="260"/>
    </row>
    <row r="103" spans="1:6" ht="16.5" customHeight="1" x14ac:dyDescent="0.45">
      <c r="A103" s="258"/>
      <c r="B103" s="259"/>
      <c r="C103" s="259"/>
      <c r="D103" s="260"/>
      <c r="E103" s="260"/>
      <c r="F103" s="260"/>
    </row>
    <row r="104" spans="1:6" ht="16.5" customHeight="1" x14ac:dyDescent="0.45">
      <c r="A104" s="258"/>
      <c r="B104" s="259"/>
      <c r="C104" s="259"/>
      <c r="D104" s="260"/>
      <c r="E104" s="260"/>
      <c r="F104" s="260"/>
    </row>
    <row r="105" spans="1:6" ht="16.5" customHeight="1" x14ac:dyDescent="0.45">
      <c r="A105" s="258"/>
      <c r="B105" s="259"/>
      <c r="C105" s="259"/>
      <c r="D105" s="260"/>
      <c r="E105" s="260"/>
      <c r="F105" s="260"/>
    </row>
    <row r="106" spans="1:6" ht="16.5" customHeight="1" x14ac:dyDescent="0.45">
      <c r="A106" s="258"/>
      <c r="B106" s="259"/>
      <c r="C106" s="259"/>
      <c r="D106" s="260"/>
      <c r="E106" s="260"/>
      <c r="F106" s="260"/>
    </row>
    <row r="107" spans="1:6" ht="16.5" customHeight="1" x14ac:dyDescent="0.45">
      <c r="A107" s="258"/>
      <c r="B107" s="259"/>
      <c r="C107" s="259"/>
      <c r="D107" s="260"/>
      <c r="E107" s="260"/>
      <c r="F107" s="260"/>
    </row>
    <row r="108" spans="1:6" ht="16.5" customHeight="1" x14ac:dyDescent="0.45">
      <c r="A108" s="258"/>
      <c r="B108" s="259"/>
      <c r="C108" s="259"/>
      <c r="D108" s="260"/>
      <c r="E108" s="260"/>
      <c r="F108" s="260"/>
    </row>
    <row r="109" spans="1:6" ht="16.5" customHeight="1" x14ac:dyDescent="0.45">
      <c r="A109" s="258"/>
      <c r="B109" s="259"/>
      <c r="C109" s="259"/>
      <c r="D109" s="260"/>
      <c r="E109" s="260"/>
      <c r="F109" s="260"/>
    </row>
    <row r="110" spans="1:6" ht="16.5" customHeight="1" x14ac:dyDescent="0.45">
      <c r="A110" s="258"/>
      <c r="B110" s="259"/>
      <c r="C110" s="259"/>
      <c r="D110" s="260"/>
      <c r="E110" s="260"/>
      <c r="F110" s="260"/>
    </row>
    <row r="111" spans="1:6" ht="16.5" customHeight="1" x14ac:dyDescent="0.45">
      <c r="A111" s="258"/>
      <c r="B111" s="259"/>
      <c r="C111" s="259"/>
      <c r="D111" s="260"/>
      <c r="E111" s="260"/>
      <c r="F111" s="260"/>
    </row>
    <row r="112" spans="1:6" ht="16.5" customHeight="1" x14ac:dyDescent="0.45">
      <c r="A112" s="258"/>
      <c r="B112" s="259"/>
      <c r="C112" s="259"/>
      <c r="D112" s="260"/>
      <c r="E112" s="260"/>
      <c r="F112" s="260"/>
    </row>
    <row r="113" spans="1:6" ht="16.5" customHeight="1" x14ac:dyDescent="0.45">
      <c r="A113" s="258"/>
      <c r="B113" s="259"/>
      <c r="C113" s="259"/>
      <c r="D113" s="260"/>
      <c r="E113" s="260"/>
      <c r="F113" s="260"/>
    </row>
    <row r="114" spans="1:6" ht="16.5" customHeight="1" x14ac:dyDescent="0.45">
      <c r="A114" s="258"/>
      <c r="B114" s="259"/>
      <c r="C114" s="259"/>
      <c r="D114" s="260"/>
      <c r="E114" s="260"/>
      <c r="F114" s="260"/>
    </row>
    <row r="115" spans="1:6" ht="16.5" customHeight="1" x14ac:dyDescent="0.45">
      <c r="A115" s="258"/>
      <c r="B115" s="259"/>
      <c r="C115" s="259"/>
      <c r="D115" s="260"/>
      <c r="E115" s="260"/>
      <c r="F115" s="260"/>
    </row>
    <row r="116" spans="1:6" ht="16.5" customHeight="1" x14ac:dyDescent="0.45">
      <c r="A116" s="258"/>
      <c r="B116" s="259"/>
      <c r="C116" s="259"/>
      <c r="D116" s="260"/>
      <c r="E116" s="260"/>
      <c r="F116" s="260"/>
    </row>
    <row r="117" spans="1:6" ht="16.5" customHeight="1" x14ac:dyDescent="0.45">
      <c r="A117" s="258"/>
      <c r="B117" s="259"/>
      <c r="C117" s="259"/>
      <c r="D117" s="260"/>
      <c r="E117" s="260"/>
      <c r="F117" s="260"/>
    </row>
    <row r="118" spans="1:6" ht="16.5" customHeight="1" x14ac:dyDescent="0.45">
      <c r="A118" s="258"/>
      <c r="B118" s="259"/>
      <c r="C118" s="259"/>
      <c r="D118" s="260"/>
      <c r="E118" s="260"/>
      <c r="F118" s="260"/>
    </row>
    <row r="119" spans="1:6" ht="16.5" customHeight="1" x14ac:dyDescent="0.45">
      <c r="A119" s="258"/>
      <c r="B119" s="259"/>
      <c r="C119" s="259"/>
      <c r="D119" s="260"/>
      <c r="E119" s="260"/>
      <c r="F119" s="260"/>
    </row>
    <row r="120" spans="1:6" ht="16.5" customHeight="1" x14ac:dyDescent="0.45">
      <c r="A120" s="258"/>
      <c r="B120" s="259"/>
      <c r="C120" s="259"/>
      <c r="D120" s="260"/>
      <c r="E120" s="260"/>
      <c r="F120" s="260"/>
    </row>
    <row r="121" spans="1:6" ht="16.5" customHeight="1" x14ac:dyDescent="0.45">
      <c r="A121" s="258"/>
      <c r="B121" s="259"/>
      <c r="C121" s="259"/>
      <c r="D121" s="260"/>
      <c r="E121" s="260"/>
      <c r="F121" s="260"/>
    </row>
    <row r="122" spans="1:6" ht="16.5" customHeight="1" x14ac:dyDescent="0.45">
      <c r="A122" s="258"/>
      <c r="B122" s="259"/>
      <c r="C122" s="259"/>
      <c r="D122" s="260"/>
      <c r="E122" s="260"/>
      <c r="F122" s="260"/>
    </row>
    <row r="123" spans="1:6" ht="16.5" customHeight="1" x14ac:dyDescent="0.45">
      <c r="A123" s="258"/>
      <c r="B123" s="259"/>
      <c r="C123" s="259"/>
      <c r="D123" s="260"/>
      <c r="E123" s="260"/>
      <c r="F123" s="260"/>
    </row>
    <row r="124" spans="1:6" ht="16.5" customHeight="1" x14ac:dyDescent="0.45">
      <c r="A124" s="258"/>
      <c r="B124" s="259"/>
      <c r="C124" s="259"/>
      <c r="D124" s="260"/>
      <c r="E124" s="260"/>
      <c r="F124" s="260"/>
    </row>
    <row r="125" spans="1:6" ht="16.5" customHeight="1" x14ac:dyDescent="0.45">
      <c r="A125" s="258"/>
      <c r="B125" s="259"/>
      <c r="C125" s="259"/>
      <c r="D125" s="260"/>
      <c r="E125" s="260"/>
      <c r="F125" s="260"/>
    </row>
    <row r="126" spans="1:6" ht="16.5" customHeight="1" x14ac:dyDescent="0.45">
      <c r="A126" s="258"/>
      <c r="B126" s="259"/>
      <c r="C126" s="259"/>
      <c r="D126" s="260"/>
      <c r="E126" s="260"/>
      <c r="F126" s="260"/>
    </row>
    <row r="127" spans="1:6" ht="16.5" customHeight="1" x14ac:dyDescent="0.45">
      <c r="A127" s="258"/>
      <c r="B127" s="259"/>
      <c r="C127" s="259"/>
      <c r="D127" s="260"/>
      <c r="E127" s="260"/>
      <c r="F127" s="260"/>
    </row>
    <row r="128" spans="1:6" ht="16.5" customHeight="1" x14ac:dyDescent="0.45">
      <c r="A128" s="258"/>
      <c r="B128" s="259"/>
      <c r="C128" s="259"/>
      <c r="D128" s="260"/>
      <c r="E128" s="260"/>
      <c r="F128" s="260"/>
    </row>
    <row r="129" spans="1:6" ht="16.5" customHeight="1" x14ac:dyDescent="0.45">
      <c r="A129" s="258"/>
      <c r="B129" s="259"/>
      <c r="C129" s="259"/>
      <c r="D129" s="260"/>
      <c r="E129" s="260"/>
      <c r="F129" s="260"/>
    </row>
    <row r="130" spans="1:6" ht="16.5" customHeight="1" x14ac:dyDescent="0.45">
      <c r="A130" s="258"/>
      <c r="B130" s="259"/>
      <c r="C130" s="259"/>
      <c r="D130" s="260"/>
      <c r="E130" s="260"/>
      <c r="F130" s="260"/>
    </row>
    <row r="131" spans="1:6" ht="16.5" customHeight="1" x14ac:dyDescent="0.45">
      <c r="A131" s="258"/>
      <c r="B131" s="259"/>
      <c r="C131" s="259"/>
      <c r="D131" s="260"/>
      <c r="E131" s="260"/>
      <c r="F131" s="260"/>
    </row>
    <row r="132" spans="1:6" ht="16.5" customHeight="1" x14ac:dyDescent="0.45">
      <c r="A132" s="258"/>
      <c r="B132" s="259"/>
      <c r="C132" s="259"/>
      <c r="D132" s="260"/>
      <c r="E132" s="260"/>
      <c r="F132" s="260"/>
    </row>
    <row r="133" spans="1:6" ht="16.5" customHeight="1" x14ac:dyDescent="0.45">
      <c r="A133" s="258"/>
      <c r="B133" s="259"/>
      <c r="C133" s="259"/>
      <c r="D133" s="260"/>
      <c r="E133" s="260"/>
      <c r="F133" s="260"/>
    </row>
    <row r="134" spans="1:6" ht="16.5" customHeight="1" x14ac:dyDescent="0.45">
      <c r="A134" s="258"/>
      <c r="B134" s="259"/>
      <c r="C134" s="259"/>
      <c r="D134" s="260"/>
      <c r="E134" s="260"/>
      <c r="F134" s="260"/>
    </row>
    <row r="135" spans="1:6" ht="16.5" customHeight="1" x14ac:dyDescent="0.45">
      <c r="A135" s="258"/>
      <c r="B135" s="259"/>
      <c r="C135" s="259"/>
      <c r="D135" s="260"/>
      <c r="E135" s="260"/>
      <c r="F135" s="260"/>
    </row>
    <row r="136" spans="1:6" ht="16.5" customHeight="1" x14ac:dyDescent="0.45">
      <c r="A136" s="258"/>
      <c r="B136" s="259"/>
      <c r="C136" s="259"/>
      <c r="D136" s="260"/>
      <c r="E136" s="260"/>
      <c r="F136" s="260"/>
    </row>
    <row r="137" spans="1:6" ht="16.5" customHeight="1" x14ac:dyDescent="0.45">
      <c r="A137" s="258"/>
      <c r="B137" s="259"/>
      <c r="C137" s="259"/>
      <c r="D137" s="260"/>
      <c r="E137" s="260"/>
      <c r="F137" s="260"/>
    </row>
    <row r="138" spans="1:6" ht="16.5" customHeight="1" x14ac:dyDescent="0.45">
      <c r="A138" s="258"/>
      <c r="B138" s="259"/>
      <c r="C138" s="259"/>
      <c r="D138" s="260"/>
      <c r="E138" s="260"/>
      <c r="F138" s="260"/>
    </row>
    <row r="139" spans="1:6" ht="16.5" customHeight="1" x14ac:dyDescent="0.45">
      <c r="A139" s="258"/>
      <c r="B139" s="259"/>
      <c r="C139" s="259"/>
      <c r="D139" s="260"/>
      <c r="E139" s="260"/>
      <c r="F139" s="260"/>
    </row>
    <row r="140" spans="1:6" ht="16.5" customHeight="1" x14ac:dyDescent="0.45">
      <c r="A140" s="258"/>
      <c r="B140" s="259"/>
      <c r="C140" s="259"/>
      <c r="D140" s="260"/>
      <c r="E140" s="260"/>
      <c r="F140" s="260"/>
    </row>
    <row r="141" spans="1:6" ht="16.5" customHeight="1" x14ac:dyDescent="0.45">
      <c r="A141" s="258"/>
      <c r="B141" s="259"/>
      <c r="C141" s="259"/>
      <c r="D141" s="260"/>
      <c r="E141" s="260"/>
      <c r="F141" s="260"/>
    </row>
    <row r="142" spans="1:6" ht="16.5" customHeight="1" x14ac:dyDescent="0.45">
      <c r="A142" s="258"/>
      <c r="B142" s="259"/>
      <c r="C142" s="259"/>
      <c r="D142" s="260"/>
      <c r="E142" s="260"/>
      <c r="F142" s="260"/>
    </row>
    <row r="143" spans="1:6" ht="16.5" customHeight="1" x14ac:dyDescent="0.45">
      <c r="A143" s="258"/>
      <c r="B143" s="259"/>
      <c r="C143" s="259"/>
      <c r="D143" s="260"/>
      <c r="E143" s="260"/>
      <c r="F143" s="260"/>
    </row>
    <row r="144" spans="1:6" ht="7.5" customHeight="1" x14ac:dyDescent="0.45">
      <c r="A144" s="261"/>
      <c r="B144" s="262"/>
      <c r="C144" s="262"/>
      <c r="D144" s="263"/>
      <c r="E144" s="263"/>
      <c r="F144" s="263"/>
    </row>
    <row r="145" spans="1:6" ht="15" customHeight="1" x14ac:dyDescent="0.45">
      <c r="A145" s="258"/>
      <c r="B145" s="259"/>
      <c r="C145" s="259"/>
      <c r="D145" s="260"/>
      <c r="E145" s="260"/>
      <c r="F145" s="260"/>
    </row>
    <row r="146" spans="1:6" ht="15" customHeight="1" x14ac:dyDescent="0.45">
      <c r="A146" s="258"/>
      <c r="B146" s="259"/>
      <c r="C146" s="259"/>
      <c r="D146" s="260"/>
      <c r="E146" s="260"/>
      <c r="F146" s="260"/>
    </row>
    <row r="147" spans="1:6" ht="15" customHeight="1" x14ac:dyDescent="0.45">
      <c r="A147" s="258"/>
      <c r="B147" s="259"/>
      <c r="C147" s="259"/>
      <c r="D147" s="260"/>
      <c r="E147" s="260"/>
      <c r="F147" s="260"/>
    </row>
    <row r="148" spans="1:6" ht="15" customHeight="1" x14ac:dyDescent="0.45">
      <c r="A148" s="258"/>
      <c r="B148" s="259"/>
      <c r="C148" s="259"/>
      <c r="D148" s="260"/>
      <c r="E148" s="260"/>
      <c r="F148" s="260"/>
    </row>
    <row r="149" spans="1:6" ht="15" customHeight="1" x14ac:dyDescent="0.45">
      <c r="A149" s="258"/>
      <c r="B149" s="259"/>
      <c r="C149" s="259"/>
      <c r="D149" s="260"/>
      <c r="E149" s="260"/>
      <c r="F149" s="260"/>
    </row>
    <row r="150" spans="1:6" ht="15" customHeight="1" x14ac:dyDescent="0.45">
      <c r="A150" s="258"/>
      <c r="B150" s="259"/>
      <c r="C150" s="259"/>
      <c r="D150" s="260"/>
      <c r="E150" s="260"/>
      <c r="F150" s="260"/>
    </row>
    <row r="151" spans="1:6" ht="15" customHeight="1" x14ac:dyDescent="0.45">
      <c r="A151" s="258"/>
      <c r="B151" s="259"/>
      <c r="C151" s="259"/>
      <c r="D151" s="260"/>
      <c r="E151" s="260"/>
      <c r="F151" s="260"/>
    </row>
    <row r="152" spans="1:6" ht="15" customHeight="1" x14ac:dyDescent="0.45">
      <c r="A152" s="258"/>
      <c r="B152" s="259"/>
      <c r="C152" s="259"/>
      <c r="D152" s="260"/>
      <c r="E152" s="260"/>
      <c r="F152" s="260"/>
    </row>
    <row r="153" spans="1:6" ht="15" customHeight="1" x14ac:dyDescent="0.45">
      <c r="A153" s="258"/>
      <c r="B153" s="259"/>
      <c r="C153" s="259"/>
      <c r="D153" s="260"/>
      <c r="E153" s="260"/>
      <c r="F153" s="260"/>
    </row>
    <row r="154" spans="1:6" ht="15" customHeight="1" x14ac:dyDescent="0.45">
      <c r="A154" s="258"/>
      <c r="B154" s="259"/>
      <c r="C154" s="259"/>
      <c r="D154" s="260"/>
      <c r="E154" s="260"/>
      <c r="F154" s="260"/>
    </row>
    <row r="155" spans="1:6" ht="15" customHeight="1" x14ac:dyDescent="0.45">
      <c r="A155" s="258"/>
      <c r="B155" s="259"/>
      <c r="C155" s="259"/>
      <c r="D155" s="260"/>
      <c r="E155" s="260"/>
      <c r="F155" s="260"/>
    </row>
    <row r="156" spans="1:6" ht="15" customHeight="1" x14ac:dyDescent="0.45">
      <c r="A156" s="258"/>
      <c r="B156" s="259"/>
      <c r="C156" s="259"/>
      <c r="D156" s="260"/>
      <c r="E156" s="260"/>
      <c r="F156" s="260"/>
    </row>
    <row r="157" spans="1:6" ht="15" customHeight="1" x14ac:dyDescent="0.45">
      <c r="A157" s="258"/>
      <c r="B157" s="259"/>
      <c r="C157" s="259"/>
      <c r="D157" s="260"/>
      <c r="E157" s="260"/>
      <c r="F157" s="260"/>
    </row>
    <row r="158" spans="1:6" ht="15" customHeight="1" x14ac:dyDescent="0.45">
      <c r="A158" s="258"/>
      <c r="B158" s="259"/>
      <c r="C158" s="259"/>
      <c r="D158" s="260"/>
      <c r="E158" s="260"/>
      <c r="F158" s="260"/>
    </row>
    <row r="159" spans="1:6" ht="15" customHeight="1" x14ac:dyDescent="0.45">
      <c r="A159" s="258"/>
      <c r="B159" s="259"/>
      <c r="C159" s="259"/>
      <c r="D159" s="260"/>
      <c r="E159" s="260"/>
      <c r="F159" s="260"/>
    </row>
    <row r="160" spans="1:6" ht="15" customHeight="1" x14ac:dyDescent="0.45">
      <c r="A160" s="258"/>
      <c r="B160" s="259"/>
      <c r="C160" s="259"/>
      <c r="D160" s="260"/>
      <c r="E160" s="260"/>
      <c r="F160" s="260"/>
    </row>
    <row r="161" spans="1:6" ht="15" customHeight="1" x14ac:dyDescent="0.45">
      <c r="A161" s="258"/>
      <c r="B161" s="259"/>
      <c r="C161" s="259"/>
      <c r="D161" s="260"/>
      <c r="E161" s="260"/>
      <c r="F161" s="260"/>
    </row>
    <row r="162" spans="1:6" ht="15" customHeight="1" x14ac:dyDescent="0.45">
      <c r="A162" s="258"/>
      <c r="B162" s="259"/>
      <c r="C162" s="259"/>
      <c r="D162" s="260"/>
      <c r="E162" s="260"/>
      <c r="F162" s="260"/>
    </row>
    <row r="163" spans="1:6" ht="15" customHeight="1" x14ac:dyDescent="0.45">
      <c r="A163" s="258"/>
      <c r="B163" s="259"/>
      <c r="C163" s="259"/>
      <c r="D163" s="260"/>
      <c r="E163" s="260"/>
      <c r="F163" s="260"/>
    </row>
    <row r="164" spans="1:6" ht="15" customHeight="1" x14ac:dyDescent="0.45">
      <c r="A164" s="258"/>
      <c r="B164" s="259"/>
      <c r="C164" s="259"/>
      <c r="D164" s="260"/>
      <c r="E164" s="260"/>
      <c r="F164" s="260"/>
    </row>
    <row r="165" spans="1:6" ht="15" customHeight="1" x14ac:dyDescent="0.45">
      <c r="A165" s="258"/>
      <c r="B165" s="259"/>
      <c r="C165" s="259"/>
      <c r="D165" s="260"/>
      <c r="E165" s="260"/>
      <c r="F165" s="260"/>
    </row>
    <row r="166" spans="1:6" ht="15" customHeight="1" x14ac:dyDescent="0.45">
      <c r="A166" s="258"/>
      <c r="B166" s="259"/>
      <c r="C166" s="259"/>
      <c r="D166" s="260"/>
      <c r="E166" s="260"/>
      <c r="F166" s="260"/>
    </row>
    <row r="167" spans="1:6" ht="15" customHeight="1" x14ac:dyDescent="0.45">
      <c r="A167" s="258"/>
      <c r="B167" s="259"/>
      <c r="C167" s="259"/>
      <c r="D167" s="260"/>
      <c r="E167" s="260"/>
      <c r="F167" s="260"/>
    </row>
    <row r="168" spans="1:6" ht="15" customHeight="1" x14ac:dyDescent="0.45">
      <c r="A168" s="258"/>
      <c r="B168" s="259"/>
      <c r="C168" s="259"/>
      <c r="D168" s="260"/>
      <c r="E168" s="260"/>
      <c r="F168" s="260"/>
    </row>
    <row r="169" spans="1:6" ht="15" customHeight="1" x14ac:dyDescent="0.45">
      <c r="A169" s="258"/>
      <c r="B169" s="259"/>
      <c r="C169" s="259"/>
      <c r="D169" s="260"/>
      <c r="E169" s="260"/>
      <c r="F169" s="260"/>
    </row>
    <row r="170" spans="1:6" ht="15" customHeight="1" x14ac:dyDescent="0.45">
      <c r="A170" s="258"/>
      <c r="B170" s="259"/>
      <c r="C170" s="259"/>
      <c r="D170" s="260"/>
      <c r="E170" s="260"/>
      <c r="F170" s="260"/>
    </row>
    <row r="171" spans="1:6" ht="15" customHeight="1" x14ac:dyDescent="0.45">
      <c r="A171" s="258"/>
      <c r="B171" s="259"/>
      <c r="C171" s="259"/>
      <c r="D171" s="260"/>
      <c r="E171" s="260"/>
      <c r="F171" s="260"/>
    </row>
    <row r="172" spans="1:6" ht="15" customHeight="1" x14ac:dyDescent="0.45">
      <c r="A172" s="258"/>
      <c r="B172" s="259"/>
      <c r="C172" s="259"/>
      <c r="D172" s="260"/>
      <c r="E172" s="260"/>
      <c r="F172" s="260"/>
    </row>
    <row r="173" spans="1:6" ht="15" customHeight="1" x14ac:dyDescent="0.45">
      <c r="A173" s="258"/>
      <c r="B173" s="259"/>
      <c r="C173" s="259"/>
      <c r="D173" s="260"/>
      <c r="E173" s="260"/>
      <c r="F173" s="260"/>
    </row>
    <row r="174" spans="1:6" ht="15" customHeight="1" x14ac:dyDescent="0.45">
      <c r="A174" s="258"/>
      <c r="B174" s="259"/>
      <c r="C174" s="259"/>
      <c r="D174" s="260"/>
      <c r="E174" s="260"/>
      <c r="F174" s="260"/>
    </row>
    <row r="175" spans="1:6" ht="15" customHeight="1" x14ac:dyDescent="0.45">
      <c r="A175" s="258"/>
      <c r="B175" s="259"/>
      <c r="C175" s="259"/>
      <c r="D175" s="260"/>
      <c r="E175" s="260"/>
      <c r="F175" s="260"/>
    </row>
    <row r="176" spans="1:6" ht="15" customHeight="1" x14ac:dyDescent="0.45">
      <c r="A176" s="258"/>
      <c r="B176" s="259"/>
      <c r="C176" s="259"/>
      <c r="D176" s="260"/>
      <c r="E176" s="260"/>
      <c r="F176" s="260"/>
    </row>
    <row r="177" spans="1:6" ht="15" customHeight="1" x14ac:dyDescent="0.45">
      <c r="A177" s="258"/>
      <c r="B177" s="259"/>
      <c r="C177" s="259"/>
      <c r="D177" s="260"/>
      <c r="E177" s="260"/>
      <c r="F177" s="260"/>
    </row>
    <row r="178" spans="1:6" ht="15" customHeight="1" x14ac:dyDescent="0.45">
      <c r="A178" s="258"/>
      <c r="B178" s="259"/>
      <c r="C178" s="259"/>
      <c r="D178" s="260"/>
      <c r="E178" s="260"/>
      <c r="F178" s="260"/>
    </row>
    <row r="179" spans="1:6" ht="15" customHeight="1" x14ac:dyDescent="0.45">
      <c r="A179" s="258"/>
      <c r="B179" s="259"/>
      <c r="C179" s="259"/>
      <c r="D179" s="260"/>
      <c r="E179" s="260"/>
      <c r="F179" s="260"/>
    </row>
    <row r="180" spans="1:6" ht="15" customHeight="1" x14ac:dyDescent="0.45">
      <c r="A180" s="258"/>
      <c r="B180" s="259"/>
      <c r="C180" s="259"/>
      <c r="D180" s="260"/>
      <c r="E180" s="260"/>
      <c r="F180" s="260"/>
    </row>
    <row r="181" spans="1:6" ht="15" customHeight="1" x14ac:dyDescent="0.45">
      <c r="A181" s="258"/>
      <c r="B181" s="259"/>
      <c r="C181" s="259"/>
      <c r="D181" s="260"/>
      <c r="E181" s="260"/>
      <c r="F181" s="260"/>
    </row>
    <row r="182" spans="1:6" ht="15" customHeight="1" x14ac:dyDescent="0.45">
      <c r="A182" s="258"/>
      <c r="B182" s="259"/>
      <c r="C182" s="259"/>
      <c r="D182" s="260"/>
      <c r="E182" s="260"/>
      <c r="F182" s="260"/>
    </row>
    <row r="183" spans="1:6" ht="15" customHeight="1" x14ac:dyDescent="0.45">
      <c r="A183" s="258"/>
      <c r="B183" s="259"/>
      <c r="C183" s="259"/>
      <c r="D183" s="260"/>
      <c r="E183" s="260"/>
      <c r="F183" s="260"/>
    </row>
    <row r="184" spans="1:6" ht="15" customHeight="1" x14ac:dyDescent="0.45">
      <c r="A184" s="258"/>
      <c r="B184" s="259"/>
      <c r="C184" s="259"/>
      <c r="D184" s="260"/>
      <c r="E184" s="260"/>
      <c r="F184" s="260"/>
    </row>
    <row r="185" spans="1:6" ht="15" customHeight="1" x14ac:dyDescent="0.45">
      <c r="A185" s="258"/>
      <c r="B185" s="259"/>
      <c r="C185" s="259"/>
      <c r="D185" s="260"/>
      <c r="E185" s="260"/>
      <c r="F185" s="260"/>
    </row>
    <row r="186" spans="1:6" ht="15" customHeight="1" x14ac:dyDescent="0.45">
      <c r="A186" s="258"/>
      <c r="B186" s="259"/>
      <c r="C186" s="259"/>
      <c r="D186" s="260"/>
      <c r="E186" s="260"/>
      <c r="F186" s="260"/>
    </row>
    <row r="187" spans="1:6" ht="15" customHeight="1" x14ac:dyDescent="0.45">
      <c r="A187" s="258"/>
      <c r="B187" s="259"/>
      <c r="C187" s="259"/>
      <c r="D187" s="260"/>
      <c r="E187" s="260"/>
      <c r="F187" s="260"/>
    </row>
    <row r="188" spans="1:6" ht="15" customHeight="1" x14ac:dyDescent="0.45">
      <c r="A188" s="258"/>
      <c r="B188" s="259"/>
      <c r="C188" s="259"/>
      <c r="D188" s="260"/>
      <c r="E188" s="260"/>
      <c r="F188" s="260"/>
    </row>
    <row r="189" spans="1:6" ht="15" customHeight="1" x14ac:dyDescent="0.45">
      <c r="A189" s="257"/>
      <c r="B189" s="257"/>
      <c r="C189" s="257"/>
      <c r="D189" s="257"/>
      <c r="E189" s="257"/>
      <c r="F189" s="257"/>
    </row>
  </sheetData>
  <dataConsolidate/>
  <mergeCells count="1">
    <mergeCell ref="A3:G3"/>
  </mergeCells>
  <printOptions horizontalCentered="1"/>
  <pageMargins left="0.78740157480314965" right="0.78740157480314965" top="0.78740157480314965" bottom="0" header="0.47244094488188981" footer="0.31496062992125984"/>
  <pageSetup paperSize="8" scale="31" orientation="landscape" r:id="rId1"/>
  <headerFooter>
    <oddFooter>&amp;RPage &amp;P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36"/>
  <sheetViews>
    <sheetView showGridLines="0" workbookViewId="0"/>
  </sheetViews>
  <sheetFormatPr defaultColWidth="8.73046875" defaultRowHeight="14.25" x14ac:dyDescent="0.45"/>
  <cols>
    <col min="1" max="1" width="92.59765625" style="250" customWidth="1"/>
    <col min="2" max="16384" width="8.73046875" style="248"/>
  </cols>
  <sheetData>
    <row r="1" spans="1:1" ht="29.65" customHeight="1" x14ac:dyDescent="0.45">
      <c r="A1" s="237" t="s">
        <v>422</v>
      </c>
    </row>
    <row r="2" spans="1:1" s="249" customFormat="1" ht="24" customHeight="1" x14ac:dyDescent="0.45">
      <c r="A2" s="238" t="s">
        <v>423</v>
      </c>
    </row>
    <row r="3" spans="1:1" ht="55.5" x14ac:dyDescent="0.45">
      <c r="A3" s="239" t="s">
        <v>424</v>
      </c>
    </row>
    <row r="4" spans="1:1" x14ac:dyDescent="0.45">
      <c r="A4" s="240" t="s">
        <v>425</v>
      </c>
    </row>
    <row r="5" spans="1:1" s="249" customFormat="1" ht="24" customHeight="1" x14ac:dyDescent="0.45">
      <c r="A5" s="238" t="s">
        <v>426</v>
      </c>
    </row>
    <row r="6" spans="1:1" x14ac:dyDescent="0.45">
      <c r="A6" s="241" t="s">
        <v>427</v>
      </c>
    </row>
    <row r="7" spans="1:1" ht="41.65" x14ac:dyDescent="0.45">
      <c r="A7" s="241" t="s">
        <v>428</v>
      </c>
    </row>
    <row r="8" spans="1:1" ht="27.75" x14ac:dyDescent="0.45">
      <c r="A8" s="242" t="s">
        <v>563</v>
      </c>
    </row>
    <row r="9" spans="1:1" ht="15.75" customHeight="1" x14ac:dyDescent="0.45">
      <c r="A9" s="243" t="s">
        <v>429</v>
      </c>
    </row>
    <row r="10" spans="1:1" x14ac:dyDescent="0.45">
      <c r="A10" s="241" t="s">
        <v>430</v>
      </c>
    </row>
    <row r="11" spans="1:1" s="249" customFormat="1" ht="30" customHeight="1" x14ac:dyDescent="0.45">
      <c r="A11" s="238" t="s">
        <v>431</v>
      </c>
    </row>
    <row r="12" spans="1:1" ht="27.75" x14ac:dyDescent="0.45">
      <c r="A12" s="243" t="s">
        <v>432</v>
      </c>
    </row>
    <row r="13" spans="1:1" x14ac:dyDescent="0.45">
      <c r="A13" s="244" t="s">
        <v>433</v>
      </c>
    </row>
    <row r="14" spans="1:1" s="249" customFormat="1" ht="29.25" customHeight="1" x14ac:dyDescent="0.45">
      <c r="A14" s="238" t="s">
        <v>434</v>
      </c>
    </row>
    <row r="15" spans="1:1" ht="61.5" customHeight="1" x14ac:dyDescent="0.45">
      <c r="A15" s="243" t="s">
        <v>435</v>
      </c>
    </row>
    <row r="16" spans="1:1" s="249" customFormat="1" ht="24" customHeight="1" x14ac:dyDescent="0.45">
      <c r="A16" s="238" t="s">
        <v>436</v>
      </c>
    </row>
    <row r="17" spans="1:1" ht="76.5" customHeight="1" x14ac:dyDescent="0.45">
      <c r="A17" s="243" t="s">
        <v>437</v>
      </c>
    </row>
    <row r="18" spans="1:1" ht="7.5" customHeight="1" x14ac:dyDescent="0.45">
      <c r="A18" s="243"/>
    </row>
    <row r="19" spans="1:1" ht="83.25" x14ac:dyDescent="0.45">
      <c r="A19" s="245" t="s">
        <v>438</v>
      </c>
    </row>
    <row r="20" spans="1:1" ht="14.45" customHeight="1" x14ac:dyDescent="0.45">
      <c r="A20" s="245"/>
    </row>
    <row r="21" spans="1:1" ht="55.5" x14ac:dyDescent="0.45">
      <c r="A21" s="245" t="s">
        <v>439</v>
      </c>
    </row>
    <row r="22" spans="1:1" s="249" customFormat="1" ht="29.25" customHeight="1" x14ac:dyDescent="0.45">
      <c r="A22" s="238" t="s">
        <v>440</v>
      </c>
    </row>
    <row r="23" spans="1:1" ht="55.5" x14ac:dyDescent="0.45">
      <c r="A23" s="243" t="s">
        <v>441</v>
      </c>
    </row>
    <row r="24" spans="1:1" x14ac:dyDescent="0.45">
      <c r="A24" s="246"/>
    </row>
    <row r="25" spans="1:1" ht="17.25" customHeight="1" x14ac:dyDescent="0.45">
      <c r="A25" s="247" t="s">
        <v>442</v>
      </c>
    </row>
    <row r="26" spans="1:1" ht="84" customHeight="1" x14ac:dyDescent="0.45">
      <c r="A26" s="247" t="s">
        <v>841</v>
      </c>
    </row>
    <row r="27" spans="1:1" ht="30" customHeight="1" x14ac:dyDescent="0.45">
      <c r="A27" s="561" t="s">
        <v>840</v>
      </c>
    </row>
    <row r="28" spans="1:1" ht="135" customHeight="1" x14ac:dyDescent="0.45">
      <c r="A28" s="562" t="s">
        <v>842</v>
      </c>
    </row>
    <row r="29" spans="1:1" s="249" customFormat="1" ht="30" customHeight="1" x14ac:dyDescent="0.45">
      <c r="A29" s="238" t="s">
        <v>443</v>
      </c>
    </row>
    <row r="30" spans="1:1" ht="155.25" customHeight="1" x14ac:dyDescent="0.45">
      <c r="A30" s="243" t="s">
        <v>444</v>
      </c>
    </row>
    <row r="31" spans="1:1" s="249" customFormat="1" ht="24" customHeight="1" x14ac:dyDescent="0.45">
      <c r="A31" s="238" t="s">
        <v>445</v>
      </c>
    </row>
    <row r="32" spans="1:1" ht="27.75" x14ac:dyDescent="0.45">
      <c r="A32" s="243" t="s">
        <v>446</v>
      </c>
    </row>
    <row r="33" spans="1:1" ht="14.45" customHeight="1" x14ac:dyDescent="0.45">
      <c r="A33" s="243"/>
    </row>
    <row r="34" spans="1:1" ht="41.65" x14ac:dyDescent="0.45">
      <c r="A34" s="246" t="s">
        <v>447</v>
      </c>
    </row>
    <row r="36" spans="1:1" ht="57" x14ac:dyDescent="0.45">
      <c r="A36" s="246" t="s">
        <v>844</v>
      </c>
    </row>
  </sheetData>
  <hyperlinks>
    <hyperlink ref="A4" r:id="rId1" xr:uid="{00000000-0004-0000-2100-000000000000}"/>
    <hyperlink ref="A13" r:id="rId2" xr:uid="{00000000-0004-0000-2100-000001000000}"/>
  </hyperlinks>
  <pageMargins left="0.70866141732283472" right="0.70866141732283472" top="0.74803149606299213" bottom="0.74803149606299213" header="0.31496062992125984" footer="0.31496062992125984"/>
  <pageSetup paperSize="9" orientation="portrait" r:id="rId3"/>
  <drawing r:id="rId4"/>
  <legacyDrawing r:id="rId5"/>
  <oleObjects>
    <mc:AlternateContent xmlns:mc="http://schemas.openxmlformats.org/markup-compatibility/2006">
      <mc:Choice Requires="x14">
        <oleObject progId="Equation.3" shapeId="34817" r:id="rId6">
          <objectPr defaultSize="0" autoPict="0" r:id="rId7">
            <anchor moveWithCells="1" sizeWithCells="1">
              <from>
                <xdr:col>0</xdr:col>
                <xdr:colOff>0</xdr:colOff>
                <xdr:row>10</xdr:row>
                <xdr:rowOff>142875</xdr:rowOff>
              </from>
              <to>
                <xdr:col>0</xdr:col>
                <xdr:colOff>0</xdr:colOff>
                <xdr:row>10</xdr:row>
                <xdr:rowOff>142875</xdr:rowOff>
              </to>
            </anchor>
          </objectPr>
        </oleObject>
      </mc:Choice>
      <mc:Fallback>
        <oleObject progId="Equation.3" shapeId="34817" r:id="rId6"/>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00CC"/>
  </sheetPr>
  <dimension ref="A1:B14"/>
  <sheetViews>
    <sheetView workbookViewId="0"/>
  </sheetViews>
  <sheetFormatPr defaultRowHeight="14.25" x14ac:dyDescent="0.45"/>
  <cols>
    <col min="1" max="1" width="35" bestFit="1" customWidth="1"/>
    <col min="2" max="2" width="33.1328125" bestFit="1" customWidth="1"/>
  </cols>
  <sheetData>
    <row r="1" spans="1:2" x14ac:dyDescent="0.45">
      <c r="A1" s="491" t="s">
        <v>48</v>
      </c>
      <c r="B1" s="490" t="s">
        <v>562</v>
      </c>
    </row>
    <row r="2" spans="1:2" x14ac:dyDescent="0.45">
      <c r="A2" s="491" t="s">
        <v>558</v>
      </c>
      <c r="B2" s="491" t="s">
        <v>48</v>
      </c>
    </row>
    <row r="3" spans="1:2" x14ac:dyDescent="0.45">
      <c r="A3" s="491" t="s">
        <v>559</v>
      </c>
      <c r="B3" s="491" t="s">
        <v>558</v>
      </c>
    </row>
    <row r="4" spans="1:2" x14ac:dyDescent="0.45">
      <c r="A4" s="491" t="s">
        <v>568</v>
      </c>
      <c r="B4" s="491" t="s">
        <v>559</v>
      </c>
    </row>
    <row r="5" spans="1:2" x14ac:dyDescent="0.45">
      <c r="A5" s="491" t="s">
        <v>561</v>
      </c>
      <c r="B5" s="491" t="s">
        <v>568</v>
      </c>
    </row>
    <row r="6" spans="1:2" x14ac:dyDescent="0.45">
      <c r="A6" s="515"/>
      <c r="B6" s="491" t="s">
        <v>561</v>
      </c>
    </row>
    <row r="7" spans="1:2" x14ac:dyDescent="0.45">
      <c r="A7" s="515"/>
      <c r="B7" s="491" t="s">
        <v>13</v>
      </c>
    </row>
    <row r="8" spans="1:2" x14ac:dyDescent="0.45">
      <c r="A8" s="516"/>
      <c r="B8" s="492" t="s">
        <v>17</v>
      </c>
    </row>
    <row r="9" spans="1:2" x14ac:dyDescent="0.45">
      <c r="A9" s="194"/>
    </row>
    <row r="10" spans="1:2" x14ac:dyDescent="0.45">
      <c r="A10" s="194"/>
    </row>
    <row r="11" spans="1:2" x14ac:dyDescent="0.45">
      <c r="A11" s="194"/>
    </row>
    <row r="12" spans="1:2" x14ac:dyDescent="0.45">
      <c r="A12" s="194"/>
    </row>
    <row r="13" spans="1:2" x14ac:dyDescent="0.45">
      <c r="A13" s="194"/>
    </row>
    <row r="14" spans="1:2" x14ac:dyDescent="0.45">
      <c r="A14" s="19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ab25b00f-2385-4d0f-89e2-cf0b96f3cce8</TermId>
        </TermInfo>
        <TermInfo xmlns="http://schemas.microsoft.com/office/infopath/2007/PartnerControls">
          <TermName xmlns="http://schemas.microsoft.com/office/infopath/2007/PartnerControls">Reports</TermName>
          <TermId xmlns="http://schemas.microsoft.com/office/infopath/2007/PartnerControls">50382c7a-b186-4738-ab5f-cfa7761c0326</TermId>
        </TermInfo>
      </Terms>
    </i05115a133414b4dabee2531e4b46b67>
    <h67caa35a4114acd8e15fe89b3f29f9e xmlns="814d62cb-2db6-4c25-ab62-b9075facbc11">
      <Terms xmlns="http://schemas.microsoft.com/office/infopath/2007/PartnerControls">
        <TermInfo xmlns="http://schemas.microsoft.com/office/infopath/2007/PartnerControls">
          <TermName>Data</TermName>
          <TermId>e7db5bf4-7394-4b17-9ff8-454d7adbf5bc</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33</Value>
      <Value>694</Value>
      <Value>11</Value>
      <Value>94</Value>
      <Value>73</Value>
      <Value>164</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TermInfo xmlns="http://schemas.microsoft.com/office/infopath/2007/PartnerControls">
          <TermName xmlns="http://schemas.microsoft.com/office/infopath/2007/PartnerControls">Jun</TermName>
          <TermId xmlns="http://schemas.microsoft.com/office/infopath/2007/PartnerControls">91b95637-fa38-4940-b811-52fb1a151147</TermId>
        </TermInfo>
      </Term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VQVUQ2WUPSKA-1683173573-73542</_dlc_DocId>
    <_dlc_DocIdUrl xmlns="814d62cb-2db6-4c25-ab62-b9075facbc11">
      <Url>https://im/teams/DA/_layouts/15/DocIdRedir.aspx?ID=VQVUQ2WUPSKA-1683173573-73542</Url>
      <Description>VQVUQ2WUPSKA-1683173573-73542</Description>
    </_dlc_DocIdUrl>
  </documentManagement>
</p:properties>
</file>

<file path=customXml/itemProps1.xml><?xml version="1.0" encoding="utf-8"?>
<ds:datastoreItem xmlns:ds="http://schemas.openxmlformats.org/officeDocument/2006/customXml" ds:itemID="{502218D7-63B5-4E61-9054-1817FDCF6A43}">
  <ds:schemaRefs>
    <ds:schemaRef ds:uri="http://schemas.microsoft.com/sharepoint/v3/contenttype/forms"/>
  </ds:schemaRefs>
</ds:datastoreItem>
</file>

<file path=customXml/itemProps2.xml><?xml version="1.0" encoding="utf-8"?>
<ds:datastoreItem xmlns:ds="http://schemas.openxmlformats.org/officeDocument/2006/customXml" ds:itemID="{CEA8C4FA-B495-48A0-9327-0DF491149CC9}">
  <ds:schemaRefs>
    <ds:schemaRef ds:uri="Microsoft.SharePoint.Taxonomy.ContentTypeSync"/>
  </ds:schemaRefs>
</ds:datastoreItem>
</file>

<file path=customXml/itemProps3.xml><?xml version="1.0" encoding="utf-8"?>
<ds:datastoreItem xmlns:ds="http://schemas.openxmlformats.org/officeDocument/2006/customXml" ds:itemID="{FD79CE61-60A2-4C33-868C-92FFC8D53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DE1DF2-8FCA-4D36-BCBB-179B5297DB11}">
  <ds:schemaRefs>
    <ds:schemaRef ds:uri="http://schemas.microsoft.com/sharepoint/events"/>
  </ds:schemaRefs>
</ds:datastoreItem>
</file>

<file path=customXml/itemProps5.xml><?xml version="1.0" encoding="utf-8"?>
<ds:datastoreItem xmlns:ds="http://schemas.openxmlformats.org/officeDocument/2006/customXml" ds:itemID="{BCBA012A-0F53-48BE-95E2-4D3E7A077D07}">
  <ds:schemaRefs>
    <ds:schemaRef ds:uri="814d62cb-2db6-4c25-ab62-b9075facbc11"/>
    <ds:schemaRef ds:uri="http://purl.org/dc/term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46</vt:i4>
      </vt:variant>
    </vt:vector>
  </HeadingPairs>
  <TitlesOfParts>
    <vt:vector size="81" baseType="lpstr">
      <vt:lpstr>Cover</vt:lpstr>
      <vt:lpstr>Notes</vt:lpstr>
      <vt:lpstr>Contents</vt:lpstr>
      <vt:lpstr>Important notice</vt:lpstr>
      <vt:lpstr>Charts</vt:lpstr>
      <vt:lpstr>Charts data</vt:lpstr>
      <vt:lpstr>Table 1</vt:lpstr>
      <vt:lpstr>Table 1a</vt:lpstr>
      <vt:lpstr>Table 2</vt:lpstr>
      <vt:lpstr>Tab_RSE2_Data</vt:lpstr>
      <vt:lpstr>Table 3</vt:lpstr>
      <vt:lpstr>Tab_RSE3_Data</vt:lpstr>
      <vt:lpstr>Table 4</vt:lpstr>
      <vt:lpstr>Tab_RSE4_Data</vt:lpstr>
      <vt:lpstr>Table 5</vt:lpstr>
      <vt:lpstr>Table 5a</vt:lpstr>
      <vt:lpstr>Tab_RSE5a_Data</vt:lpstr>
      <vt:lpstr>Table 6</vt:lpstr>
      <vt:lpstr>Table 7</vt:lpstr>
      <vt:lpstr>Table 7a</vt:lpstr>
      <vt:lpstr>Table_RSE7A_Data</vt:lpstr>
      <vt:lpstr>Table 7b</vt:lpstr>
      <vt:lpstr>Table_RSE7B_Data</vt:lpstr>
      <vt:lpstr>Table 7c</vt:lpstr>
      <vt:lpstr>Table_RSE7C_Data</vt:lpstr>
      <vt:lpstr>Table 7d</vt:lpstr>
      <vt:lpstr>Table 8</vt:lpstr>
      <vt:lpstr>Table 8a</vt:lpstr>
      <vt:lpstr>Table 9</vt:lpstr>
      <vt:lpstr>Table 9a</vt:lpstr>
      <vt:lpstr>Table_RSE9A_Data</vt:lpstr>
      <vt:lpstr>Table 10</vt:lpstr>
      <vt:lpstr>Revisions</vt:lpstr>
      <vt:lpstr>Explanatory Notes</vt:lpstr>
      <vt:lpstr>Filters control</vt:lpstr>
      <vt:lpstr>Tab_RSE3_Data!_FilterDatabase</vt:lpstr>
      <vt:lpstr>Tab_RSE4_Data!_FilterDatabase</vt:lpstr>
      <vt:lpstr>Table_RSE7A_Data!_FilterDatabase</vt:lpstr>
      <vt:lpstr>Table_RSE7B_Data!_FilterDatabase</vt:lpstr>
      <vt:lpstr>Tab_RSE1_1</vt:lpstr>
      <vt:lpstr>Tab_RSE1_2</vt:lpstr>
      <vt:lpstr>Tab_RSE1_3</vt:lpstr>
      <vt:lpstr>Tab_RSE1_4</vt:lpstr>
      <vt:lpstr>Tab_RSE1_5</vt:lpstr>
      <vt:lpstr>Tab_RSE10_1</vt:lpstr>
      <vt:lpstr>Tab_RSE10_2</vt:lpstr>
      <vt:lpstr>Tab_RSE10_3</vt:lpstr>
      <vt:lpstr>Tab_RSE10_4</vt:lpstr>
      <vt:lpstr>Tab_RSE1A_1</vt:lpstr>
      <vt:lpstr>Tab_RSE1A_2</vt:lpstr>
      <vt:lpstr>Tab_RSE1A_3</vt:lpstr>
      <vt:lpstr>Tab_RSE2</vt:lpstr>
      <vt:lpstr>Tab_RSE3</vt:lpstr>
      <vt:lpstr>Tab_RSE4</vt:lpstr>
      <vt:lpstr>Tab_RSE5_1</vt:lpstr>
      <vt:lpstr>Tab_RSE5_2</vt:lpstr>
      <vt:lpstr>Tab_RSE5A</vt:lpstr>
      <vt:lpstr>Tab_RSE6_1</vt:lpstr>
      <vt:lpstr>Tab_RSE6_2</vt:lpstr>
      <vt:lpstr>Tab_RSE6_3</vt:lpstr>
      <vt:lpstr>Tab_RSE6_4</vt:lpstr>
      <vt:lpstr>Tab_RSE7</vt:lpstr>
      <vt:lpstr>Tab_RSE7A</vt:lpstr>
      <vt:lpstr>Tab_RSE7B</vt:lpstr>
      <vt:lpstr>Tab_RSE7C</vt:lpstr>
      <vt:lpstr>Tab_RSE7D_1</vt:lpstr>
      <vt:lpstr>Tab_RSE7D_2</vt:lpstr>
      <vt:lpstr>Tab_RSE8_1</vt:lpstr>
      <vt:lpstr>Tab_RSE8_2</vt:lpstr>
      <vt:lpstr>Tab_RSE8_3</vt:lpstr>
      <vt:lpstr>Tab_RSE8_4</vt:lpstr>
      <vt:lpstr>Tab_RSE8_5</vt:lpstr>
      <vt:lpstr>Tab_RSE8A_1</vt:lpstr>
      <vt:lpstr>Tab_RSE8A_2</vt:lpstr>
      <vt:lpstr>Tab_RSE8A_3</vt:lpstr>
      <vt:lpstr>Tab_RSE9_1</vt:lpstr>
      <vt:lpstr>Tab_RSE9_2</vt:lpstr>
      <vt:lpstr>Tab_RSE9_3</vt:lpstr>
      <vt:lpstr>Tab_RSE9_4</vt:lpstr>
      <vt:lpstr>Tab_RSE9_5</vt:lpstr>
      <vt:lpstr>Tab_RSE9A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ASB_mockup</dc:title>
  <dcterms:created xsi:type="dcterms:W3CDTF">2020-09-30T03:57:07Z</dcterms:created>
  <dcterms:modified xsi:type="dcterms:W3CDTF">2021-01-29T05:37:22Z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0x0101008CA7A4F8331B45C7B0D3158B4994D0CA0200BD2A692CFD66A941B2B82EF45B0E040E</vt:lpwstr>
  </property>
  <property fmtid="{D5CDD505-2E9C-101B-9397-08002B2CF9AE}" pid="3" name="IsLocked">
    <vt:lpwstr>Yes</vt:lpwstr>
  </property>
  <property fmtid="{D5CDD505-2E9C-101B-9397-08002B2CF9AE}" pid="4" name="APRAPeriod">
    <vt:lpwstr>164;#Jun|91b95637-fa38-4940-b811-52fb1a151147</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33;#Data|e7db5bf4-7394-4b17-9ff8-454d7adbf5bc</vt:lpwstr>
  </property>
  <property fmtid="{D5CDD505-2E9C-101B-9397-08002B2CF9AE}" pid="11" name="APRAStatus">
    <vt:lpwstr>1;#Draft|0e1556d2-3fe8-443a-ada7-3620563b46b3</vt:lpwstr>
  </property>
  <property fmtid="{D5CDD505-2E9C-101B-9397-08002B2CF9AE}" pid="12" name="APRAActivity">
    <vt:lpwstr>94;#Publication|ab25b00f-2385-4d0f-89e2-cf0b96f3cce8;#73;#Reports|50382c7a-b186-4738-ab5f-cfa7761c0326</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694;#2020|29ca90e3-c619-4296-b1bf-6e33e4d24a28</vt:lpwstr>
  </property>
  <property fmtid="{D5CDD505-2E9C-101B-9397-08002B2CF9AE}" pid="16" name="APRAIndustry">
    <vt:lpwstr>11;#SUPER|622d8f75-8851-e311-9e2e-005056b54f10</vt:lpwstr>
  </property>
  <property fmtid="{D5CDD505-2E9C-101B-9397-08002B2CF9AE}" pid="17" name="RecordPoint_ActiveItemUniqueId">
    <vt:lpwstr>{b8718228-4094-4db6-ab8b-d93ed418a5cc}</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b8718228-4094-4db6-ab8b-d93ed418a5cc</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RecordPoint_SubmissionDate">
    <vt:lpwstr/>
  </property>
  <property fmtid="{D5CDD505-2E9C-101B-9397-08002B2CF9AE}" pid="25" name="RecordPoint_RecordNumberSubmitted">
    <vt:lpwstr>R0001262485</vt:lpwstr>
  </property>
  <property fmtid="{D5CDD505-2E9C-101B-9397-08002B2CF9AE}" pid="26" name="RecordPoint_ActiveItemMoved">
    <vt:lpwstr/>
  </property>
  <property fmtid="{D5CDD505-2E9C-101B-9397-08002B2CF9AE}" pid="27" name="RecordPoint_RecordFormat">
    <vt:lpwstr/>
  </property>
  <property fmtid="{D5CDD505-2E9C-101B-9397-08002B2CF9AE}" pid="28" name="RecordPoint_SubmissionCompleted">
    <vt:lpwstr>2021-01-28T23:33:20.1414416+11:00</vt:lpwstr>
  </property>
  <property fmtid="{D5CDD505-2E9C-101B-9397-08002B2CF9AE}" pid="29" name="PM_ProtectiveMarkingImage_Header">
    <vt:lpwstr>C:\Program Files\Common Files\janusNET Shared\janusSEAL\Images\DocumentSlashBlue.png</vt:lpwstr>
  </property>
  <property fmtid="{D5CDD505-2E9C-101B-9397-08002B2CF9AE}" pid="30" name="PM_Caveats_Count">
    <vt:lpwstr>0</vt:lpwstr>
  </property>
  <property fmtid="{D5CDD505-2E9C-101B-9397-08002B2CF9AE}" pid="31" name="PM_DisplayValueSecClassificationWithQualifier">
    <vt:lpwstr>OFFICIAL</vt:lpwstr>
  </property>
  <property fmtid="{D5CDD505-2E9C-101B-9397-08002B2CF9AE}" pid="32" name="PM_Qualifier">
    <vt:lpwstr/>
  </property>
  <property fmtid="{D5CDD505-2E9C-101B-9397-08002B2CF9AE}" pid="33" name="PM_SecurityClassification">
    <vt:lpwstr>OFFICIAL</vt:lpwstr>
  </property>
  <property fmtid="{D5CDD505-2E9C-101B-9397-08002B2CF9AE}" pid="34" name="PM_InsertionValue">
    <vt:lpwstr>OFFICIAL</vt:lpwstr>
  </property>
  <property fmtid="{D5CDD505-2E9C-101B-9397-08002B2CF9AE}" pid="35" name="PM_Originating_FileId">
    <vt:lpwstr>A1D2419868394BAEBA291DEB15C881F2</vt:lpwstr>
  </property>
  <property fmtid="{D5CDD505-2E9C-101B-9397-08002B2CF9AE}" pid="36" name="PM_ProtectiveMarkingValue_Footer">
    <vt:lpwstr>OFFICIAL</vt:lpwstr>
  </property>
  <property fmtid="{D5CDD505-2E9C-101B-9397-08002B2CF9AE}" pid="37" name="PM_Originator_Hash_SHA1">
    <vt:lpwstr>C6F049F9215B4860D499B2DEDA77C51102651A20</vt:lpwstr>
  </property>
  <property fmtid="{D5CDD505-2E9C-101B-9397-08002B2CF9AE}" pid="38" name="PM_OriginationTimeStamp">
    <vt:lpwstr>2021-01-29T05:37:11Z</vt:lpwstr>
  </property>
  <property fmtid="{D5CDD505-2E9C-101B-9397-08002B2CF9AE}" pid="39" name="PM_ProtectiveMarkingValue_Header">
    <vt:lpwstr>OFFICIAL</vt:lpwstr>
  </property>
  <property fmtid="{D5CDD505-2E9C-101B-9397-08002B2CF9AE}" pid="40" name="PM_ProtectiveMarkingImage_Footer">
    <vt:lpwstr>C:\Program Files\Common Files\janusNET Shared\janusSEAL\Images\DocumentSlashBlue.png</vt:lpwstr>
  </property>
  <property fmtid="{D5CDD505-2E9C-101B-9397-08002B2CF9AE}" pid="41" name="PM_Namespace">
    <vt:lpwstr>gov.au</vt:lpwstr>
  </property>
  <property fmtid="{D5CDD505-2E9C-101B-9397-08002B2CF9AE}" pid="42" name="PM_Version">
    <vt:lpwstr>2018.3</vt:lpwstr>
  </property>
  <property fmtid="{D5CDD505-2E9C-101B-9397-08002B2CF9AE}" pid="43" name="PM_Note">
    <vt:lpwstr/>
  </property>
  <property fmtid="{D5CDD505-2E9C-101B-9397-08002B2CF9AE}" pid="44" name="PM_Markers">
    <vt:lpwstr/>
  </property>
  <property fmtid="{D5CDD505-2E9C-101B-9397-08002B2CF9AE}" pid="45" name="PM_Hash_Version">
    <vt:lpwstr>2018.0</vt:lpwstr>
  </property>
  <property fmtid="{D5CDD505-2E9C-101B-9397-08002B2CF9AE}" pid="46" name="PM_Hash_Salt_Prev">
    <vt:lpwstr>6A036A2D5AF2B2513690CA6F368772BE</vt:lpwstr>
  </property>
  <property fmtid="{D5CDD505-2E9C-101B-9397-08002B2CF9AE}" pid="47" name="PM_Hash_Salt">
    <vt:lpwstr>7E1A72BB82E108E6D3C4A40DBE1F375A</vt:lpwstr>
  </property>
  <property fmtid="{D5CDD505-2E9C-101B-9397-08002B2CF9AE}" pid="48" name="PM_Hash_SHA1">
    <vt:lpwstr>448954144F3365FD8E6830DD809A231C1445ACC8</vt:lpwstr>
  </property>
  <property fmtid="{D5CDD505-2E9C-101B-9397-08002B2CF9AE}" pid="49" name="PM_PrintOutPlacement_XLS">
    <vt:lpwstr/>
  </property>
  <property fmtid="{D5CDD505-2E9C-101B-9397-08002B2CF9AE}" pid="50" name="PM_SecurityClassification_Prev">
    <vt:lpwstr>OFFICIAL</vt:lpwstr>
  </property>
  <property fmtid="{D5CDD505-2E9C-101B-9397-08002B2CF9AE}" pid="51" name="PM_Qualifier_Prev">
    <vt:lpwstr/>
  </property>
  <property fmtid="{D5CDD505-2E9C-101B-9397-08002B2CF9AE}" pid="52" name="_docset_NoMedatataSyncRequired">
    <vt:lpwstr>False</vt:lpwstr>
  </property>
</Properties>
</file>